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bo\Downloads\"/>
    </mc:Choice>
  </mc:AlternateContent>
  <xr:revisionPtr revIDLastSave="0" documentId="8_{5B283FD1-4213-4AB6-84BD-D2E6037A035B}" xr6:coauthVersionLast="47" xr6:coauthVersionMax="47" xr10:uidLastSave="{00000000-0000-0000-0000-000000000000}"/>
  <bookViews>
    <workbookView xWindow="-108" yWindow="-108" windowWidth="23256" windowHeight="12456" firstSheet="1" activeTab="7" xr2:uid="{C9E3D722-5862-4559-A2B3-D4549DB125D6}"/>
  </bookViews>
  <sheets>
    <sheet name="DocS " sheetId="15" r:id="rId1"/>
    <sheet name="InpC" sheetId="1" r:id="rId2"/>
    <sheet name="InpS" sheetId="2" r:id="rId3"/>
    <sheet name="Time" sheetId="3" r:id="rId4"/>
    <sheet name="Esc" sheetId="7" r:id="rId5"/>
    <sheet name="OpRev" sheetId="8" r:id="rId6"/>
    <sheet name="OpCost" sheetId="5" r:id="rId7"/>
    <sheet name="NCA" sheetId="12" r:id="rId8"/>
    <sheet name="Tax" sheetId="11" r:id="rId9"/>
    <sheet name="Debt" sheetId="13" r:id="rId10"/>
    <sheet name="Equity" sheetId="9" r:id="rId11"/>
    <sheet name="FinStat" sheetId="4" r:id="rId12"/>
    <sheet name="Ratio" sheetId="14" r:id="rId13"/>
    <sheet name="check" sheetId="16" r:id="rId14"/>
    <sheet name="Temp" sheetId="10" r:id="rId15"/>
  </sheets>
  <definedNames>
    <definedName name="_xlnm._FilterDatabase" localSheetId="3" hidden="1">Time!$E$51:$H$53</definedName>
    <definedName name="CHK_TOL">InpC!$F$151</definedName>
    <definedName name="_xlnm.Print_Area" localSheetId="13">check!$1:$6</definedName>
    <definedName name="_xlnm.Print_Area" localSheetId="9">Debt!$1:$6</definedName>
    <definedName name="_xlnm.Print_Area" localSheetId="10">Equity!$1:$15</definedName>
    <definedName name="_xlnm.Print_Area" localSheetId="4">Esc!$1:$6</definedName>
    <definedName name="_xlnm.Print_Area" localSheetId="1">InpC!$A:$H</definedName>
    <definedName name="_xlnm.Print_Area" localSheetId="2">InpS!$1:$6</definedName>
    <definedName name="_xlnm.Print_Area" localSheetId="7">NCA!$1:$6</definedName>
    <definedName name="_xlnm.Print_Area" localSheetId="6">OpCost!$1:$6</definedName>
    <definedName name="_xlnm.Print_Area" localSheetId="5">OpRev!$1:$6</definedName>
    <definedName name="_xlnm.Print_Area" localSheetId="12">Ratio!$1:$6</definedName>
    <definedName name="_xlnm.Print_Area" localSheetId="8">Tax!$1:$68</definedName>
    <definedName name="_xlnm.Print_Area" localSheetId="14">Temp!$1:$15</definedName>
    <definedName name="_xlnm.Print_Area" localSheetId="3">Time!$A$1:$BB$112</definedName>
    <definedName name="_xlnm.Print_Titles" localSheetId="13">check!$A:$G,check!$1:$5</definedName>
    <definedName name="_xlnm.Print_Titles" localSheetId="9">Debt!$A:$G,Debt!$1:$5</definedName>
    <definedName name="_xlnm.Print_Titles" localSheetId="10">Equity!$A:$G,Equity!$1:$5</definedName>
    <definedName name="_xlnm.Print_Titles" localSheetId="4">Esc!$A:$G,Esc!$1:$5</definedName>
    <definedName name="_xlnm.Print_Titles" localSheetId="11">FinStat!$A:$G,FinStat!$1:$5</definedName>
    <definedName name="_xlnm.Print_Titles" localSheetId="1">InpC!$A:$G,InpC!$9:$9</definedName>
    <definedName name="_xlnm.Print_Titles" localSheetId="2">InpS!$A:$G,InpS!$1:$5</definedName>
    <definedName name="_xlnm.Print_Titles" localSheetId="7">NCA!$A:$G,NCA!$1:$5</definedName>
    <definedName name="_xlnm.Print_Titles" localSheetId="6">OpCost!$A:$G,OpCost!$1:$5</definedName>
    <definedName name="_xlnm.Print_Titles" localSheetId="5">OpRev!$A:$G,OpRev!$1:$5</definedName>
    <definedName name="_xlnm.Print_Titles" localSheetId="12">Ratio!$A:$G,Ratio!$1:$5</definedName>
    <definedName name="_xlnm.Print_Titles" localSheetId="8">Tax!$A:$G,Tax!$1:$5</definedName>
    <definedName name="_xlnm.Print_Titles" localSheetId="14">Temp!$A:$G,Temp!$1:$5</definedName>
    <definedName name="_xlnm.Print_Titles" localSheetId="3">Time!$A:$G,Time!$1:$5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9" l="1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AZ51" i="9"/>
  <c r="BA51" i="9"/>
  <c r="BB51" i="9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B53" i="11"/>
  <c r="BA53" i="11"/>
  <c r="AZ53" i="11"/>
  <c r="AY53" i="11"/>
  <c r="AX53" i="11"/>
  <c r="AW53" i="11"/>
  <c r="AV53" i="11"/>
  <c r="AU53" i="11"/>
  <c r="AT53" i="11"/>
  <c r="AS53" i="11"/>
  <c r="AR53" i="11"/>
  <c r="AQ53" i="11"/>
  <c r="AP53" i="11"/>
  <c r="AO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E65" i="11"/>
  <c r="F65" i="11"/>
  <c r="G65" i="11"/>
  <c r="H65" i="11"/>
  <c r="I65" i="11"/>
  <c r="E47" i="11"/>
  <c r="F47" i="11"/>
  <c r="G47" i="11"/>
  <c r="H47" i="11"/>
  <c r="I47" i="11"/>
  <c r="J37" i="11" l="1"/>
  <c r="I38" i="11" l="1"/>
  <c r="H38" i="11"/>
  <c r="F38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E28" i="11"/>
  <c r="F28" i="11"/>
  <c r="G28" i="11"/>
  <c r="H28" i="11"/>
  <c r="I28" i="11"/>
  <c r="G10" i="12"/>
  <c r="F10" i="12"/>
  <c r="E10" i="12"/>
  <c r="G18" i="16"/>
  <c r="E18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E5" i="16"/>
  <c r="E4" i="16"/>
  <c r="E3" i="16"/>
  <c r="E2" i="16"/>
  <c r="A1" i="16"/>
  <c r="E42" i="14"/>
  <c r="F42" i="14"/>
  <c r="G42" i="14"/>
  <c r="H42" i="14"/>
  <c r="I42" i="14"/>
  <c r="E38" i="14"/>
  <c r="F38" i="14"/>
  <c r="G38" i="14"/>
  <c r="I38" i="14"/>
  <c r="E36" i="14"/>
  <c r="F36" i="14"/>
  <c r="G36" i="14"/>
  <c r="I36" i="14"/>
  <c r="E43" i="14"/>
  <c r="I39" i="14"/>
  <c r="G39" i="14"/>
  <c r="F39" i="14"/>
  <c r="E39" i="14"/>
  <c r="E32" i="14"/>
  <c r="E33" i="14" s="1"/>
  <c r="F32" i="14"/>
  <c r="G32" i="14"/>
  <c r="H32" i="14"/>
  <c r="I32" i="14"/>
  <c r="E27" i="14"/>
  <c r="F27" i="14"/>
  <c r="G27" i="14"/>
  <c r="I27" i="14"/>
  <c r="I29" i="14"/>
  <c r="G29" i="14"/>
  <c r="F29" i="14"/>
  <c r="E29" i="14"/>
  <c r="I28" i="14"/>
  <c r="G28" i="14"/>
  <c r="F28" i="14"/>
  <c r="E28" i="14"/>
  <c r="E22" i="14"/>
  <c r="E23" i="14" s="1"/>
  <c r="F22" i="14"/>
  <c r="G22" i="14"/>
  <c r="H22" i="14"/>
  <c r="I22" i="14"/>
  <c r="E17" i="14"/>
  <c r="F17" i="14"/>
  <c r="G17" i="14"/>
  <c r="I17" i="14"/>
  <c r="I19" i="14"/>
  <c r="G19" i="14"/>
  <c r="F19" i="14"/>
  <c r="E19" i="14"/>
  <c r="I18" i="14"/>
  <c r="G18" i="14"/>
  <c r="F18" i="14"/>
  <c r="E18" i="14"/>
  <c r="E13" i="14"/>
  <c r="E14" i="14" s="1"/>
  <c r="F13" i="14"/>
  <c r="G13" i="14"/>
  <c r="H13" i="14"/>
  <c r="I13" i="14"/>
  <c r="E10" i="14"/>
  <c r="F10" i="14"/>
  <c r="G10" i="14"/>
  <c r="I10" i="14"/>
  <c r="E9" i="14"/>
  <c r="F9" i="14"/>
  <c r="G9" i="14"/>
  <c r="I9" i="14"/>
  <c r="E8" i="14"/>
  <c r="F8" i="14"/>
  <c r="G8" i="14"/>
  <c r="I8" i="14"/>
  <c r="G41" i="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E5" i="14"/>
  <c r="E4" i="14"/>
  <c r="E3" i="14"/>
  <c r="E2" i="14"/>
  <c r="A1" i="14"/>
  <c r="G7" i="1"/>
  <c r="F132" i="1" s="1" a="1"/>
  <c r="F132" i="1" s="1"/>
  <c r="F68" i="3" s="1"/>
  <c r="J43" i="1"/>
  <c r="J42" i="1"/>
  <c r="J24" i="1"/>
  <c r="K43" i="1"/>
  <c r="K42" i="1"/>
  <c r="K24" i="1"/>
  <c r="L43" i="1"/>
  <c r="L42" i="1"/>
  <c r="L24" i="1"/>
  <c r="G98" i="5"/>
  <c r="E98" i="5"/>
  <c r="G181" i="8"/>
  <c r="E181" i="8"/>
  <c r="F14" i="4"/>
  <c r="G14" i="4"/>
  <c r="I14" i="4"/>
  <c r="E80" i="13"/>
  <c r="E14" i="4" s="1"/>
  <c r="E32" i="4"/>
  <c r="F32" i="4"/>
  <c r="G32" i="4"/>
  <c r="I32" i="4"/>
  <c r="E84" i="13"/>
  <c r="F84" i="13"/>
  <c r="H84" i="13"/>
  <c r="I84" i="13"/>
  <c r="E83" i="13"/>
  <c r="F83" i="13"/>
  <c r="H83" i="13"/>
  <c r="I83" i="13"/>
  <c r="F52" i="4"/>
  <c r="G52" i="4"/>
  <c r="I52" i="4"/>
  <c r="E34" i="13"/>
  <c r="E52" i="4" s="1"/>
  <c r="E54" i="4"/>
  <c r="F54" i="4"/>
  <c r="G54" i="4"/>
  <c r="I54" i="4"/>
  <c r="E51" i="13"/>
  <c r="E78" i="13"/>
  <c r="F78" i="13"/>
  <c r="H78" i="13"/>
  <c r="I78" i="13"/>
  <c r="E72" i="13"/>
  <c r="F72" i="13"/>
  <c r="G72" i="13"/>
  <c r="H72" i="13"/>
  <c r="I72" i="13"/>
  <c r="E31" i="13"/>
  <c r="F31" i="13"/>
  <c r="G31" i="13"/>
  <c r="H31" i="13"/>
  <c r="I31" i="13"/>
  <c r="E32" i="13"/>
  <c r="F32" i="13"/>
  <c r="G32" i="13"/>
  <c r="H32" i="13"/>
  <c r="I32" i="13"/>
  <c r="I26" i="13"/>
  <c r="H26" i="13"/>
  <c r="G26" i="13"/>
  <c r="F26" i="13"/>
  <c r="E26" i="13"/>
  <c r="G25" i="13"/>
  <c r="F25" i="13"/>
  <c r="E25" i="13"/>
  <c r="G24" i="13"/>
  <c r="E24" i="13"/>
  <c r="E48" i="13"/>
  <c r="F48" i="13"/>
  <c r="G48" i="13"/>
  <c r="H48" i="13"/>
  <c r="I48" i="13"/>
  <c r="E43" i="13"/>
  <c r="F43" i="13"/>
  <c r="G43" i="13"/>
  <c r="H43" i="13"/>
  <c r="I43" i="13"/>
  <c r="G42" i="13"/>
  <c r="F42" i="13"/>
  <c r="E42" i="13"/>
  <c r="E77" i="13"/>
  <c r="F77" i="13"/>
  <c r="H77" i="13"/>
  <c r="I77" i="13"/>
  <c r="E49" i="13"/>
  <c r="F49" i="13"/>
  <c r="H49" i="13"/>
  <c r="I49" i="13"/>
  <c r="E60" i="13"/>
  <c r="F60" i="13"/>
  <c r="H60" i="13"/>
  <c r="I60" i="13"/>
  <c r="E59" i="13"/>
  <c r="F59" i="13"/>
  <c r="I59" i="13"/>
  <c r="J58" i="13"/>
  <c r="J49" i="13" s="1"/>
  <c r="I56" i="13"/>
  <c r="G56" i="13"/>
  <c r="F56" i="13"/>
  <c r="E56" i="13"/>
  <c r="G41" i="13"/>
  <c r="E41" i="13"/>
  <c r="E19" i="13"/>
  <c r="F19" i="13"/>
  <c r="G19" i="13"/>
  <c r="I19" i="13"/>
  <c r="G68" i="3"/>
  <c r="E68" i="3"/>
  <c r="I69" i="3"/>
  <c r="H69" i="3"/>
  <c r="G69" i="3"/>
  <c r="F69" i="3"/>
  <c r="E69" i="3"/>
  <c r="G67" i="3"/>
  <c r="E67" i="3"/>
  <c r="E11" i="13"/>
  <c r="F11" i="13"/>
  <c r="G11" i="13"/>
  <c r="I11" i="13"/>
  <c r="G62" i="3"/>
  <c r="E62" i="3"/>
  <c r="I63" i="3"/>
  <c r="H63" i="3"/>
  <c r="G63" i="3"/>
  <c r="F63" i="3"/>
  <c r="E63" i="3"/>
  <c r="G61" i="3"/>
  <c r="E61" i="3"/>
  <c r="F55" i="4"/>
  <c r="G55" i="4"/>
  <c r="I55" i="4"/>
  <c r="F53" i="4"/>
  <c r="G53" i="4"/>
  <c r="I53" i="4"/>
  <c r="E13" i="13"/>
  <c r="E53" i="4" s="1"/>
  <c r="E21" i="13"/>
  <c r="E55" i="4" s="1"/>
  <c r="E51" i="4"/>
  <c r="F51" i="4"/>
  <c r="G51" i="4"/>
  <c r="I51" i="4"/>
  <c r="E50" i="4"/>
  <c r="F50" i="4"/>
  <c r="G50" i="4"/>
  <c r="I50" i="4"/>
  <c r="G37" i="13"/>
  <c r="E37" i="13"/>
  <c r="E38" i="13"/>
  <c r="F38" i="13"/>
  <c r="G38" i="13"/>
  <c r="I38" i="13"/>
  <c r="G18" i="13"/>
  <c r="F18" i="13"/>
  <c r="E18" i="13"/>
  <c r="G17" i="13"/>
  <c r="E17" i="13"/>
  <c r="G16" i="13"/>
  <c r="E16" i="13"/>
  <c r="G67" i="13"/>
  <c r="E67" i="13"/>
  <c r="J70" i="13"/>
  <c r="J32" i="13" s="1"/>
  <c r="I68" i="13"/>
  <c r="G68" i="13"/>
  <c r="F68" i="13"/>
  <c r="E68" i="13"/>
  <c r="G10" i="13"/>
  <c r="F10" i="13"/>
  <c r="E10" i="13"/>
  <c r="G9" i="13"/>
  <c r="E9" i="13"/>
  <c r="G8" i="13"/>
  <c r="E8" i="13"/>
  <c r="E5" i="13"/>
  <c r="E4" i="13"/>
  <c r="E3" i="13"/>
  <c r="E2" i="13"/>
  <c r="A1" i="13"/>
  <c r="I14" i="9"/>
  <c r="H14" i="9"/>
  <c r="F14" i="9"/>
  <c r="E14" i="9"/>
  <c r="E27" i="9"/>
  <c r="F27" i="9"/>
  <c r="G27" i="9"/>
  <c r="H27" i="9"/>
  <c r="I27" i="9"/>
  <c r="F60" i="4"/>
  <c r="G60" i="4"/>
  <c r="I60" i="4"/>
  <c r="F20" i="4"/>
  <c r="G20" i="4"/>
  <c r="I20" i="4"/>
  <c r="E53" i="9"/>
  <c r="E20" i="4" s="1"/>
  <c r="G48" i="9"/>
  <c r="E48" i="9"/>
  <c r="E50" i="9"/>
  <c r="F50" i="9"/>
  <c r="G50" i="9"/>
  <c r="I50" i="9"/>
  <c r="E49" i="9"/>
  <c r="F49" i="9"/>
  <c r="G49" i="9"/>
  <c r="H49" i="9"/>
  <c r="I49" i="9"/>
  <c r="E34" i="4"/>
  <c r="F34" i="4"/>
  <c r="G34" i="4"/>
  <c r="I34" i="4"/>
  <c r="E42" i="9"/>
  <c r="F42" i="9"/>
  <c r="G42" i="9"/>
  <c r="I42" i="9"/>
  <c r="G31" i="9"/>
  <c r="E31" i="9"/>
  <c r="E32" i="9"/>
  <c r="F32" i="9"/>
  <c r="G32" i="9"/>
  <c r="I32" i="9"/>
  <c r="G38" i="9"/>
  <c r="E38" i="9"/>
  <c r="J41" i="9"/>
  <c r="I39" i="9"/>
  <c r="G39" i="9"/>
  <c r="F39" i="9"/>
  <c r="E39" i="9"/>
  <c r="E42" i="4"/>
  <c r="F42" i="4"/>
  <c r="G42" i="4"/>
  <c r="I42" i="4"/>
  <c r="E109" i="5"/>
  <c r="F109" i="5"/>
  <c r="G109" i="5"/>
  <c r="I109" i="5"/>
  <c r="E108" i="5"/>
  <c r="F108" i="5"/>
  <c r="G108" i="5"/>
  <c r="I108" i="5"/>
  <c r="E31" i="4"/>
  <c r="F31" i="4"/>
  <c r="G31" i="4"/>
  <c r="I31" i="4"/>
  <c r="E103" i="5"/>
  <c r="F103" i="5"/>
  <c r="G103" i="5"/>
  <c r="H103" i="5"/>
  <c r="I103" i="5"/>
  <c r="E102" i="5"/>
  <c r="F102" i="5"/>
  <c r="G102" i="5"/>
  <c r="H102" i="5"/>
  <c r="E95" i="5"/>
  <c r="F95" i="5"/>
  <c r="G95" i="5"/>
  <c r="H95" i="5"/>
  <c r="I95" i="5"/>
  <c r="E94" i="5"/>
  <c r="F94" i="5"/>
  <c r="G94" i="5"/>
  <c r="H94" i="5"/>
  <c r="I94" i="5"/>
  <c r="I90" i="5"/>
  <c r="I102" i="5" s="1"/>
  <c r="H90" i="5"/>
  <c r="G90" i="5"/>
  <c r="F90" i="5"/>
  <c r="E90" i="5"/>
  <c r="G88" i="5"/>
  <c r="E88" i="5"/>
  <c r="J101" i="5"/>
  <c r="J95" i="5" s="1"/>
  <c r="I99" i="5"/>
  <c r="G99" i="5"/>
  <c r="F99" i="5"/>
  <c r="E99" i="5"/>
  <c r="I89" i="5"/>
  <c r="H89" i="5"/>
  <c r="G89" i="5"/>
  <c r="F89" i="5"/>
  <c r="E89" i="5"/>
  <c r="E27" i="4"/>
  <c r="F27" i="4"/>
  <c r="G27" i="4"/>
  <c r="I27" i="4"/>
  <c r="G178" i="8"/>
  <c r="H178" i="8"/>
  <c r="I178" i="8"/>
  <c r="F178" i="8"/>
  <c r="E178" i="8"/>
  <c r="E186" i="8"/>
  <c r="F186" i="8"/>
  <c r="G186" i="8"/>
  <c r="H186" i="8"/>
  <c r="I186" i="8"/>
  <c r="E185" i="8"/>
  <c r="F185" i="8"/>
  <c r="G185" i="8"/>
  <c r="H185" i="8"/>
  <c r="I185" i="8"/>
  <c r="J184" i="8"/>
  <c r="J178" i="8" s="1"/>
  <c r="I182" i="8"/>
  <c r="G182" i="8"/>
  <c r="F182" i="8"/>
  <c r="E182" i="8"/>
  <c r="E177" i="8"/>
  <c r="F177" i="8"/>
  <c r="G177" i="8"/>
  <c r="H177" i="8"/>
  <c r="I177" i="8"/>
  <c r="E173" i="8"/>
  <c r="F173" i="8"/>
  <c r="G173" i="8"/>
  <c r="H173" i="8"/>
  <c r="I173" i="8"/>
  <c r="E172" i="8"/>
  <c r="F172" i="8"/>
  <c r="G172" i="8"/>
  <c r="H172" i="8"/>
  <c r="I172" i="8"/>
  <c r="G171" i="8"/>
  <c r="E171" i="8"/>
  <c r="E27" i="11"/>
  <c r="F27" i="11"/>
  <c r="G27" i="11"/>
  <c r="H27" i="11"/>
  <c r="I27" i="11"/>
  <c r="G11" i="11"/>
  <c r="H11" i="11"/>
  <c r="I11" i="11"/>
  <c r="F11" i="11"/>
  <c r="E11" i="11"/>
  <c r="E19" i="11"/>
  <c r="F19" i="11"/>
  <c r="G19" i="11"/>
  <c r="H19" i="11"/>
  <c r="I19" i="11"/>
  <c r="G15" i="11"/>
  <c r="E15" i="11"/>
  <c r="E20" i="11"/>
  <c r="F20" i="11"/>
  <c r="G20" i="11"/>
  <c r="H20" i="11"/>
  <c r="I20" i="11"/>
  <c r="J18" i="11"/>
  <c r="J11" i="11" s="1"/>
  <c r="I16" i="11"/>
  <c r="G16" i="11"/>
  <c r="F16" i="11"/>
  <c r="E16" i="11"/>
  <c r="G9" i="11"/>
  <c r="E9" i="11"/>
  <c r="F46" i="4"/>
  <c r="G46" i="4"/>
  <c r="I46" i="4"/>
  <c r="E18" i="12"/>
  <c r="E46" i="4" s="1"/>
  <c r="F13" i="4"/>
  <c r="G13" i="4"/>
  <c r="I13" i="4"/>
  <c r="E40" i="12"/>
  <c r="E13" i="4" s="1"/>
  <c r="G50" i="12"/>
  <c r="H50" i="12"/>
  <c r="I50" i="12"/>
  <c r="F50" i="12"/>
  <c r="E50" i="12"/>
  <c r="G51" i="12"/>
  <c r="H51" i="12"/>
  <c r="I51" i="12"/>
  <c r="F51" i="12"/>
  <c r="E51" i="12"/>
  <c r="E38" i="12"/>
  <c r="F38" i="12"/>
  <c r="G38" i="12"/>
  <c r="I38" i="12"/>
  <c r="E37" i="12"/>
  <c r="F37" i="12"/>
  <c r="G37" i="12"/>
  <c r="I37" i="12"/>
  <c r="G32" i="12"/>
  <c r="E32" i="12"/>
  <c r="E29" i="12"/>
  <c r="F29" i="12"/>
  <c r="G29" i="12"/>
  <c r="H29" i="12"/>
  <c r="I29" i="12"/>
  <c r="J23" i="12"/>
  <c r="J29" i="12" s="1"/>
  <c r="G24" i="12"/>
  <c r="H24" i="12"/>
  <c r="I24" i="12"/>
  <c r="F24" i="12"/>
  <c r="E24" i="12"/>
  <c r="E16" i="12"/>
  <c r="F16" i="12"/>
  <c r="G16" i="12"/>
  <c r="H16" i="12"/>
  <c r="I16" i="12"/>
  <c r="G15" i="12"/>
  <c r="E15" i="12"/>
  <c r="E14" i="12"/>
  <c r="G30" i="12"/>
  <c r="F30" i="12"/>
  <c r="E30" i="12"/>
  <c r="I11" i="12"/>
  <c r="G11" i="12"/>
  <c r="F11" i="12"/>
  <c r="E11" i="12"/>
  <c r="G9" i="12"/>
  <c r="E9" i="12"/>
  <c r="G8" i="12"/>
  <c r="E8" i="12"/>
  <c r="E26" i="4"/>
  <c r="F26" i="4"/>
  <c r="G26" i="4"/>
  <c r="I26" i="4"/>
  <c r="G46" i="12"/>
  <c r="E46" i="12"/>
  <c r="J49" i="12"/>
  <c r="I47" i="12"/>
  <c r="G47" i="12"/>
  <c r="F47" i="12"/>
  <c r="E47" i="12"/>
  <c r="E5" i="12"/>
  <c r="E4" i="12"/>
  <c r="E3" i="12"/>
  <c r="E2" i="12"/>
  <c r="A1" i="12"/>
  <c r="E33" i="4"/>
  <c r="F33" i="4"/>
  <c r="G33" i="4"/>
  <c r="I33" i="4"/>
  <c r="F43" i="4"/>
  <c r="G43" i="4"/>
  <c r="I43" i="4"/>
  <c r="F17" i="4"/>
  <c r="G17" i="4"/>
  <c r="I17" i="4"/>
  <c r="E56" i="11"/>
  <c r="E17" i="4" s="1"/>
  <c r="E49" i="11"/>
  <c r="E43" i="4" s="1"/>
  <c r="E64" i="11"/>
  <c r="F64" i="11"/>
  <c r="G64" i="11"/>
  <c r="H64" i="11"/>
  <c r="I64" i="11"/>
  <c r="G60" i="11"/>
  <c r="E60" i="11"/>
  <c r="G52" i="11"/>
  <c r="E52" i="11"/>
  <c r="E54" i="11"/>
  <c r="F54" i="11"/>
  <c r="G54" i="11"/>
  <c r="I54" i="11"/>
  <c r="G46" i="11"/>
  <c r="E46" i="11"/>
  <c r="E26" i="11"/>
  <c r="F26" i="11"/>
  <c r="G26" i="11"/>
  <c r="I26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E83" i="11"/>
  <c r="H82" i="11"/>
  <c r="I76" i="11"/>
  <c r="H76" i="11"/>
  <c r="F76" i="11"/>
  <c r="E76" i="11"/>
  <c r="J75" i="11"/>
  <c r="I73" i="11"/>
  <c r="G73" i="11"/>
  <c r="F73" i="11"/>
  <c r="E73" i="11"/>
  <c r="G72" i="11"/>
  <c r="E72" i="11"/>
  <c r="J63" i="11"/>
  <c r="I61" i="11"/>
  <c r="G61" i="11"/>
  <c r="F61" i="11"/>
  <c r="E61" i="11"/>
  <c r="E5" i="11"/>
  <c r="E4" i="11"/>
  <c r="E3" i="11"/>
  <c r="E2" i="11"/>
  <c r="A1" i="11"/>
  <c r="E96" i="8"/>
  <c r="F96" i="8"/>
  <c r="G96" i="8"/>
  <c r="H96" i="8"/>
  <c r="I96" i="8"/>
  <c r="E95" i="8"/>
  <c r="F95" i="8"/>
  <c r="G95" i="8"/>
  <c r="H95" i="8"/>
  <c r="I95" i="8"/>
  <c r="G144" i="8"/>
  <c r="F144" i="8"/>
  <c r="E144" i="8"/>
  <c r="G138" i="8"/>
  <c r="F138" i="8"/>
  <c r="E138" i="8"/>
  <c r="G132" i="8"/>
  <c r="F132" i="8"/>
  <c r="E132" i="8"/>
  <c r="G126" i="8"/>
  <c r="F126" i="8"/>
  <c r="E126" i="8"/>
  <c r="G120" i="8"/>
  <c r="F120" i="8"/>
  <c r="E120" i="8"/>
  <c r="G114" i="8"/>
  <c r="F114" i="8"/>
  <c r="E114" i="8"/>
  <c r="I111" i="8"/>
  <c r="H111" i="8"/>
  <c r="G111" i="8"/>
  <c r="F111" i="8"/>
  <c r="E111" i="8"/>
  <c r="E110" i="8"/>
  <c r="F110" i="8"/>
  <c r="G110" i="8"/>
  <c r="H110" i="8"/>
  <c r="I110" i="8"/>
  <c r="E109" i="8"/>
  <c r="F109" i="8"/>
  <c r="G109" i="8"/>
  <c r="H109" i="8"/>
  <c r="I109" i="8"/>
  <c r="I86" i="8"/>
  <c r="H86" i="8"/>
  <c r="G86" i="8"/>
  <c r="F86" i="8"/>
  <c r="E86" i="8"/>
  <c r="E85" i="8"/>
  <c r="F85" i="8"/>
  <c r="G85" i="8"/>
  <c r="H85" i="8"/>
  <c r="I85" i="8"/>
  <c r="E84" i="8"/>
  <c r="F84" i="8"/>
  <c r="G84" i="8"/>
  <c r="H84" i="8"/>
  <c r="I84" i="8"/>
  <c r="I90" i="8"/>
  <c r="H90" i="8"/>
  <c r="G90" i="8"/>
  <c r="F90" i="8"/>
  <c r="E90" i="8"/>
  <c r="G89" i="8"/>
  <c r="F89" i="8"/>
  <c r="E89" i="8"/>
  <c r="E91" i="8"/>
  <c r="F91" i="8"/>
  <c r="G91" i="8"/>
  <c r="H91" i="8"/>
  <c r="I91" i="8"/>
  <c r="E71" i="8"/>
  <c r="F71" i="8"/>
  <c r="G71" i="8"/>
  <c r="H71" i="8"/>
  <c r="I71" i="8"/>
  <c r="G70" i="8"/>
  <c r="F70" i="8"/>
  <c r="E70" i="8"/>
  <c r="E72" i="8"/>
  <c r="F72" i="8"/>
  <c r="G72" i="8"/>
  <c r="H72" i="8"/>
  <c r="I72" i="8"/>
  <c r="E60" i="4" l="1"/>
  <c r="K40" i="11"/>
  <c r="K42" i="11" s="1"/>
  <c r="K47" i="11" s="1"/>
  <c r="F28" i="1" a="1"/>
  <c r="F28" i="1" s="1"/>
  <c r="F10" i="7" s="1"/>
  <c r="F30" i="1" a="1"/>
  <c r="F30" i="1" s="1"/>
  <c r="F79" i="1" a="1"/>
  <c r="F79" i="1" s="1"/>
  <c r="F34" i="5" s="1"/>
  <c r="F81" i="1" a="1"/>
  <c r="F81" i="1" s="1"/>
  <c r="F83" i="1" a="1"/>
  <c r="F83" i="1" s="1"/>
  <c r="F38" i="5" s="1"/>
  <c r="F27" i="1" a="1"/>
  <c r="F27" i="1" s="1"/>
  <c r="F9" i="7" s="1"/>
  <c r="F29" i="1" a="1"/>
  <c r="F29" i="1" s="1"/>
  <c r="F104" i="1" a="1"/>
  <c r="F104" i="1" s="1"/>
  <c r="F97" i="1" a="1"/>
  <c r="F97" i="1" s="1"/>
  <c r="F46" i="11" s="1"/>
  <c r="F110" i="1" a="1"/>
  <c r="F110" i="1" s="1"/>
  <c r="F9" i="12" s="1"/>
  <c r="F139" i="1" a="1"/>
  <c r="F139" i="1" s="1"/>
  <c r="F48" i="9" s="1"/>
  <c r="F109" i="1" a="1"/>
  <c r="F109" i="1" s="1"/>
  <c r="F8" i="12" s="1"/>
  <c r="F64" i="1" a="1"/>
  <c r="F64" i="1" s="1"/>
  <c r="F20" i="1" a="1"/>
  <c r="F20" i="1" s="1"/>
  <c r="F158" i="8" s="1"/>
  <c r="F105" i="1" a="1"/>
  <c r="F105" i="1" s="1"/>
  <c r="F14" i="12" s="1"/>
  <c r="F63" i="1" a="1"/>
  <c r="F63" i="1" s="1"/>
  <c r="F121" i="8" s="1"/>
  <c r="F134" i="1" a="1"/>
  <c r="F134" i="1" s="1"/>
  <c r="F38" i="9" s="1"/>
  <c r="F98" i="1" a="1"/>
  <c r="F98" i="1" s="1"/>
  <c r="F60" i="11" s="1"/>
  <c r="F54" i="1" a="1"/>
  <c r="F54" i="1" s="1"/>
  <c r="F78" i="8" s="1"/>
  <c r="F131" i="1" a="1"/>
  <c r="F131" i="1" s="1"/>
  <c r="F17" i="13" s="1"/>
  <c r="F86" i="1" a="1"/>
  <c r="F86" i="1" s="1"/>
  <c r="F52" i="5" s="1"/>
  <c r="F52" i="1" a="1"/>
  <c r="F52" i="1" s="1"/>
  <c r="F76" i="8" s="1"/>
  <c r="F130" i="1" a="1"/>
  <c r="F130" i="1" s="1"/>
  <c r="F78" i="1" a="1"/>
  <c r="F78" i="1" s="1"/>
  <c r="F33" i="5" s="1"/>
  <c r="F129" i="1" a="1"/>
  <c r="F129" i="1" s="1"/>
  <c r="F16" i="13" s="1"/>
  <c r="F77" i="1" a="1"/>
  <c r="F77" i="1" s="1"/>
  <c r="F32" i="5" s="1"/>
  <c r="F58" i="1" a="1"/>
  <c r="F58" i="1" s="1"/>
  <c r="F101" i="8" s="1"/>
  <c r="F126" i="1" a="1"/>
  <c r="F126" i="1" s="1"/>
  <c r="F62" i="3" s="1"/>
  <c r="F125" i="1" a="1"/>
  <c r="F125" i="1" s="1"/>
  <c r="F9" i="13" s="1"/>
  <c r="F53" i="1" a="1"/>
  <c r="F53" i="1" s="1"/>
  <c r="F77" i="8" s="1"/>
  <c r="F111" i="1" a="1"/>
  <c r="F111" i="1" s="1"/>
  <c r="F46" i="12" s="1"/>
  <c r="F48" i="1" a="1"/>
  <c r="F48" i="1" s="1"/>
  <c r="F82" i="1" a="1"/>
  <c r="F82" i="1" s="1"/>
  <c r="F37" i="5" s="1"/>
  <c r="F21" i="1" a="1"/>
  <c r="F21" i="1" s="1"/>
  <c r="F20" i="3" s="1"/>
  <c r="F36" i="1" a="1"/>
  <c r="F36" i="1" s="1"/>
  <c r="F9" i="8" s="1"/>
  <c r="F65" i="1" a="1"/>
  <c r="F65" i="1" s="1"/>
  <c r="F133" i="8" s="1"/>
  <c r="F89" i="1" a="1"/>
  <c r="F89" i="1" s="1"/>
  <c r="F55" i="5" s="1"/>
  <c r="F114" i="1" a="1"/>
  <c r="F114" i="1" s="1"/>
  <c r="F171" i="8" s="1"/>
  <c r="F15" i="1" a="1"/>
  <c r="F15" i="1" s="1"/>
  <c r="F67" i="3" s="1"/>
  <c r="F37" i="1" a="1"/>
  <c r="F37" i="1" s="1"/>
  <c r="F66" i="1" a="1"/>
  <c r="F66" i="1" s="1"/>
  <c r="F139" i="8" s="1"/>
  <c r="F90" i="1" a="1"/>
  <c r="F90" i="1" s="1"/>
  <c r="F57" i="5" s="1"/>
  <c r="F115" i="1" a="1"/>
  <c r="F115" i="1" s="1"/>
  <c r="F88" i="5" s="1"/>
  <c r="F16" i="1" a="1"/>
  <c r="F16" i="1" s="1"/>
  <c r="F75" i="3" s="1"/>
  <c r="F38" i="1" a="1"/>
  <c r="F38" i="1" s="1"/>
  <c r="F11" i="8" s="1"/>
  <c r="F67" i="1" a="1"/>
  <c r="F67" i="1" s="1"/>
  <c r="F145" i="8" s="1"/>
  <c r="F91" i="1" a="1"/>
  <c r="F91" i="1" s="1"/>
  <c r="F58" i="5" s="1"/>
  <c r="F117" i="1" a="1"/>
  <c r="F117" i="1" s="1"/>
  <c r="F181" i="8" s="1"/>
  <c r="F17" i="1" a="1"/>
  <c r="F17" i="1" s="1"/>
  <c r="F46" i="1" a="1"/>
  <c r="F46" i="1" s="1"/>
  <c r="F56" i="8" s="1"/>
  <c r="F70" i="1" a="1"/>
  <c r="F70" i="1" s="1"/>
  <c r="F7" i="5" s="1"/>
  <c r="F92" i="1" a="1"/>
  <c r="F92" i="1" s="1"/>
  <c r="F59" i="5" s="1"/>
  <c r="F118" i="1" a="1"/>
  <c r="F118" i="1" s="1"/>
  <c r="F98" i="5" s="1"/>
  <c r="F18" i="1" a="1"/>
  <c r="F18" i="1" s="1"/>
  <c r="F47" i="1" a="1"/>
  <c r="F47" i="1" s="1"/>
  <c r="F57" i="8" s="1"/>
  <c r="F73" i="1" a="1"/>
  <c r="F73" i="1" s="1"/>
  <c r="F13" i="5" s="1"/>
  <c r="F96" i="1" a="1"/>
  <c r="F96" i="1" s="1"/>
  <c r="F9" i="11" s="1"/>
  <c r="J12" i="11" s="1"/>
  <c r="F119" i="1" a="1"/>
  <c r="F119" i="1" s="1"/>
  <c r="F72" i="11" s="1"/>
  <c r="F25" i="1" a="1"/>
  <c r="F25" i="1" s="1"/>
  <c r="F42" i="1" a="1"/>
  <c r="F42" i="1" s="1"/>
  <c r="F26" i="8" s="1"/>
  <c r="F59" i="1" a="1"/>
  <c r="F59" i="1" s="1"/>
  <c r="F102" i="8" s="1"/>
  <c r="F74" i="1" a="1"/>
  <c r="F74" i="1" s="1"/>
  <c r="F19" i="5" s="1"/>
  <c r="F88" i="1" a="1"/>
  <c r="F88" i="1" s="1"/>
  <c r="F54" i="5" s="1"/>
  <c r="F123" i="1" a="1"/>
  <c r="F123" i="1" s="1"/>
  <c r="F67" i="13" s="1"/>
  <c r="F137" i="1" a="1"/>
  <c r="F137" i="1" s="1"/>
  <c r="F31" i="9" s="1"/>
  <c r="F24" i="1" a="1"/>
  <c r="F24" i="1" s="1"/>
  <c r="F41" i="1" a="1"/>
  <c r="F41" i="1" s="1"/>
  <c r="F25" i="8" s="1"/>
  <c r="F87" i="1" a="1"/>
  <c r="F87" i="1" s="1"/>
  <c r="F53" i="5" s="1"/>
  <c r="F106" i="1" a="1"/>
  <c r="F106" i="1" s="1"/>
  <c r="F15" i="12" s="1"/>
  <c r="G14" i="12" s="1"/>
  <c r="F122" i="1" a="1"/>
  <c r="F122" i="1" s="1"/>
  <c r="F8" i="13" s="1"/>
  <c r="F135" i="1" a="1"/>
  <c r="F135" i="1" s="1"/>
  <c r="F14" i="1" a="1"/>
  <c r="F14" i="1" s="1"/>
  <c r="F26" i="1" a="1"/>
  <c r="F26" i="1" s="1"/>
  <c r="F8" i="7" s="1"/>
  <c r="F43" i="1" a="1"/>
  <c r="F43" i="1" s="1"/>
  <c r="F27" i="8" s="1"/>
  <c r="F60" i="1" a="1"/>
  <c r="F60" i="1" s="1"/>
  <c r="F103" i="8" s="1"/>
  <c r="F76" i="1" a="1"/>
  <c r="F76" i="1" s="1"/>
  <c r="F31" i="5" s="1"/>
  <c r="F107" i="1" a="1"/>
  <c r="F107" i="1" s="1"/>
  <c r="F32" i="12" s="1"/>
  <c r="J33" i="12" s="1"/>
  <c r="F124" i="1" a="1"/>
  <c r="F124" i="1" s="1"/>
  <c r="H83" i="11"/>
  <c r="F10" i="4"/>
  <c r="G10" i="4"/>
  <c r="I10" i="4"/>
  <c r="E85" i="5"/>
  <c r="E10" i="4" s="1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H33" i="10" s="1"/>
  <c r="K33" i="10"/>
  <c r="J33" i="10"/>
  <c r="E33" i="10"/>
  <c r="H32" i="10"/>
  <c r="E21" i="5"/>
  <c r="F21" i="5"/>
  <c r="G21" i="5"/>
  <c r="H21" i="5"/>
  <c r="I21" i="5"/>
  <c r="I26" i="10"/>
  <c r="H26" i="10"/>
  <c r="F26" i="10"/>
  <c r="E26" i="10"/>
  <c r="J25" i="10"/>
  <c r="I23" i="10"/>
  <c r="G23" i="10"/>
  <c r="F23" i="10"/>
  <c r="E23" i="10"/>
  <c r="G22" i="10"/>
  <c r="E22" i="10"/>
  <c r="I13" i="10"/>
  <c r="F13" i="10"/>
  <c r="E13" i="10"/>
  <c r="J12" i="10"/>
  <c r="I10" i="10"/>
  <c r="G10" i="10"/>
  <c r="F10" i="10"/>
  <c r="E10" i="10"/>
  <c r="G9" i="10"/>
  <c r="F9" i="10"/>
  <c r="E9" i="10"/>
  <c r="E5" i="10"/>
  <c r="E4" i="10"/>
  <c r="E3" i="10"/>
  <c r="E2" i="10"/>
  <c r="A1" i="10"/>
  <c r="E166" i="8"/>
  <c r="F166" i="8"/>
  <c r="G166" i="8"/>
  <c r="H166" i="8"/>
  <c r="I166" i="8"/>
  <c r="E20" i="5"/>
  <c r="F20" i="5"/>
  <c r="G20" i="5"/>
  <c r="H20" i="5"/>
  <c r="I20" i="5"/>
  <c r="E83" i="5"/>
  <c r="F83" i="5"/>
  <c r="G83" i="5"/>
  <c r="H83" i="5"/>
  <c r="I83" i="5"/>
  <c r="E82" i="5"/>
  <c r="F82" i="5"/>
  <c r="G82" i="5"/>
  <c r="H82" i="5"/>
  <c r="I82" i="5"/>
  <c r="E81" i="5"/>
  <c r="F81" i="5"/>
  <c r="G81" i="5"/>
  <c r="H81" i="5"/>
  <c r="I81" i="5"/>
  <c r="E77" i="5"/>
  <c r="E76" i="5"/>
  <c r="E75" i="5"/>
  <c r="E73" i="5"/>
  <c r="E72" i="5"/>
  <c r="E71" i="5"/>
  <c r="E70" i="5"/>
  <c r="I68" i="5"/>
  <c r="G68" i="5"/>
  <c r="F68" i="5"/>
  <c r="E68" i="5"/>
  <c r="E67" i="5"/>
  <c r="F67" i="5"/>
  <c r="G67" i="5"/>
  <c r="H67" i="5"/>
  <c r="I67" i="5"/>
  <c r="E66" i="5"/>
  <c r="F66" i="5"/>
  <c r="G66" i="5"/>
  <c r="H66" i="5"/>
  <c r="I66" i="5"/>
  <c r="E65" i="5"/>
  <c r="F65" i="5"/>
  <c r="G65" i="5"/>
  <c r="H65" i="5"/>
  <c r="I65" i="5"/>
  <c r="E63" i="5"/>
  <c r="F63" i="5"/>
  <c r="G63" i="5"/>
  <c r="H63" i="5"/>
  <c r="I63" i="5"/>
  <c r="E62" i="5"/>
  <c r="F62" i="5"/>
  <c r="G62" i="5"/>
  <c r="H62" i="5"/>
  <c r="I62" i="5"/>
  <c r="E61" i="5"/>
  <c r="F61" i="5"/>
  <c r="G61" i="5"/>
  <c r="H61" i="5"/>
  <c r="I61" i="5"/>
  <c r="E60" i="5"/>
  <c r="F60" i="5"/>
  <c r="G60" i="5"/>
  <c r="H60" i="5"/>
  <c r="I60" i="5"/>
  <c r="G59" i="5"/>
  <c r="E59" i="5"/>
  <c r="G58" i="5"/>
  <c r="E58" i="5"/>
  <c r="G57" i="5"/>
  <c r="E57" i="5"/>
  <c r="G55" i="5"/>
  <c r="E55" i="5"/>
  <c r="G54" i="5"/>
  <c r="E54" i="5"/>
  <c r="G53" i="5"/>
  <c r="E53" i="5"/>
  <c r="G52" i="5"/>
  <c r="E52" i="5"/>
  <c r="G39" i="5"/>
  <c r="F39" i="5"/>
  <c r="E39" i="5"/>
  <c r="E40" i="5"/>
  <c r="F40" i="5"/>
  <c r="G40" i="5"/>
  <c r="H40" i="5"/>
  <c r="I40" i="5"/>
  <c r="G38" i="5"/>
  <c r="E38" i="5"/>
  <c r="G37" i="5"/>
  <c r="E37" i="5"/>
  <c r="G36" i="5"/>
  <c r="F36" i="5"/>
  <c r="E36" i="5"/>
  <c r="G35" i="5"/>
  <c r="F35" i="5"/>
  <c r="E35" i="5"/>
  <c r="G34" i="5"/>
  <c r="E34" i="5"/>
  <c r="G33" i="5"/>
  <c r="E33" i="5"/>
  <c r="G32" i="5"/>
  <c r="E32" i="5"/>
  <c r="G31" i="5"/>
  <c r="E31" i="5"/>
  <c r="E27" i="5"/>
  <c r="F27" i="5"/>
  <c r="H27" i="5"/>
  <c r="I27" i="5"/>
  <c r="E26" i="5"/>
  <c r="F26" i="5"/>
  <c r="I26" i="5"/>
  <c r="I22" i="5"/>
  <c r="G22" i="5"/>
  <c r="F22" i="5"/>
  <c r="E22" i="5"/>
  <c r="G19" i="5"/>
  <c r="E19" i="5"/>
  <c r="G13" i="5"/>
  <c r="E13" i="5"/>
  <c r="I15" i="5"/>
  <c r="G15" i="5"/>
  <c r="F15" i="5"/>
  <c r="E15" i="5"/>
  <c r="G14" i="5"/>
  <c r="F14" i="5"/>
  <c r="E14" i="5"/>
  <c r="E9" i="5"/>
  <c r="F9" i="5"/>
  <c r="G9" i="5"/>
  <c r="I9" i="5"/>
  <c r="G8" i="5"/>
  <c r="F8" i="5"/>
  <c r="E8" i="5"/>
  <c r="G7" i="5"/>
  <c r="E7" i="5"/>
  <c r="E9" i="4"/>
  <c r="F9" i="4"/>
  <c r="G9" i="4"/>
  <c r="I9" i="4"/>
  <c r="E165" i="8"/>
  <c r="F165" i="8"/>
  <c r="G165" i="8"/>
  <c r="H165" i="8"/>
  <c r="I165" i="8"/>
  <c r="E164" i="8"/>
  <c r="F164" i="8"/>
  <c r="G164" i="8"/>
  <c r="H164" i="8"/>
  <c r="I164" i="8"/>
  <c r="E28" i="4"/>
  <c r="E37" i="14" s="1"/>
  <c r="F28" i="4"/>
  <c r="F37" i="14" s="1"/>
  <c r="G28" i="4"/>
  <c r="G37" i="14" s="1"/>
  <c r="I28" i="4"/>
  <c r="I37" i="14" s="1"/>
  <c r="I35" i="4"/>
  <c r="G35" i="4"/>
  <c r="F35" i="4"/>
  <c r="E35" i="4"/>
  <c r="E13" i="9"/>
  <c r="F13" i="9"/>
  <c r="I13" i="9"/>
  <c r="E26" i="9"/>
  <c r="F26" i="9"/>
  <c r="H26" i="9"/>
  <c r="I26" i="9"/>
  <c r="G22" i="9"/>
  <c r="E22" i="9"/>
  <c r="G9" i="9"/>
  <c r="F9" i="9"/>
  <c r="E9" i="9"/>
  <c r="J25" i="9"/>
  <c r="I23" i="9"/>
  <c r="G23" i="9"/>
  <c r="F23" i="9"/>
  <c r="E23" i="9"/>
  <c r="J12" i="9"/>
  <c r="J49" i="9" s="1"/>
  <c r="I10" i="9"/>
  <c r="G10" i="9"/>
  <c r="F10" i="9"/>
  <c r="E10" i="9"/>
  <c r="E5" i="9"/>
  <c r="E4" i="9"/>
  <c r="E3" i="9"/>
  <c r="E2" i="9"/>
  <c r="A1" i="9"/>
  <c r="G12" i="7"/>
  <c r="F12" i="7"/>
  <c r="E12" i="7"/>
  <c r="G11" i="7"/>
  <c r="F11" i="7"/>
  <c r="E11" i="7"/>
  <c r="G10" i="7"/>
  <c r="E10" i="7"/>
  <c r="G9" i="7"/>
  <c r="E9" i="7"/>
  <c r="G8" i="7"/>
  <c r="E8" i="7"/>
  <c r="G7" i="7"/>
  <c r="F7" i="7"/>
  <c r="E7" i="7"/>
  <c r="G156" i="8"/>
  <c r="G159" i="8" s="1"/>
  <c r="E159" i="8"/>
  <c r="F159" i="8"/>
  <c r="H159" i="8"/>
  <c r="I159" i="8"/>
  <c r="G158" i="8"/>
  <c r="E158" i="8"/>
  <c r="E155" i="8"/>
  <c r="F155" i="8"/>
  <c r="G155" i="8"/>
  <c r="H155" i="8"/>
  <c r="I155" i="8"/>
  <c r="E154" i="8"/>
  <c r="F154" i="8"/>
  <c r="G154" i="8"/>
  <c r="H154" i="8"/>
  <c r="I154" i="8"/>
  <c r="E153" i="8"/>
  <c r="F153" i="8"/>
  <c r="G153" i="8"/>
  <c r="H153" i="8"/>
  <c r="I153" i="8"/>
  <c r="E152" i="8"/>
  <c r="F152" i="8"/>
  <c r="G152" i="8"/>
  <c r="H152" i="8"/>
  <c r="I152" i="8"/>
  <c r="E151" i="8"/>
  <c r="F151" i="8"/>
  <c r="G151" i="8"/>
  <c r="H151" i="8"/>
  <c r="I151" i="8"/>
  <c r="G145" i="8"/>
  <c r="E145" i="8"/>
  <c r="G139" i="8"/>
  <c r="E139" i="8"/>
  <c r="G133" i="8"/>
  <c r="E133" i="8"/>
  <c r="G127" i="8"/>
  <c r="F127" i="8"/>
  <c r="E127" i="8"/>
  <c r="I147" i="8"/>
  <c r="G147" i="8"/>
  <c r="F147" i="8"/>
  <c r="E147" i="8"/>
  <c r="I146" i="8"/>
  <c r="H146" i="8"/>
  <c r="G146" i="8"/>
  <c r="F146" i="8"/>
  <c r="E146" i="8"/>
  <c r="I141" i="8"/>
  <c r="G141" i="8"/>
  <c r="F141" i="8"/>
  <c r="E141" i="8"/>
  <c r="I140" i="8"/>
  <c r="H140" i="8"/>
  <c r="G140" i="8"/>
  <c r="F140" i="8"/>
  <c r="E140" i="8"/>
  <c r="I135" i="8"/>
  <c r="G135" i="8"/>
  <c r="F135" i="8"/>
  <c r="E135" i="8"/>
  <c r="I134" i="8"/>
  <c r="H134" i="8"/>
  <c r="G134" i="8"/>
  <c r="F134" i="8"/>
  <c r="E134" i="8"/>
  <c r="I129" i="8"/>
  <c r="G129" i="8"/>
  <c r="F129" i="8"/>
  <c r="E129" i="8"/>
  <c r="I128" i="8"/>
  <c r="H128" i="8"/>
  <c r="G128" i="8"/>
  <c r="F128" i="8"/>
  <c r="E128" i="8"/>
  <c r="E123" i="8"/>
  <c r="F123" i="8"/>
  <c r="G123" i="8"/>
  <c r="I123" i="8"/>
  <c r="I122" i="8"/>
  <c r="H122" i="8"/>
  <c r="G122" i="8"/>
  <c r="F122" i="8"/>
  <c r="E122" i="8"/>
  <c r="G121" i="8"/>
  <c r="E121" i="8"/>
  <c r="E116" i="8"/>
  <c r="F116" i="8"/>
  <c r="H116" i="8"/>
  <c r="I116" i="8"/>
  <c r="E115" i="8"/>
  <c r="F115" i="8"/>
  <c r="G115" i="8"/>
  <c r="H115" i="8"/>
  <c r="I115" i="8"/>
  <c r="G103" i="8"/>
  <c r="E103" i="8"/>
  <c r="G102" i="8"/>
  <c r="E102" i="8"/>
  <c r="G101" i="8"/>
  <c r="E101" i="8"/>
  <c r="I104" i="8"/>
  <c r="H104" i="8"/>
  <c r="G104" i="8"/>
  <c r="F104" i="8"/>
  <c r="E104" i="8"/>
  <c r="I66" i="8"/>
  <c r="H66" i="8"/>
  <c r="G66" i="8"/>
  <c r="F66" i="8"/>
  <c r="E66" i="8"/>
  <c r="I65" i="8"/>
  <c r="H65" i="8"/>
  <c r="G65" i="8"/>
  <c r="F65" i="8"/>
  <c r="E65" i="8"/>
  <c r="I64" i="8"/>
  <c r="H64" i="8"/>
  <c r="G64" i="8"/>
  <c r="F64" i="8"/>
  <c r="E64" i="8"/>
  <c r="F49" i="8"/>
  <c r="G49" i="8"/>
  <c r="H49" i="8"/>
  <c r="I49" i="8"/>
  <c r="E48" i="8"/>
  <c r="F48" i="8"/>
  <c r="G48" i="8"/>
  <c r="H48" i="8"/>
  <c r="I48" i="8"/>
  <c r="E47" i="8"/>
  <c r="F47" i="8"/>
  <c r="G47" i="8"/>
  <c r="H47" i="8"/>
  <c r="I47" i="8"/>
  <c r="I45" i="8"/>
  <c r="H45" i="8"/>
  <c r="G45" i="8"/>
  <c r="F45" i="8"/>
  <c r="E45" i="8"/>
  <c r="E44" i="8"/>
  <c r="F44" i="8"/>
  <c r="G44" i="8"/>
  <c r="H44" i="8"/>
  <c r="I44" i="8"/>
  <c r="E43" i="8"/>
  <c r="F43" i="8"/>
  <c r="G43" i="8"/>
  <c r="H43" i="8"/>
  <c r="I43" i="8"/>
  <c r="G78" i="8"/>
  <c r="E78" i="8"/>
  <c r="G77" i="8"/>
  <c r="E77" i="8"/>
  <c r="G76" i="8"/>
  <c r="E76" i="8"/>
  <c r="I79" i="8"/>
  <c r="H79" i="8"/>
  <c r="G79" i="8"/>
  <c r="F79" i="8"/>
  <c r="E79" i="8"/>
  <c r="E59" i="8"/>
  <c r="F59" i="8"/>
  <c r="G59" i="8"/>
  <c r="H59" i="8"/>
  <c r="I59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G27" i="8"/>
  <c r="E27" i="8"/>
  <c r="G26" i="8"/>
  <c r="E26" i="8"/>
  <c r="G25" i="8"/>
  <c r="E25" i="8"/>
  <c r="E28" i="8"/>
  <c r="F28" i="8"/>
  <c r="G28" i="8"/>
  <c r="I28" i="8"/>
  <c r="G81" i="3"/>
  <c r="E81" i="3"/>
  <c r="E80" i="3"/>
  <c r="F80" i="3"/>
  <c r="G80" i="3"/>
  <c r="I82" i="3"/>
  <c r="H82" i="3"/>
  <c r="G82" i="3"/>
  <c r="F82" i="3"/>
  <c r="E82" i="3"/>
  <c r="I12" i="8"/>
  <c r="G12" i="8"/>
  <c r="F12" i="8"/>
  <c r="E12" i="8"/>
  <c r="G75" i="3"/>
  <c r="E75" i="3"/>
  <c r="E76" i="3"/>
  <c r="I76" i="3"/>
  <c r="H76" i="3"/>
  <c r="G76" i="3"/>
  <c r="F76" i="3"/>
  <c r="G74" i="3"/>
  <c r="E74" i="3"/>
  <c r="E18" i="8"/>
  <c r="F18" i="8"/>
  <c r="G18" i="8"/>
  <c r="H18" i="8"/>
  <c r="I18" i="8"/>
  <c r="J18" i="8"/>
  <c r="J22" i="8" s="1"/>
  <c r="K18" i="8"/>
  <c r="L18" i="8"/>
  <c r="L22" i="8" s="1"/>
  <c r="M18" i="8"/>
  <c r="M22" i="8" s="1"/>
  <c r="N18" i="8"/>
  <c r="N22" i="8" s="1"/>
  <c r="N45" i="8" s="1"/>
  <c r="O18" i="8"/>
  <c r="O22" i="8" s="1"/>
  <c r="O66" i="8" s="1"/>
  <c r="P18" i="8"/>
  <c r="P22" i="8" s="1"/>
  <c r="Q18" i="8"/>
  <c r="Q22" i="8" s="1"/>
  <c r="Q66" i="8" s="1"/>
  <c r="R18" i="8"/>
  <c r="R22" i="8" s="1"/>
  <c r="R45" i="8" s="1"/>
  <c r="S18" i="8"/>
  <c r="S22" i="8" s="1"/>
  <c r="T18" i="8"/>
  <c r="T22" i="8" s="1"/>
  <c r="T45" i="8" s="1"/>
  <c r="U18" i="8"/>
  <c r="U22" i="8" s="1"/>
  <c r="U66" i="8" s="1"/>
  <c r="V18" i="8"/>
  <c r="V22" i="8" s="1"/>
  <c r="V66" i="8" s="1"/>
  <c r="W18" i="8"/>
  <c r="W22" i="8" s="1"/>
  <c r="X18" i="8"/>
  <c r="X22" i="8" s="1"/>
  <c r="Y18" i="8"/>
  <c r="Y22" i="8" s="1"/>
  <c r="Z18" i="8"/>
  <c r="Z22" i="8" s="1"/>
  <c r="AA18" i="8"/>
  <c r="AA22" i="8" s="1"/>
  <c r="AB18" i="8"/>
  <c r="AB22" i="8" s="1"/>
  <c r="AB45" i="8" s="1"/>
  <c r="AC18" i="8"/>
  <c r="AC22" i="8" s="1"/>
  <c r="AD18" i="8"/>
  <c r="AD22" i="8" s="1"/>
  <c r="AD66" i="8" s="1"/>
  <c r="AE18" i="8"/>
  <c r="AE22" i="8" s="1"/>
  <c r="AE45" i="8" s="1"/>
  <c r="AF18" i="8"/>
  <c r="AF22" i="8" s="1"/>
  <c r="AF45" i="8" s="1"/>
  <c r="AG18" i="8"/>
  <c r="AG22" i="8" s="1"/>
  <c r="AH18" i="8"/>
  <c r="AH22" i="8" s="1"/>
  <c r="AI18" i="8"/>
  <c r="AI22" i="8" s="1"/>
  <c r="AJ18" i="8"/>
  <c r="AJ22" i="8" s="1"/>
  <c r="AK18" i="8"/>
  <c r="AK22" i="8" s="1"/>
  <c r="AK66" i="8" s="1"/>
  <c r="AL18" i="8"/>
  <c r="AL22" i="8" s="1"/>
  <c r="AM18" i="8"/>
  <c r="AM22" i="8" s="1"/>
  <c r="AN18" i="8"/>
  <c r="AN22" i="8" s="1"/>
  <c r="AO18" i="8"/>
  <c r="AO22" i="8" s="1"/>
  <c r="AO66" i="8" s="1"/>
  <c r="AP18" i="8"/>
  <c r="AP22" i="8" s="1"/>
  <c r="AQ18" i="8"/>
  <c r="AQ22" i="8" s="1"/>
  <c r="AQ66" i="8" s="1"/>
  <c r="AR18" i="8"/>
  <c r="AR22" i="8" s="1"/>
  <c r="AR66" i="8" s="1"/>
  <c r="AS18" i="8"/>
  <c r="AS22" i="8" s="1"/>
  <c r="AT18" i="8"/>
  <c r="AT22" i="8" s="1"/>
  <c r="AT45" i="8" s="1"/>
  <c r="AU18" i="8"/>
  <c r="AU22" i="8" s="1"/>
  <c r="AU45" i="8" s="1"/>
  <c r="AV18" i="8"/>
  <c r="AV22" i="8" s="1"/>
  <c r="AV66" i="8" s="1"/>
  <c r="AW18" i="8"/>
  <c r="AW22" i="8" s="1"/>
  <c r="AW66" i="8" s="1"/>
  <c r="AX18" i="8"/>
  <c r="AX22" i="8" s="1"/>
  <c r="AX45" i="8" s="1"/>
  <c r="AY18" i="8"/>
  <c r="AY22" i="8" s="1"/>
  <c r="AY45" i="8" s="1"/>
  <c r="AZ18" i="8"/>
  <c r="AZ22" i="8" s="1"/>
  <c r="AZ45" i="8" s="1"/>
  <c r="BA18" i="8"/>
  <c r="BA22" i="8" s="1"/>
  <c r="BB18" i="8"/>
  <c r="BB22" i="8" s="1"/>
  <c r="BB45" i="8" s="1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G58" i="8"/>
  <c r="F58" i="8"/>
  <c r="E58" i="8"/>
  <c r="G57" i="8"/>
  <c r="E57" i="8"/>
  <c r="G56" i="8"/>
  <c r="E56" i="8"/>
  <c r="G11" i="8"/>
  <c r="E11" i="8"/>
  <c r="G10" i="8"/>
  <c r="F10" i="8"/>
  <c r="E10" i="8"/>
  <c r="G9" i="8"/>
  <c r="E9" i="8"/>
  <c r="E5" i="8"/>
  <c r="E4" i="8"/>
  <c r="E3" i="8"/>
  <c r="E2" i="8"/>
  <c r="A1" i="8"/>
  <c r="E21" i="7"/>
  <c r="F21" i="7"/>
  <c r="G21" i="7"/>
  <c r="H21" i="7"/>
  <c r="I21" i="7"/>
  <c r="E20" i="7"/>
  <c r="F20" i="7"/>
  <c r="G20" i="7"/>
  <c r="I20" i="7"/>
  <c r="G16" i="7"/>
  <c r="F16" i="7"/>
  <c r="E16" i="7"/>
  <c r="E17" i="7"/>
  <c r="F17" i="7"/>
  <c r="H17" i="7"/>
  <c r="I17" i="7"/>
  <c r="E5" i="7"/>
  <c r="E4" i="7"/>
  <c r="E3" i="7"/>
  <c r="E2" i="7"/>
  <c r="A1" i="7"/>
  <c r="DJ25" i="3"/>
  <c r="DJ26" i="3" s="1"/>
  <c r="DJ27" i="3" s="1"/>
  <c r="DI25" i="3"/>
  <c r="DI26" i="3" s="1"/>
  <c r="DI27" i="3" s="1"/>
  <c r="DH25" i="3"/>
  <c r="DH26" i="3" s="1"/>
  <c r="DH27" i="3" s="1"/>
  <c r="DG25" i="3"/>
  <c r="DG26" i="3" s="1"/>
  <c r="DG27" i="3" s="1"/>
  <c r="DF25" i="3"/>
  <c r="DE25" i="3"/>
  <c r="DD25" i="3"/>
  <c r="DC25" i="3"/>
  <c r="DB25" i="3"/>
  <c r="DB26" i="3" s="1"/>
  <c r="DA25" i="3"/>
  <c r="CZ25" i="3"/>
  <c r="CZ26" i="3" s="1"/>
  <c r="CZ27" i="3" s="1"/>
  <c r="CY25" i="3"/>
  <c r="CY26" i="3" s="1"/>
  <c r="CY27" i="3" s="1"/>
  <c r="CX25" i="3"/>
  <c r="CW25" i="3"/>
  <c r="CV25" i="3"/>
  <c r="CV26" i="3" s="1"/>
  <c r="CU25" i="3"/>
  <c r="CT25" i="3"/>
  <c r="CT26" i="3" s="1"/>
  <c r="CT27" i="3" s="1"/>
  <c r="CS25" i="3"/>
  <c r="CS26" i="3" s="1"/>
  <c r="CR25" i="3"/>
  <c r="CR26" i="3" s="1"/>
  <c r="CR27" i="3" s="1"/>
  <c r="CQ25" i="3"/>
  <c r="CQ26" i="3" s="1"/>
  <c r="CQ27" i="3" s="1"/>
  <c r="CP25" i="3"/>
  <c r="CO25" i="3"/>
  <c r="CN25" i="3"/>
  <c r="CN26" i="3" s="1"/>
  <c r="CM25" i="3"/>
  <c r="CM26" i="3" s="1"/>
  <c r="CL25" i="3"/>
  <c r="CL26" i="3" s="1"/>
  <c r="CL27" i="3" s="1"/>
  <c r="CK25" i="3"/>
  <c r="CK26" i="3" s="1"/>
  <c r="CK27" i="3" s="1"/>
  <c r="CJ25" i="3"/>
  <c r="CJ26" i="3" s="1"/>
  <c r="CJ27" i="3" s="1"/>
  <c r="CI25" i="3"/>
  <c r="CI26" i="3" s="1"/>
  <c r="CI27" i="3" s="1"/>
  <c r="CH25" i="3"/>
  <c r="CG25" i="3"/>
  <c r="CF25" i="3"/>
  <c r="CF26" i="3" s="1"/>
  <c r="CE25" i="3"/>
  <c r="CD25" i="3"/>
  <c r="CD26" i="3" s="1"/>
  <c r="CD27" i="3" s="1"/>
  <c r="CC25" i="3"/>
  <c r="CC26" i="3" s="1"/>
  <c r="CC27" i="3" s="1"/>
  <c r="CB25" i="3"/>
  <c r="CB26" i="3" s="1"/>
  <c r="CB27" i="3" s="1"/>
  <c r="CA25" i="3"/>
  <c r="CA26" i="3" s="1"/>
  <c r="CA27" i="3" s="1"/>
  <c r="BZ25" i="3"/>
  <c r="BY25" i="3"/>
  <c r="BX25" i="3"/>
  <c r="BX26" i="3" s="1"/>
  <c r="BW25" i="3"/>
  <c r="BV25" i="3"/>
  <c r="BV26" i="3" s="1"/>
  <c r="BU25" i="3"/>
  <c r="BU26" i="3" s="1"/>
  <c r="BU27" i="3" s="1"/>
  <c r="BT25" i="3"/>
  <c r="BT26" i="3" s="1"/>
  <c r="BT27" i="3" s="1"/>
  <c r="BS25" i="3"/>
  <c r="BS26" i="3" s="1"/>
  <c r="BS27" i="3" s="1"/>
  <c r="BR25" i="3"/>
  <c r="BQ25" i="3"/>
  <c r="BP25" i="3"/>
  <c r="BP26" i="3" s="1"/>
  <c r="BO25" i="3"/>
  <c r="BO26" i="3" s="1"/>
  <c r="BN25" i="3"/>
  <c r="BN26" i="3" s="1"/>
  <c r="BN27" i="3" s="1"/>
  <c r="BM25" i="3"/>
  <c r="BM26" i="3" s="1"/>
  <c r="BM27" i="3" s="1"/>
  <c r="BL25" i="3"/>
  <c r="BL26" i="3" s="1"/>
  <c r="BL27" i="3" s="1"/>
  <c r="BK25" i="3"/>
  <c r="BK26" i="3" s="1"/>
  <c r="BK27" i="3" s="1"/>
  <c r="BJ25" i="3"/>
  <c r="BI25" i="3"/>
  <c r="BH25" i="3"/>
  <c r="BH26" i="3" s="1"/>
  <c r="BG25" i="3"/>
  <c r="BF25" i="3"/>
  <c r="BF26" i="3" s="1"/>
  <c r="BE25" i="3"/>
  <c r="BE26" i="3" s="1"/>
  <c r="BE27" i="3" s="1"/>
  <c r="BD25" i="3"/>
  <c r="BD26" i="3" s="1"/>
  <c r="BD27" i="3" s="1"/>
  <c r="BC25" i="3"/>
  <c r="BC26" i="3" s="1"/>
  <c r="BC27" i="3" s="1"/>
  <c r="E5" i="5"/>
  <c r="E4" i="5"/>
  <c r="E3" i="5"/>
  <c r="E2" i="5"/>
  <c r="A1" i="5"/>
  <c r="I41" i="4"/>
  <c r="F41" i="4"/>
  <c r="E41" i="4"/>
  <c r="E5" i="4"/>
  <c r="E4" i="4"/>
  <c r="E3" i="4"/>
  <c r="E2" i="4"/>
  <c r="A1" i="4"/>
  <c r="G120" i="3"/>
  <c r="E120" i="3"/>
  <c r="G119" i="3"/>
  <c r="E119" i="3"/>
  <c r="G118" i="3"/>
  <c r="E118" i="3"/>
  <c r="G117" i="3"/>
  <c r="E117" i="3"/>
  <c r="I111" i="3"/>
  <c r="H111" i="3"/>
  <c r="G111" i="3"/>
  <c r="F111" i="3"/>
  <c r="E111" i="3"/>
  <c r="G110" i="3"/>
  <c r="F110" i="3"/>
  <c r="E110" i="3"/>
  <c r="G109" i="3"/>
  <c r="F109" i="3"/>
  <c r="E109" i="3"/>
  <c r="G108" i="3"/>
  <c r="F108" i="3"/>
  <c r="E108" i="3"/>
  <c r="I105" i="3"/>
  <c r="G105" i="3"/>
  <c r="F105" i="3"/>
  <c r="E105" i="3"/>
  <c r="I104" i="3"/>
  <c r="G104" i="3"/>
  <c r="F104" i="3"/>
  <c r="E104" i="3"/>
  <c r="I103" i="3"/>
  <c r="G103" i="3"/>
  <c r="F103" i="3"/>
  <c r="E103" i="3"/>
  <c r="I97" i="3"/>
  <c r="G97" i="3"/>
  <c r="F97" i="3"/>
  <c r="E97" i="3"/>
  <c r="I93" i="3"/>
  <c r="J94" i="3" s="1"/>
  <c r="J105" i="3" s="1"/>
  <c r="G93" i="3"/>
  <c r="F93" i="3"/>
  <c r="E93" i="3"/>
  <c r="I89" i="3"/>
  <c r="I13" i="7" s="1"/>
  <c r="H89" i="3"/>
  <c r="H13" i="7" s="1"/>
  <c r="G89" i="3"/>
  <c r="G13" i="7" s="1"/>
  <c r="F89" i="3"/>
  <c r="F13" i="7" s="1"/>
  <c r="E89" i="3"/>
  <c r="E13" i="7" s="1"/>
  <c r="G88" i="3"/>
  <c r="E88" i="3"/>
  <c r="I57" i="3"/>
  <c r="H57" i="3"/>
  <c r="G57" i="3"/>
  <c r="F57" i="3"/>
  <c r="E57" i="3"/>
  <c r="G56" i="3"/>
  <c r="E56" i="3"/>
  <c r="G55" i="3"/>
  <c r="E55" i="3"/>
  <c r="G52" i="3"/>
  <c r="E52" i="3"/>
  <c r="G51" i="3"/>
  <c r="E51" i="3"/>
  <c r="I46" i="3"/>
  <c r="H46" i="3"/>
  <c r="G46" i="3"/>
  <c r="F46" i="3"/>
  <c r="E46" i="3"/>
  <c r="G45" i="3"/>
  <c r="E45" i="3"/>
  <c r="I41" i="3"/>
  <c r="H41" i="3"/>
  <c r="G41" i="3"/>
  <c r="F41" i="3"/>
  <c r="E41" i="3"/>
  <c r="G40" i="3"/>
  <c r="E40" i="3"/>
  <c r="G37" i="3"/>
  <c r="E37" i="3"/>
  <c r="I33" i="3"/>
  <c r="H33" i="3"/>
  <c r="G33" i="3"/>
  <c r="F33" i="3"/>
  <c r="E33" i="3"/>
  <c r="G32" i="3"/>
  <c r="E32" i="3"/>
  <c r="I21" i="3"/>
  <c r="I25" i="3" s="1"/>
  <c r="H21" i="3"/>
  <c r="H25" i="3" s="1"/>
  <c r="G21" i="3"/>
  <c r="G25" i="3" s="1"/>
  <c r="F21" i="3"/>
  <c r="F25" i="3" s="1"/>
  <c r="E21" i="3"/>
  <c r="E25" i="3" s="1"/>
  <c r="G20" i="3"/>
  <c r="E20" i="3"/>
  <c r="I17" i="3"/>
  <c r="G17" i="3"/>
  <c r="F17" i="3"/>
  <c r="E17" i="3"/>
  <c r="G16" i="3"/>
  <c r="F16" i="3"/>
  <c r="E16" i="3"/>
  <c r="G15" i="3"/>
  <c r="F15" i="3"/>
  <c r="E15" i="3"/>
  <c r="I12" i="3"/>
  <c r="H12" i="3"/>
  <c r="G12" i="3"/>
  <c r="F12" i="3"/>
  <c r="E12" i="3"/>
  <c r="J9" i="3"/>
  <c r="J5" i="7" s="1"/>
  <c r="E5" i="3"/>
  <c r="E4" i="3"/>
  <c r="E3" i="3"/>
  <c r="E2" i="3"/>
  <c r="A1" i="3"/>
  <c r="E5" i="2"/>
  <c r="E4" i="2"/>
  <c r="E3" i="2"/>
  <c r="E2" i="2"/>
  <c r="A1" i="2"/>
  <c r="L37" i="11" l="1"/>
  <c r="F22" i="9"/>
  <c r="F52" i="11"/>
  <c r="F22" i="10"/>
  <c r="F15" i="11"/>
  <c r="F32" i="3"/>
  <c r="F37" i="13"/>
  <c r="F51" i="3"/>
  <c r="J38" i="12"/>
  <c r="F52" i="3"/>
  <c r="F61" i="3"/>
  <c r="F45" i="3"/>
  <c r="F37" i="3"/>
  <c r="F38" i="3" s="1"/>
  <c r="F40" i="3" s="1"/>
  <c r="F55" i="3"/>
  <c r="F74" i="3"/>
  <c r="F24" i="13"/>
  <c r="F41" i="13"/>
  <c r="J5" i="13"/>
  <c r="J5" i="12"/>
  <c r="J5" i="11"/>
  <c r="J5" i="9"/>
  <c r="J5" i="10"/>
  <c r="J20" i="11"/>
  <c r="J27" i="11"/>
  <c r="N66" i="8"/>
  <c r="O45" i="8"/>
  <c r="AI66" i="8"/>
  <c r="AI45" i="8"/>
  <c r="AH45" i="8"/>
  <c r="AH66" i="8"/>
  <c r="AG66" i="8"/>
  <c r="AG45" i="8"/>
  <c r="AJ66" i="8"/>
  <c r="AJ45" i="8"/>
  <c r="BA66" i="8"/>
  <c r="BA45" i="8"/>
  <c r="AN45" i="8"/>
  <c r="AN66" i="8"/>
  <c r="AM45" i="8"/>
  <c r="AM66" i="8"/>
  <c r="AL45" i="8"/>
  <c r="AL66" i="8"/>
  <c r="AK45" i="8"/>
  <c r="AW45" i="8"/>
  <c r="AU66" i="8"/>
  <c r="AX66" i="8"/>
  <c r="AP66" i="8"/>
  <c r="AP45" i="8"/>
  <c r="AC66" i="8"/>
  <c r="AC45" i="8"/>
  <c r="P45" i="8"/>
  <c r="P66" i="8"/>
  <c r="AY66" i="8"/>
  <c r="R66" i="8"/>
  <c r="W66" i="8"/>
  <c r="W45" i="8"/>
  <c r="T66" i="8"/>
  <c r="AO45" i="8"/>
  <c r="AE66" i="8"/>
  <c r="S66" i="8"/>
  <c r="S45" i="8"/>
  <c r="AZ66" i="8"/>
  <c r="BB66" i="8"/>
  <c r="AF66" i="8"/>
  <c r="AT66" i="8"/>
  <c r="Z66" i="8"/>
  <c r="Z45" i="8"/>
  <c r="AS66" i="8"/>
  <c r="AS45" i="8"/>
  <c r="U45" i="8"/>
  <c r="AA66" i="8"/>
  <c r="AA45" i="8"/>
  <c r="X45" i="8"/>
  <c r="X66" i="8"/>
  <c r="L45" i="8"/>
  <c r="L66" i="8"/>
  <c r="Y45" i="8"/>
  <c r="Y66" i="8"/>
  <c r="J66" i="8"/>
  <c r="J45" i="8"/>
  <c r="M66" i="8"/>
  <c r="M45" i="8"/>
  <c r="V45" i="8"/>
  <c r="AV45" i="8"/>
  <c r="AQ45" i="8"/>
  <c r="AD45" i="8"/>
  <c r="AR45" i="8"/>
  <c r="AB66" i="8"/>
  <c r="Q45" i="8"/>
  <c r="K9" i="3"/>
  <c r="J5" i="8"/>
  <c r="DA26" i="3"/>
  <c r="DA27" i="3" s="1"/>
  <c r="CS27" i="3"/>
  <c r="BV27" i="3"/>
  <c r="F53" i="3"/>
  <c r="F88" i="3" s="1"/>
  <c r="DB27" i="3"/>
  <c r="BF27" i="3"/>
  <c r="BO27" i="3"/>
  <c r="DC26" i="3"/>
  <c r="DC27" i="3" s="1"/>
  <c r="CM27" i="3"/>
  <c r="BH27" i="3"/>
  <c r="BP27" i="3"/>
  <c r="BX27" i="3"/>
  <c r="CF27" i="3"/>
  <c r="CN27" i="3"/>
  <c r="CV27" i="3"/>
  <c r="CE26" i="3"/>
  <c r="CE27" i="3" s="1"/>
  <c r="DD26" i="3"/>
  <c r="DD27" i="3" s="1"/>
  <c r="BI26" i="3"/>
  <c r="BI27" i="3" s="1"/>
  <c r="BQ26" i="3"/>
  <c r="BQ27" i="3" s="1"/>
  <c r="BY26" i="3"/>
  <c r="BY27" i="3" s="1"/>
  <c r="CG26" i="3"/>
  <c r="CG27" i="3" s="1"/>
  <c r="CO26" i="3"/>
  <c r="CO27" i="3" s="1"/>
  <c r="CW26" i="3"/>
  <c r="CW27" i="3" s="1"/>
  <c r="DE26" i="3"/>
  <c r="DE27" i="3" s="1"/>
  <c r="BG26" i="3"/>
  <c r="BG27" i="3" s="1"/>
  <c r="CU26" i="3"/>
  <c r="CU27" i="3" s="1"/>
  <c r="BW26" i="3"/>
  <c r="BW27" i="3" s="1"/>
  <c r="BJ26" i="3"/>
  <c r="BJ27" i="3" s="1"/>
  <c r="BR26" i="3"/>
  <c r="BR27" i="3" s="1"/>
  <c r="BZ26" i="3"/>
  <c r="BZ27" i="3" s="1"/>
  <c r="CH26" i="3"/>
  <c r="CH27" i="3" s="1"/>
  <c r="CP26" i="3"/>
  <c r="CP27" i="3" s="1"/>
  <c r="CX26" i="3"/>
  <c r="CX27" i="3" s="1"/>
  <c r="DF26" i="3"/>
  <c r="DF27" i="3" s="1"/>
  <c r="J97" i="3"/>
  <c r="J98" i="3" s="1"/>
  <c r="J5" i="3"/>
  <c r="J5" i="2"/>
  <c r="J5" i="5"/>
  <c r="J5" i="4"/>
  <c r="J12" i="3"/>
  <c r="J13" i="3" s="1"/>
  <c r="K5" i="5" l="1"/>
  <c r="K5" i="13"/>
  <c r="K5" i="12"/>
  <c r="K5" i="11"/>
  <c r="K5" i="9"/>
  <c r="K5" i="10"/>
  <c r="L9" i="3"/>
  <c r="L5" i="7" s="1"/>
  <c r="K12" i="3"/>
  <c r="K13" i="3" s="1"/>
  <c r="K17" i="3" s="1"/>
  <c r="K5" i="4"/>
  <c r="F56" i="3"/>
  <c r="F81" i="3"/>
  <c r="L5" i="8"/>
  <c r="K5" i="8"/>
  <c r="K5" i="7"/>
  <c r="K5" i="2"/>
  <c r="K5" i="3"/>
  <c r="J103" i="3"/>
  <c r="J17" i="3"/>
  <c r="J18" i="3" s="1"/>
  <c r="J2" i="16" s="1"/>
  <c r="L5" i="5"/>
  <c r="L5" i="4"/>
  <c r="M9" i="3"/>
  <c r="L12" i="3"/>
  <c r="L13" i="3" s="1"/>
  <c r="L5" i="2"/>
  <c r="J69" i="3" l="1"/>
  <c r="J70" i="3" s="1"/>
  <c r="J19" i="13" s="1"/>
  <c r="J2" i="14"/>
  <c r="K103" i="3"/>
  <c r="L5" i="3"/>
  <c r="L5" i="13"/>
  <c r="L5" i="12"/>
  <c r="L5" i="11"/>
  <c r="L5" i="9"/>
  <c r="L5" i="10"/>
  <c r="J82" i="3"/>
  <c r="J83" i="3" s="1"/>
  <c r="J28" i="8" s="1"/>
  <c r="J31" i="8" s="1"/>
  <c r="J40" i="8" s="1"/>
  <c r="J86" i="8" s="1"/>
  <c r="J63" i="3"/>
  <c r="J64" i="3" s="1"/>
  <c r="J11" i="13" s="1"/>
  <c r="J2" i="13"/>
  <c r="J2" i="12"/>
  <c r="J2" i="11"/>
  <c r="J16" i="12"/>
  <c r="J17" i="12" s="1"/>
  <c r="J2" i="10"/>
  <c r="J2" i="9"/>
  <c r="M5" i="13"/>
  <c r="M5" i="12"/>
  <c r="M5" i="11"/>
  <c r="M5" i="9"/>
  <c r="M5" i="10"/>
  <c r="J29" i="8"/>
  <c r="J38" i="8" s="1"/>
  <c r="J84" i="8" s="1"/>
  <c r="J2" i="7"/>
  <c r="J2" i="8"/>
  <c r="J76" i="3"/>
  <c r="J77" i="3" s="1"/>
  <c r="J12" i="8" s="1"/>
  <c r="M5" i="7"/>
  <c r="M5" i="8"/>
  <c r="M5" i="5"/>
  <c r="M5" i="4"/>
  <c r="N9" i="3"/>
  <c r="M12" i="3"/>
  <c r="M13" i="3" s="1"/>
  <c r="M5" i="2"/>
  <c r="M5" i="3"/>
  <c r="J2" i="5"/>
  <c r="J57" i="3"/>
  <c r="J58" i="3" s="1"/>
  <c r="J41" i="3"/>
  <c r="J33" i="3"/>
  <c r="J34" i="3" s="1"/>
  <c r="J56" i="13" s="1"/>
  <c r="J89" i="3"/>
  <c r="J2" i="4"/>
  <c r="J46" i="3"/>
  <c r="J47" i="3" s="1"/>
  <c r="J21" i="3"/>
  <c r="J2" i="2"/>
  <c r="J2" i="3"/>
  <c r="K18" i="3"/>
  <c r="K2" i="16" s="1"/>
  <c r="L103" i="3"/>
  <c r="L17" i="3"/>
  <c r="J30" i="8" l="1"/>
  <c r="J39" i="8" s="1"/>
  <c r="J85" i="8" s="1"/>
  <c r="J29" i="14"/>
  <c r="J30" i="14" s="1"/>
  <c r="J32" i="14" s="1"/>
  <c r="J10" i="14"/>
  <c r="J11" i="14" s="1"/>
  <c r="J13" i="14" s="1"/>
  <c r="J39" i="14"/>
  <c r="J40" i="14" s="1"/>
  <c r="J42" i="14" s="1"/>
  <c r="J19" i="14"/>
  <c r="J20" i="14" s="1"/>
  <c r="J22" i="14" s="1"/>
  <c r="K69" i="3"/>
  <c r="K70" i="3" s="1"/>
  <c r="K19" i="13" s="1"/>
  <c r="K2" i="14"/>
  <c r="K82" i="3"/>
  <c r="K83" i="3" s="1"/>
  <c r="K28" i="8" s="1"/>
  <c r="K29" i="8" s="1"/>
  <c r="K38" i="8" s="1"/>
  <c r="K84" i="8" s="1"/>
  <c r="K63" i="3"/>
  <c r="K64" i="3" s="1"/>
  <c r="K11" i="13" s="1"/>
  <c r="K16" i="12"/>
  <c r="K17" i="12" s="1"/>
  <c r="K2" i="13"/>
  <c r="K2" i="12"/>
  <c r="K2" i="11"/>
  <c r="K2" i="10"/>
  <c r="K2" i="9"/>
  <c r="J18" i="12"/>
  <c r="J46" i="4" s="1"/>
  <c r="J47" i="4" s="1"/>
  <c r="J19" i="11"/>
  <c r="J50" i="12"/>
  <c r="J24" i="12"/>
  <c r="J26" i="12" s="1"/>
  <c r="J12" i="13"/>
  <c r="J72" i="13" s="1"/>
  <c r="J20" i="13"/>
  <c r="J60" i="13" s="1"/>
  <c r="J11" i="12"/>
  <c r="J22" i="5"/>
  <c r="J15" i="5"/>
  <c r="J16" i="5" s="1"/>
  <c r="J9" i="5"/>
  <c r="J10" i="5" s="1"/>
  <c r="J83" i="5" s="1"/>
  <c r="J141" i="8"/>
  <c r="J147" i="8"/>
  <c r="J123" i="8"/>
  <c r="J135" i="8"/>
  <c r="J129" i="8"/>
  <c r="J68" i="5"/>
  <c r="J74" i="5" s="1"/>
  <c r="N5" i="13"/>
  <c r="N5" i="12"/>
  <c r="N5" i="11"/>
  <c r="N5" i="9"/>
  <c r="N5" i="10"/>
  <c r="J20" i="7"/>
  <c r="J39" i="9"/>
  <c r="J99" i="5"/>
  <c r="J68" i="13"/>
  <c r="J47" i="12"/>
  <c r="J182" i="8"/>
  <c r="J61" i="11"/>
  <c r="J73" i="11"/>
  <c r="J16" i="11"/>
  <c r="J10" i="10"/>
  <c r="J10" i="9"/>
  <c r="J23" i="10"/>
  <c r="J23" i="9"/>
  <c r="J49" i="8"/>
  <c r="J48" i="8"/>
  <c r="J47" i="8"/>
  <c r="J13" i="8"/>
  <c r="J14" i="8"/>
  <c r="N5" i="8"/>
  <c r="N5" i="7"/>
  <c r="K2" i="7"/>
  <c r="K2" i="8"/>
  <c r="K76" i="3"/>
  <c r="K77" i="3" s="1"/>
  <c r="K12" i="8" s="1"/>
  <c r="J90" i="3"/>
  <c r="J93" i="3" s="1"/>
  <c r="K94" i="3" s="1"/>
  <c r="J13" i="7"/>
  <c r="J14" i="7" s="1"/>
  <c r="J22" i="3"/>
  <c r="J25" i="3"/>
  <c r="L18" i="3"/>
  <c r="L2" i="16" s="1"/>
  <c r="M103" i="3"/>
  <c r="M17" i="3"/>
  <c r="K2" i="5"/>
  <c r="K2" i="4"/>
  <c r="K57" i="3"/>
  <c r="K58" i="3" s="1"/>
  <c r="K89" i="3"/>
  <c r="K33" i="3"/>
  <c r="K34" i="3" s="1"/>
  <c r="K56" i="13" s="1"/>
  <c r="K61" i="13" s="1"/>
  <c r="K46" i="3"/>
  <c r="K47" i="3" s="1"/>
  <c r="K2" i="3"/>
  <c r="K21" i="3"/>
  <c r="K41" i="3"/>
  <c r="K42" i="3" s="1"/>
  <c r="K2" i="2"/>
  <c r="J42" i="3"/>
  <c r="N5" i="5"/>
  <c r="N5" i="4"/>
  <c r="O9" i="3"/>
  <c r="N12" i="3"/>
  <c r="N13" i="3" s="1"/>
  <c r="N5" i="3"/>
  <c r="N5" i="2"/>
  <c r="J12" i="12" l="1"/>
  <c r="J37" i="12" s="1"/>
  <c r="J39" i="12" s="1"/>
  <c r="K29" i="14"/>
  <c r="K30" i="14" s="1"/>
  <c r="K32" i="14" s="1"/>
  <c r="K19" i="14"/>
  <c r="K20" i="14" s="1"/>
  <c r="K22" i="14" s="1"/>
  <c r="K39" i="14"/>
  <c r="K40" i="14" s="1"/>
  <c r="K42" i="14" s="1"/>
  <c r="K10" i="14"/>
  <c r="K11" i="14" s="1"/>
  <c r="K13" i="14" s="1"/>
  <c r="K31" i="8"/>
  <c r="K40" i="8" s="1"/>
  <c r="K86" i="8" s="1"/>
  <c r="K23" i="12"/>
  <c r="K29" i="12" s="1"/>
  <c r="K33" i="12" s="1"/>
  <c r="J4" i="14"/>
  <c r="J4" i="16"/>
  <c r="L69" i="3"/>
  <c r="L70" i="3" s="1"/>
  <c r="L19" i="13" s="1"/>
  <c r="L2" i="14"/>
  <c r="K30" i="8"/>
  <c r="K39" i="8" s="1"/>
  <c r="K85" i="8" s="1"/>
  <c r="L58" i="13"/>
  <c r="L49" i="13" s="1"/>
  <c r="K83" i="13"/>
  <c r="K39" i="9"/>
  <c r="K44" i="9" s="1"/>
  <c r="K99" i="5"/>
  <c r="K104" i="5" s="1"/>
  <c r="K68" i="13"/>
  <c r="K73" i="13" s="1"/>
  <c r="K182" i="8"/>
  <c r="K187" i="8" s="1"/>
  <c r="K73" i="11"/>
  <c r="K78" i="11" s="1"/>
  <c r="L75" i="11" s="1"/>
  <c r="K61" i="11"/>
  <c r="K66" i="11" s="1"/>
  <c r="K16" i="11"/>
  <c r="K21" i="11" s="1"/>
  <c r="L18" i="11" s="1"/>
  <c r="L11" i="11" s="1"/>
  <c r="L12" i="11" s="1"/>
  <c r="K47" i="12"/>
  <c r="K52" i="12" s="1"/>
  <c r="K10" i="10"/>
  <c r="K15" i="10" s="1"/>
  <c r="L12" i="10" s="1"/>
  <c r="K23" i="9"/>
  <c r="K28" i="9" s="1"/>
  <c r="K23" i="10"/>
  <c r="K28" i="10" s="1"/>
  <c r="L25" i="10" s="1"/>
  <c r="K10" i="9"/>
  <c r="K15" i="9" s="1"/>
  <c r="J26" i="5"/>
  <c r="J17" i="7"/>
  <c r="J18" i="7" s="1"/>
  <c r="J21" i="7" s="1"/>
  <c r="J22" i="7" s="1"/>
  <c r="O5" i="13"/>
  <c r="O5" i="12"/>
  <c r="O5" i="11"/>
  <c r="O5" i="10"/>
  <c r="O5" i="9"/>
  <c r="J4" i="8"/>
  <c r="J4" i="13"/>
  <c r="J4" i="12"/>
  <c r="J4" i="11"/>
  <c r="J4" i="9"/>
  <c r="J4" i="10"/>
  <c r="K20" i="13"/>
  <c r="K60" i="13" s="1"/>
  <c r="K12" i="13"/>
  <c r="K72" i="13" s="1"/>
  <c r="K11" i="12"/>
  <c r="K15" i="5"/>
  <c r="K16" i="5" s="1"/>
  <c r="K26" i="5" s="1"/>
  <c r="K68" i="5"/>
  <c r="K74" i="5" s="1"/>
  <c r="K9" i="5"/>
  <c r="K10" i="5" s="1"/>
  <c r="K83" i="5" s="1"/>
  <c r="K141" i="8"/>
  <c r="K22" i="5"/>
  <c r="K135" i="8"/>
  <c r="K123" i="8"/>
  <c r="K147" i="8"/>
  <c r="K129" i="8"/>
  <c r="J21" i="11"/>
  <c r="K18" i="11" s="1"/>
  <c r="K11" i="11" s="1"/>
  <c r="K12" i="11" s="1"/>
  <c r="J21" i="13"/>
  <c r="J32" i="9"/>
  <c r="J33" i="9" s="1"/>
  <c r="J38" i="13"/>
  <c r="J39" i="13" s="1"/>
  <c r="J13" i="13"/>
  <c r="K18" i="12"/>
  <c r="K46" i="4" s="1"/>
  <c r="K47" i="4" s="1"/>
  <c r="K19" i="11"/>
  <c r="K50" i="12"/>
  <c r="K24" i="12"/>
  <c r="L82" i="3"/>
  <c r="L83" i="3" s="1"/>
  <c r="L28" i="8" s="1"/>
  <c r="L29" i="8" s="1"/>
  <c r="L38" i="8" s="1"/>
  <c r="L84" i="8" s="1"/>
  <c r="L63" i="3"/>
  <c r="L64" i="3" s="1"/>
  <c r="L11" i="13" s="1"/>
  <c r="L2" i="13"/>
  <c r="L2" i="12"/>
  <c r="L2" i="11"/>
  <c r="L16" i="12"/>
  <c r="L17" i="12" s="1"/>
  <c r="L2" i="10"/>
  <c r="L2" i="9"/>
  <c r="K104" i="3"/>
  <c r="K32" i="9"/>
  <c r="K33" i="9" s="1"/>
  <c r="K38" i="13"/>
  <c r="K39" i="13" s="1"/>
  <c r="K47" i="8"/>
  <c r="K14" i="8"/>
  <c r="K13" i="8"/>
  <c r="K20" i="7"/>
  <c r="K22" i="7" s="1"/>
  <c r="K40" i="5" s="1"/>
  <c r="K22" i="8"/>
  <c r="L2" i="7"/>
  <c r="L2" i="8"/>
  <c r="L76" i="3"/>
  <c r="L77" i="3" s="1"/>
  <c r="L12" i="8" s="1"/>
  <c r="O5" i="7"/>
  <c r="O5" i="8"/>
  <c r="J20" i="8"/>
  <c r="J41" i="8"/>
  <c r="J21" i="8"/>
  <c r="K90" i="3"/>
  <c r="K93" i="3" s="1"/>
  <c r="L94" i="3" s="1"/>
  <c r="L105" i="3" s="1"/>
  <c r="K13" i="7"/>
  <c r="J4" i="4"/>
  <c r="J4" i="7"/>
  <c r="K22" i="3"/>
  <c r="K25" i="3"/>
  <c r="J4" i="3"/>
  <c r="J4" i="5"/>
  <c r="J4" i="2"/>
  <c r="J26" i="3"/>
  <c r="J27" i="3" s="1"/>
  <c r="N103" i="3"/>
  <c r="N17" i="3"/>
  <c r="M18" i="3"/>
  <c r="M2" i="16" s="1"/>
  <c r="O5" i="5"/>
  <c r="O5" i="4"/>
  <c r="P9" i="3"/>
  <c r="O12" i="3"/>
  <c r="O13" i="3" s="1"/>
  <c r="O5" i="3"/>
  <c r="O5" i="2"/>
  <c r="J104" i="3"/>
  <c r="J106" i="3" s="1"/>
  <c r="K105" i="3"/>
  <c r="K97" i="3"/>
  <c r="K98" i="3" s="1"/>
  <c r="L2" i="5"/>
  <c r="L2" i="4"/>
  <c r="L89" i="3"/>
  <c r="L46" i="3"/>
  <c r="L47" i="3" s="1"/>
  <c r="L33" i="3"/>
  <c r="L34" i="3" s="1"/>
  <c r="L56" i="13" s="1"/>
  <c r="L21" i="3"/>
  <c r="L41" i="3"/>
  <c r="L57" i="3"/>
  <c r="L58" i="3" s="1"/>
  <c r="L2" i="2"/>
  <c r="L2" i="3"/>
  <c r="J40" i="12" l="1"/>
  <c r="J13" i="4" s="1"/>
  <c r="J51" i="12"/>
  <c r="J52" i="12" s="1"/>
  <c r="K12" i="12"/>
  <c r="K37" i="12" s="1"/>
  <c r="K49" i="8"/>
  <c r="K26" i="12"/>
  <c r="K38" i="12"/>
  <c r="L10" i="14"/>
  <c r="L39" i="14"/>
  <c r="L29" i="14"/>
  <c r="L19" i="14"/>
  <c r="K4" i="14"/>
  <c r="K4" i="16"/>
  <c r="M69" i="3"/>
  <c r="M70" i="3" s="1"/>
  <c r="M19" i="13" s="1"/>
  <c r="M2" i="14"/>
  <c r="K48" i="8"/>
  <c r="J43" i="13"/>
  <c r="J26" i="13"/>
  <c r="L70" i="13"/>
  <c r="L32" i="13" s="1"/>
  <c r="K84" i="13"/>
  <c r="K85" i="13" s="1"/>
  <c r="K32" i="4" s="1"/>
  <c r="K51" i="4"/>
  <c r="K59" i="13"/>
  <c r="J51" i="4"/>
  <c r="J59" i="13"/>
  <c r="J61" i="13" s="1"/>
  <c r="J40" i="5"/>
  <c r="J104" i="8"/>
  <c r="J107" i="8" s="1"/>
  <c r="J140" i="8"/>
  <c r="J134" i="8"/>
  <c r="J146" i="8"/>
  <c r="J59" i="8"/>
  <c r="J80" i="8" s="1"/>
  <c r="J122" i="8"/>
  <c r="J130" i="8" s="1"/>
  <c r="J152" i="8" s="1"/>
  <c r="J79" i="8"/>
  <c r="J128" i="8"/>
  <c r="K49" i="5"/>
  <c r="K67" i="5" s="1"/>
  <c r="K77" i="5" s="1"/>
  <c r="K45" i="5"/>
  <c r="K63" i="5" s="1"/>
  <c r="K73" i="5" s="1"/>
  <c r="K44" i="5"/>
  <c r="K62" i="5" s="1"/>
  <c r="K72" i="5" s="1"/>
  <c r="K47" i="5"/>
  <c r="K65" i="5" s="1"/>
  <c r="K75" i="5" s="1"/>
  <c r="K48" i="5"/>
  <c r="K66" i="5" s="1"/>
  <c r="K76" i="5" s="1"/>
  <c r="K42" i="5"/>
  <c r="K60" i="5" s="1"/>
  <c r="K70" i="5" s="1"/>
  <c r="K43" i="5"/>
  <c r="K61" i="5" s="1"/>
  <c r="K71" i="5" s="1"/>
  <c r="J55" i="4"/>
  <c r="K20" i="11"/>
  <c r="K27" i="11"/>
  <c r="K21" i="13"/>
  <c r="K55" i="4" s="1"/>
  <c r="L20" i="11"/>
  <c r="L27" i="11"/>
  <c r="K42" i="9"/>
  <c r="K50" i="4"/>
  <c r="L184" i="8"/>
  <c r="L178" i="8" s="1"/>
  <c r="K27" i="4"/>
  <c r="K36" i="14" s="1"/>
  <c r="K108" i="5"/>
  <c r="K49" i="12"/>
  <c r="J26" i="4"/>
  <c r="J172" i="8"/>
  <c r="J89" i="5"/>
  <c r="J90" i="8"/>
  <c r="J71" i="8"/>
  <c r="J115" i="8"/>
  <c r="L31" i="8"/>
  <c r="L40" i="8" s="1"/>
  <c r="L86" i="8" s="1"/>
  <c r="L63" i="11"/>
  <c r="K33" i="4"/>
  <c r="L30" i="8"/>
  <c r="L39" i="8" s="1"/>
  <c r="L85" i="8" s="1"/>
  <c r="J53" i="4"/>
  <c r="M82" i="3"/>
  <c r="M83" i="3" s="1"/>
  <c r="M28" i="8" s="1"/>
  <c r="M29" i="8" s="1"/>
  <c r="M38" i="8" s="1"/>
  <c r="M84" i="8" s="1"/>
  <c r="M63" i="3"/>
  <c r="M64" i="3" s="1"/>
  <c r="M11" i="13" s="1"/>
  <c r="M2" i="13"/>
  <c r="M2" i="12"/>
  <c r="M16" i="12"/>
  <c r="M17" i="12" s="1"/>
  <c r="M2" i="11"/>
  <c r="M2" i="10"/>
  <c r="M2" i="9"/>
  <c r="K26" i="4"/>
  <c r="L49" i="12"/>
  <c r="L20" i="13"/>
  <c r="L60" i="13" s="1"/>
  <c r="L12" i="13"/>
  <c r="L72" i="13" s="1"/>
  <c r="L11" i="12"/>
  <c r="L15" i="5"/>
  <c r="L16" i="5" s="1"/>
  <c r="L26" i="5" s="1"/>
  <c r="L9" i="5"/>
  <c r="L10" i="5" s="1"/>
  <c r="L83" i="5" s="1"/>
  <c r="L123" i="8"/>
  <c r="L141" i="8"/>
  <c r="L22" i="5"/>
  <c r="L68" i="5"/>
  <c r="L74" i="5" s="1"/>
  <c r="L129" i="8"/>
  <c r="L135" i="8"/>
  <c r="L147" i="8"/>
  <c r="J73" i="13"/>
  <c r="L101" i="5"/>
  <c r="L95" i="5" s="1"/>
  <c r="K31" i="4"/>
  <c r="K38" i="14" s="1"/>
  <c r="K109" i="5"/>
  <c r="L20" i="7"/>
  <c r="L39" i="9"/>
  <c r="L99" i="5"/>
  <c r="L68" i="13"/>
  <c r="L182" i="8"/>
  <c r="L16" i="11"/>
  <c r="L73" i="11"/>
  <c r="L61" i="11"/>
  <c r="L47" i="12"/>
  <c r="L10" i="10"/>
  <c r="L10" i="9"/>
  <c r="L23" i="9"/>
  <c r="L23" i="10"/>
  <c r="L25" i="9"/>
  <c r="K28" i="4"/>
  <c r="K37" i="14" s="1"/>
  <c r="K4" i="8"/>
  <c r="K4" i="13"/>
  <c r="K4" i="12"/>
  <c r="K4" i="11"/>
  <c r="K4" i="9"/>
  <c r="K4" i="10"/>
  <c r="L18" i="12"/>
  <c r="L46" i="4" s="1"/>
  <c r="L47" i="4" s="1"/>
  <c r="L19" i="11"/>
  <c r="L24" i="12"/>
  <c r="L50" i="12"/>
  <c r="L41" i="9"/>
  <c r="K34" i="4"/>
  <c r="K14" i="7"/>
  <c r="K17" i="7" s="1"/>
  <c r="K18" i="7" s="1"/>
  <c r="K21" i="7" s="1"/>
  <c r="K13" i="13"/>
  <c r="K53" i="4" s="1"/>
  <c r="P5" i="13"/>
  <c r="P5" i="12"/>
  <c r="P5" i="11"/>
  <c r="P5" i="10"/>
  <c r="P5" i="9"/>
  <c r="J42" i="9"/>
  <c r="J44" i="9" s="1"/>
  <c r="J50" i="4"/>
  <c r="K35" i="4"/>
  <c r="L12" i="9"/>
  <c r="L49" i="9" s="1"/>
  <c r="J142" i="8"/>
  <c r="J154" i="8" s="1"/>
  <c r="K146" i="8"/>
  <c r="K122" i="8"/>
  <c r="K134" i="8"/>
  <c r="K128" i="8"/>
  <c r="K140" i="8"/>
  <c r="K104" i="8"/>
  <c r="J64" i="8"/>
  <c r="J43" i="8"/>
  <c r="J51" i="8" s="1"/>
  <c r="J109" i="8" s="1"/>
  <c r="L47" i="8"/>
  <c r="K45" i="8"/>
  <c r="K66" i="8"/>
  <c r="J44" i="8"/>
  <c r="J52" i="8" s="1"/>
  <c r="J110" i="8" s="1"/>
  <c r="J65" i="8"/>
  <c r="J53" i="8"/>
  <c r="J111" i="8" s="1"/>
  <c r="K59" i="8"/>
  <c r="K79" i="8"/>
  <c r="L14" i="8"/>
  <c r="L21" i="8" s="1"/>
  <c r="L13" i="8"/>
  <c r="L20" i="8" s="1"/>
  <c r="K20" i="8"/>
  <c r="K41" i="8"/>
  <c r="K21" i="8"/>
  <c r="P5" i="7"/>
  <c r="P5" i="8"/>
  <c r="M2" i="7"/>
  <c r="M2" i="8"/>
  <c r="M76" i="3"/>
  <c r="M77" i="3" s="1"/>
  <c r="M12" i="8" s="1"/>
  <c r="L97" i="3"/>
  <c r="L98" i="3" s="1"/>
  <c r="L90" i="3"/>
  <c r="L93" i="3" s="1"/>
  <c r="M94" i="3" s="1"/>
  <c r="M105" i="3" s="1"/>
  <c r="L13" i="7"/>
  <c r="K4" i="5"/>
  <c r="K4" i="7"/>
  <c r="L22" i="3"/>
  <c r="L25" i="3"/>
  <c r="K4" i="2"/>
  <c r="K4" i="3"/>
  <c r="K4" i="4"/>
  <c r="K26" i="3"/>
  <c r="K27" i="3" s="1"/>
  <c r="J111" i="3"/>
  <c r="J112" i="3" s="1"/>
  <c r="K106" i="3"/>
  <c r="O103" i="3"/>
  <c r="O17" i="3"/>
  <c r="M2" i="5"/>
  <c r="M57" i="3"/>
  <c r="M58" i="3" s="1"/>
  <c r="M89" i="3"/>
  <c r="M2" i="4"/>
  <c r="M41" i="3"/>
  <c r="M46" i="3"/>
  <c r="M47" i="3" s="1"/>
  <c r="M33" i="3"/>
  <c r="M34" i="3" s="1"/>
  <c r="M56" i="13" s="1"/>
  <c r="M21" i="3"/>
  <c r="M2" i="2"/>
  <c r="M2" i="3"/>
  <c r="P5" i="5"/>
  <c r="P5" i="4"/>
  <c r="P12" i="3"/>
  <c r="P13" i="3" s="1"/>
  <c r="P5" i="2"/>
  <c r="P5" i="3"/>
  <c r="Q9" i="3"/>
  <c r="N18" i="3"/>
  <c r="N2" i="16" s="1"/>
  <c r="L42" i="3"/>
  <c r="K39" i="12" l="1"/>
  <c r="K51" i="12" s="1"/>
  <c r="L12" i="12"/>
  <c r="J148" i="8"/>
  <c r="J155" i="8" s="1"/>
  <c r="J124" i="8"/>
  <c r="J151" i="8" s="1"/>
  <c r="L23" i="12"/>
  <c r="L29" i="12" s="1"/>
  <c r="L33" i="12" s="1"/>
  <c r="M19" i="14"/>
  <c r="M39" i="14"/>
  <c r="M29" i="14"/>
  <c r="M10" i="14"/>
  <c r="L4" i="14"/>
  <c r="L4" i="16"/>
  <c r="J3" i="14"/>
  <c r="J3" i="16"/>
  <c r="J136" i="8"/>
  <c r="J153" i="8" s="1"/>
  <c r="N69" i="3"/>
  <c r="N70" i="3" s="1"/>
  <c r="N19" i="13" s="1"/>
  <c r="N2" i="14"/>
  <c r="K40" i="12"/>
  <c r="K13" i="4" s="1"/>
  <c r="J81" i="8"/>
  <c r="K26" i="13"/>
  <c r="K43" i="13"/>
  <c r="J106" i="8"/>
  <c r="J44" i="13"/>
  <c r="J48" i="13" s="1"/>
  <c r="J50" i="13" s="1"/>
  <c r="J27" i="13"/>
  <c r="J31" i="13" s="1"/>
  <c r="J33" i="13" s="1"/>
  <c r="K70" i="13"/>
  <c r="K32" i="13" s="1"/>
  <c r="J84" i="13"/>
  <c r="K58" i="13"/>
  <c r="K49" i="13" s="1"/>
  <c r="J83" i="13"/>
  <c r="J105" i="8"/>
  <c r="J60" i="8"/>
  <c r="L48" i="8"/>
  <c r="J108" i="8"/>
  <c r="J61" i="8"/>
  <c r="L49" i="8"/>
  <c r="L53" i="8" s="1"/>
  <c r="L111" i="8" s="1"/>
  <c r="K36" i="4"/>
  <c r="J62" i="8"/>
  <c r="J82" i="8"/>
  <c r="Q5" i="13"/>
  <c r="Q5" i="11"/>
  <c r="Q5" i="12"/>
  <c r="Q5" i="10"/>
  <c r="Q5" i="9"/>
  <c r="M20" i="13"/>
  <c r="M60" i="13" s="1"/>
  <c r="M12" i="13"/>
  <c r="M72" i="13" s="1"/>
  <c r="M11" i="12"/>
  <c r="M15" i="5"/>
  <c r="M16" i="5" s="1"/>
  <c r="M26" i="5" s="1"/>
  <c r="M141" i="8"/>
  <c r="M123" i="8"/>
  <c r="M22" i="5"/>
  <c r="M68" i="5"/>
  <c r="M74" i="5" s="1"/>
  <c r="M129" i="8"/>
  <c r="M9" i="5"/>
  <c r="M10" i="5" s="1"/>
  <c r="M83" i="5" s="1"/>
  <c r="M135" i="8"/>
  <c r="M147" i="8"/>
  <c r="M31" i="8"/>
  <c r="M40" i="8" s="1"/>
  <c r="M86" i="8" s="1"/>
  <c r="K110" i="5"/>
  <c r="L21" i="11"/>
  <c r="M18" i="11" s="1"/>
  <c r="M11" i="11" s="1"/>
  <c r="M12" i="11" s="1"/>
  <c r="K29" i="4"/>
  <c r="K78" i="5"/>
  <c r="K81" i="5" s="1"/>
  <c r="L32" i="9"/>
  <c r="L33" i="9" s="1"/>
  <c r="L38" i="13"/>
  <c r="L39" i="13" s="1"/>
  <c r="L13" i="13"/>
  <c r="L53" i="4" s="1"/>
  <c r="L4" i="13"/>
  <c r="L4" i="12"/>
  <c r="L4" i="11"/>
  <c r="L4" i="9"/>
  <c r="L4" i="10"/>
  <c r="L21" i="13"/>
  <c r="L55" i="4" s="1"/>
  <c r="M30" i="8"/>
  <c r="M39" i="8" s="1"/>
  <c r="M85" i="8" s="1"/>
  <c r="L14" i="7"/>
  <c r="L17" i="7" s="1"/>
  <c r="L18" i="7" s="1"/>
  <c r="L21" i="7" s="1"/>
  <c r="L22" i="7" s="1"/>
  <c r="K41" i="9"/>
  <c r="J34" i="4"/>
  <c r="N82" i="3"/>
  <c r="N83" i="3" s="1"/>
  <c r="N28" i="8" s="1"/>
  <c r="N31" i="8" s="1"/>
  <c r="N40" i="8" s="1"/>
  <c r="N86" i="8" s="1"/>
  <c r="N63" i="3"/>
  <c r="N64" i="3" s="1"/>
  <c r="N11" i="13" s="1"/>
  <c r="N2" i="13"/>
  <c r="N2" i="12"/>
  <c r="N16" i="12"/>
  <c r="N17" i="12" s="1"/>
  <c r="N2" i="11"/>
  <c r="N2" i="9"/>
  <c r="N2" i="10"/>
  <c r="J3" i="13"/>
  <c r="J3" i="12"/>
  <c r="J3" i="11"/>
  <c r="J3" i="9"/>
  <c r="J3" i="10"/>
  <c r="K89" i="5"/>
  <c r="K172" i="8"/>
  <c r="K71" i="8"/>
  <c r="K90" i="8"/>
  <c r="K115" i="8"/>
  <c r="M19" i="11"/>
  <c r="M18" i="12"/>
  <c r="M46" i="4" s="1"/>
  <c r="M47" i="4" s="1"/>
  <c r="M24" i="12"/>
  <c r="M50" i="12"/>
  <c r="M39" i="9"/>
  <c r="M99" i="5"/>
  <c r="M68" i="13"/>
  <c r="M182" i="8"/>
  <c r="M16" i="11"/>
  <c r="M73" i="11"/>
  <c r="M61" i="11"/>
  <c r="M47" i="12"/>
  <c r="M10" i="10"/>
  <c r="M23" i="10"/>
  <c r="M23" i="9"/>
  <c r="M10" i="9"/>
  <c r="J47" i="5"/>
  <c r="J65" i="5" s="1"/>
  <c r="J75" i="5" s="1"/>
  <c r="J45" i="5"/>
  <c r="J63" i="5" s="1"/>
  <c r="J73" i="5" s="1"/>
  <c r="J49" i="5"/>
  <c r="J67" i="5" s="1"/>
  <c r="J77" i="5" s="1"/>
  <c r="J42" i="5"/>
  <c r="J60" i="5" s="1"/>
  <c r="J70" i="5" s="1"/>
  <c r="J43" i="5"/>
  <c r="J61" i="5" s="1"/>
  <c r="J71" i="5" s="1"/>
  <c r="J44" i="5"/>
  <c r="J62" i="5" s="1"/>
  <c r="J72" i="5" s="1"/>
  <c r="J48" i="5"/>
  <c r="J66" i="5" s="1"/>
  <c r="J76" i="5" s="1"/>
  <c r="K124" i="8"/>
  <c r="K151" i="8" s="1"/>
  <c r="K148" i="8"/>
  <c r="K155" i="8" s="1"/>
  <c r="K130" i="8"/>
  <c r="K152" i="8" s="1"/>
  <c r="K142" i="8"/>
  <c r="K154" i="8" s="1"/>
  <c r="K136" i="8"/>
  <c r="K153" i="8" s="1"/>
  <c r="J156" i="8"/>
  <c r="J159" i="8" s="1"/>
  <c r="J160" i="8" s="1"/>
  <c r="J21" i="5" s="1"/>
  <c r="K106" i="8"/>
  <c r="K108" i="8"/>
  <c r="K105" i="8"/>
  <c r="K107" i="8"/>
  <c r="L43" i="8"/>
  <c r="L51" i="8" s="1"/>
  <c r="L109" i="8" s="1"/>
  <c r="L64" i="8"/>
  <c r="K44" i="8"/>
  <c r="K52" i="8" s="1"/>
  <c r="K110" i="8" s="1"/>
  <c r="K65" i="8"/>
  <c r="K43" i="8"/>
  <c r="K51" i="8" s="1"/>
  <c r="K109" i="8" s="1"/>
  <c r="K64" i="8"/>
  <c r="L44" i="8"/>
  <c r="L65" i="8"/>
  <c r="M47" i="8"/>
  <c r="K82" i="8"/>
  <c r="K61" i="8"/>
  <c r="K62" i="8"/>
  <c r="K81" i="8"/>
  <c r="K60" i="8"/>
  <c r="K80" i="8"/>
  <c r="K53" i="8"/>
  <c r="K111" i="8" s="1"/>
  <c r="M14" i="8"/>
  <c r="M21" i="8" s="1"/>
  <c r="M13" i="8"/>
  <c r="M20" i="8" s="1"/>
  <c r="M97" i="3"/>
  <c r="M98" i="3" s="1"/>
  <c r="J3" i="7"/>
  <c r="J3" i="8"/>
  <c r="M20" i="7"/>
  <c r="Q5" i="8"/>
  <c r="Q5" i="7"/>
  <c r="L4" i="7"/>
  <c r="L4" i="8"/>
  <c r="N2" i="7"/>
  <c r="N76" i="3"/>
  <c r="N77" i="3" s="1"/>
  <c r="N12" i="8" s="1"/>
  <c r="N2" i="8"/>
  <c r="M90" i="3"/>
  <c r="M93" i="3" s="1"/>
  <c r="N94" i="3" s="1"/>
  <c r="N97" i="3" s="1"/>
  <c r="M13" i="7"/>
  <c r="L4" i="4"/>
  <c r="L4" i="5"/>
  <c r="O18" i="3"/>
  <c r="O2" i="16" s="1"/>
  <c r="L4" i="2"/>
  <c r="L4" i="3"/>
  <c r="M22" i="3"/>
  <c r="M25" i="3"/>
  <c r="L26" i="3"/>
  <c r="L27" i="3" s="1"/>
  <c r="K111" i="3"/>
  <c r="K112" i="3" s="1"/>
  <c r="Q5" i="5"/>
  <c r="Q5" i="4"/>
  <c r="Q5" i="3"/>
  <c r="R9" i="3"/>
  <c r="Q5" i="2"/>
  <c r="Q12" i="3"/>
  <c r="Q13" i="3" s="1"/>
  <c r="M42" i="3"/>
  <c r="L104" i="3"/>
  <c r="L106" i="3" s="1"/>
  <c r="J3" i="5"/>
  <c r="J3" i="4"/>
  <c r="J3" i="2"/>
  <c r="J3" i="3"/>
  <c r="P103" i="3"/>
  <c r="P17" i="3"/>
  <c r="N2" i="5"/>
  <c r="N2" i="4"/>
  <c r="N89" i="3"/>
  <c r="N33" i="3"/>
  <c r="N34" i="3" s="1"/>
  <c r="N56" i="13" s="1"/>
  <c r="N21" i="3"/>
  <c r="N46" i="3"/>
  <c r="N47" i="3" s="1"/>
  <c r="N41" i="3"/>
  <c r="N57" i="3"/>
  <c r="N58" i="3" s="1"/>
  <c r="N2" i="2"/>
  <c r="N2" i="3"/>
  <c r="M12" i="12" l="1"/>
  <c r="M37" i="12" s="1"/>
  <c r="L37" i="12"/>
  <c r="L26" i="12"/>
  <c r="M23" i="12" s="1"/>
  <c r="M29" i="12" s="1"/>
  <c r="N19" i="14"/>
  <c r="N39" i="14"/>
  <c r="N10" i="14"/>
  <c r="N29" i="14"/>
  <c r="M4" i="14"/>
  <c r="M4" i="16"/>
  <c r="L38" i="12"/>
  <c r="L39" i="12" s="1"/>
  <c r="L51" i="12" s="1"/>
  <c r="L52" i="12" s="1"/>
  <c r="M49" i="12" s="1"/>
  <c r="K3" i="14"/>
  <c r="K3" i="16"/>
  <c r="L52" i="8"/>
  <c r="L110" i="8" s="1"/>
  <c r="O69" i="3"/>
  <c r="O70" i="3" s="1"/>
  <c r="O19" i="13" s="1"/>
  <c r="O2" i="14"/>
  <c r="J112" i="8"/>
  <c r="J116" i="8" s="1"/>
  <c r="J117" i="8" s="1"/>
  <c r="J165" i="8" s="1"/>
  <c r="J87" i="8"/>
  <c r="J91" i="8" s="1"/>
  <c r="J92" i="8" s="1"/>
  <c r="J96" i="8" s="1"/>
  <c r="N30" i="8"/>
  <c r="N39" i="8" s="1"/>
  <c r="N85" i="8" s="1"/>
  <c r="J67" i="8"/>
  <c r="J72" i="8" s="1"/>
  <c r="J73" i="8" s="1"/>
  <c r="J95" i="8" s="1"/>
  <c r="J78" i="13"/>
  <c r="J34" i="13"/>
  <c r="J52" i="4" s="1"/>
  <c r="J51" i="13"/>
  <c r="J54" i="4" s="1"/>
  <c r="J77" i="13"/>
  <c r="K44" i="13"/>
  <c r="K48" i="13" s="1"/>
  <c r="K50" i="13" s="1"/>
  <c r="K27" i="13"/>
  <c r="K31" i="13" s="1"/>
  <c r="K33" i="13" s="1"/>
  <c r="L26" i="13"/>
  <c r="L43" i="13"/>
  <c r="J85" i="13"/>
  <c r="L51" i="4"/>
  <c r="L59" i="13"/>
  <c r="L61" i="13" s="1"/>
  <c r="N29" i="8"/>
  <c r="N38" i="8" s="1"/>
  <c r="N84" i="8" s="1"/>
  <c r="M48" i="8"/>
  <c r="L40" i="5"/>
  <c r="L128" i="8"/>
  <c r="L79" i="8"/>
  <c r="L146" i="8"/>
  <c r="L140" i="8"/>
  <c r="L134" i="8"/>
  <c r="L59" i="8"/>
  <c r="L62" i="8" s="1"/>
  <c r="L122" i="8"/>
  <c r="L124" i="8" s="1"/>
  <c r="L151" i="8" s="1"/>
  <c r="L104" i="8"/>
  <c r="L108" i="8" s="1"/>
  <c r="M21" i="13"/>
  <c r="K3" i="12"/>
  <c r="K3" i="11"/>
  <c r="K3" i="13"/>
  <c r="K3" i="10"/>
  <c r="K3" i="9"/>
  <c r="J78" i="5"/>
  <c r="J81" i="5" s="1"/>
  <c r="L89" i="5"/>
  <c r="L172" i="8"/>
  <c r="L71" i="8"/>
  <c r="L90" i="8"/>
  <c r="L115" i="8"/>
  <c r="L73" i="13"/>
  <c r="O82" i="3"/>
  <c r="O83" i="3" s="1"/>
  <c r="O28" i="8" s="1"/>
  <c r="O31" i="8" s="1"/>
  <c r="O40" i="8" s="1"/>
  <c r="O86" i="8" s="1"/>
  <c r="O63" i="3"/>
  <c r="O64" i="3" s="1"/>
  <c r="O11" i="13" s="1"/>
  <c r="O2" i="13"/>
  <c r="O2" i="12"/>
  <c r="O16" i="12"/>
  <c r="O17" i="12" s="1"/>
  <c r="O2" i="11"/>
  <c r="O2" i="9"/>
  <c r="O2" i="10"/>
  <c r="M20" i="11"/>
  <c r="M21" i="11" s="1"/>
  <c r="N18" i="11" s="1"/>
  <c r="N11" i="11" s="1"/>
  <c r="N12" i="11" s="1"/>
  <c r="M27" i="11"/>
  <c r="M14" i="7"/>
  <c r="M17" i="7" s="1"/>
  <c r="M18" i="7" s="1"/>
  <c r="M21" i="7" s="1"/>
  <c r="M22" i="7" s="1"/>
  <c r="M40" i="5" s="1"/>
  <c r="N105" i="3"/>
  <c r="M4" i="13"/>
  <c r="M4" i="12"/>
  <c r="M4" i="11"/>
  <c r="M4" i="10"/>
  <c r="M4" i="9"/>
  <c r="M13" i="13"/>
  <c r="J166" i="8"/>
  <c r="L42" i="9"/>
  <c r="L44" i="9" s="1"/>
  <c r="L50" i="4"/>
  <c r="K66" i="4"/>
  <c r="K67" i="4"/>
  <c r="R5" i="13"/>
  <c r="R5" i="11"/>
  <c r="R5" i="12"/>
  <c r="R5" i="10"/>
  <c r="R5" i="9"/>
  <c r="N19" i="11"/>
  <c r="N18" i="12"/>
  <c r="N46" i="4" s="1"/>
  <c r="N47" i="4" s="1"/>
  <c r="N50" i="12"/>
  <c r="N24" i="12"/>
  <c r="N12" i="13"/>
  <c r="N72" i="13" s="1"/>
  <c r="N11" i="12"/>
  <c r="N20" i="13"/>
  <c r="N60" i="13" s="1"/>
  <c r="N15" i="5"/>
  <c r="N16" i="5" s="1"/>
  <c r="N26" i="5" s="1"/>
  <c r="N141" i="8"/>
  <c r="N22" i="5"/>
  <c r="N68" i="5"/>
  <c r="N74" i="5" s="1"/>
  <c r="N129" i="8"/>
  <c r="N123" i="8"/>
  <c r="N135" i="8"/>
  <c r="N9" i="5"/>
  <c r="N10" i="5" s="1"/>
  <c r="N83" i="5" s="1"/>
  <c r="N147" i="8"/>
  <c r="M49" i="8"/>
  <c r="M53" i="8" s="1"/>
  <c r="M111" i="8" s="1"/>
  <c r="N99" i="5"/>
  <c r="N68" i="13"/>
  <c r="N182" i="8"/>
  <c r="N39" i="9"/>
  <c r="N16" i="11"/>
  <c r="N73" i="11"/>
  <c r="N61" i="11"/>
  <c r="N47" i="12"/>
  <c r="N10" i="10"/>
  <c r="N23" i="10"/>
  <c r="N23" i="9"/>
  <c r="N10" i="9"/>
  <c r="M104" i="3"/>
  <c r="M106" i="3" s="1"/>
  <c r="M32" i="9"/>
  <c r="M33" i="9" s="1"/>
  <c r="M38" i="13"/>
  <c r="M39" i="13" s="1"/>
  <c r="K156" i="8"/>
  <c r="K159" i="8" s="1"/>
  <c r="K160" i="8" s="1"/>
  <c r="K112" i="8"/>
  <c r="K116" i="8" s="1"/>
  <c r="K117" i="8" s="1"/>
  <c r="M43" i="8"/>
  <c r="M51" i="8" s="1"/>
  <c r="M109" i="8" s="1"/>
  <c r="M64" i="8"/>
  <c r="M65" i="8"/>
  <c r="M44" i="8"/>
  <c r="N49" i="8"/>
  <c r="N53" i="8" s="1"/>
  <c r="N111" i="8" s="1"/>
  <c r="K67" i="8"/>
  <c r="K87" i="8"/>
  <c r="N13" i="8"/>
  <c r="N20" i="8" s="1"/>
  <c r="N14" i="8"/>
  <c r="N21" i="8" s="1"/>
  <c r="N20" i="7"/>
  <c r="M4" i="5"/>
  <c r="M4" i="8"/>
  <c r="O2" i="7"/>
  <c r="O76" i="3"/>
  <c r="O77" i="3" s="1"/>
  <c r="O12" i="8" s="1"/>
  <c r="O2" i="8"/>
  <c r="R5" i="8"/>
  <c r="R5" i="7"/>
  <c r="K3" i="7"/>
  <c r="K3" i="8"/>
  <c r="N90" i="3"/>
  <c r="N93" i="3" s="1"/>
  <c r="O94" i="3" s="1"/>
  <c r="N13" i="7"/>
  <c r="M4" i="3"/>
  <c r="O2" i="5"/>
  <c r="P18" i="3"/>
  <c r="P2" i="16" s="1"/>
  <c r="O21" i="3"/>
  <c r="O25" i="3" s="1"/>
  <c r="O33" i="3"/>
  <c r="O34" i="3" s="1"/>
  <c r="O56" i="13" s="1"/>
  <c r="O2" i="2"/>
  <c r="O46" i="3"/>
  <c r="O47" i="3" s="1"/>
  <c r="O2" i="3"/>
  <c r="O41" i="3"/>
  <c r="O42" i="3" s="1"/>
  <c r="O57" i="3"/>
  <c r="O58" i="3" s="1"/>
  <c r="O89" i="3"/>
  <c r="O2" i="4"/>
  <c r="M4" i="4"/>
  <c r="M4" i="7"/>
  <c r="M26" i="3"/>
  <c r="M27" i="3" s="1"/>
  <c r="O22" i="3"/>
  <c r="M4" i="2"/>
  <c r="N22" i="3"/>
  <c r="N25" i="3"/>
  <c r="L111" i="3"/>
  <c r="L112" i="3" s="1"/>
  <c r="K3" i="5"/>
  <c r="K3" i="4"/>
  <c r="K3" i="2"/>
  <c r="K3" i="3"/>
  <c r="N98" i="3"/>
  <c r="N42" i="3"/>
  <c r="Q103" i="3"/>
  <c r="Q17" i="3"/>
  <c r="R5" i="5"/>
  <c r="R5" i="4"/>
  <c r="R5" i="3"/>
  <c r="S9" i="3"/>
  <c r="R12" i="3"/>
  <c r="R13" i="3" s="1"/>
  <c r="R5" i="2"/>
  <c r="M33" i="12" l="1"/>
  <c r="M38" i="12" s="1"/>
  <c r="M39" i="12" s="1"/>
  <c r="N12" i="12"/>
  <c r="N37" i="12" s="1"/>
  <c r="M52" i="8"/>
  <c r="M110" i="8" s="1"/>
  <c r="L26" i="4"/>
  <c r="L40" i="12"/>
  <c r="L13" i="4" s="1"/>
  <c r="M26" i="12"/>
  <c r="N23" i="12" s="1"/>
  <c r="N29" i="12" s="1"/>
  <c r="O4" i="14"/>
  <c r="O4" i="16"/>
  <c r="J32" i="4"/>
  <c r="O39" i="14"/>
  <c r="O29" i="14"/>
  <c r="O19" i="14"/>
  <c r="O10" i="14"/>
  <c r="J20" i="5"/>
  <c r="J23" i="5" s="1"/>
  <c r="J27" i="5" s="1"/>
  <c r="J28" i="5" s="1"/>
  <c r="J82" i="5" s="1"/>
  <c r="J84" i="5" s="1"/>
  <c r="J85" i="5" s="1"/>
  <c r="J10" i="4" s="1"/>
  <c r="L80" i="8"/>
  <c r="J79" i="13"/>
  <c r="L3" i="14"/>
  <c r="L3" i="16"/>
  <c r="L81" i="8"/>
  <c r="N4" i="14"/>
  <c r="N4" i="16"/>
  <c r="N48" i="8"/>
  <c r="P69" i="3"/>
  <c r="P70" i="3" s="1"/>
  <c r="P19" i="13" s="1"/>
  <c r="P2" i="14"/>
  <c r="L82" i="8"/>
  <c r="L61" i="8"/>
  <c r="L136" i="8"/>
  <c r="L153" i="8" s="1"/>
  <c r="J56" i="4"/>
  <c r="L60" i="8"/>
  <c r="K34" i="13"/>
  <c r="K52" i="4" s="1"/>
  <c r="K78" i="13"/>
  <c r="K77" i="13"/>
  <c r="K79" i="13" s="1"/>
  <c r="K51" i="13"/>
  <c r="K54" i="4" s="1"/>
  <c r="L27" i="13"/>
  <c r="L31" i="13" s="1"/>
  <c r="L33" i="13" s="1"/>
  <c r="L44" i="13"/>
  <c r="L48" i="13" s="1"/>
  <c r="L50" i="13" s="1"/>
  <c r="L105" i="8"/>
  <c r="M26" i="13"/>
  <c r="M43" i="13"/>
  <c r="N47" i="8"/>
  <c r="M70" i="13"/>
  <c r="M32" i="13" s="1"/>
  <c r="L84" i="13"/>
  <c r="M58" i="13"/>
  <c r="M49" i="13" s="1"/>
  <c r="L83" i="13"/>
  <c r="L85" i="13" s="1"/>
  <c r="L32" i="4" s="1"/>
  <c r="M51" i="4"/>
  <c r="M59" i="13"/>
  <c r="P57" i="3"/>
  <c r="P58" i="3" s="1"/>
  <c r="P135" i="8" s="1"/>
  <c r="O29" i="8"/>
  <c r="O38" i="8" s="1"/>
  <c r="O84" i="8" s="1"/>
  <c r="J97" i="8"/>
  <c r="J164" i="8" s="1"/>
  <c r="J167" i="8" s="1"/>
  <c r="J9" i="4" s="1"/>
  <c r="O30" i="8"/>
  <c r="O39" i="8" s="1"/>
  <c r="O85" i="8" s="1"/>
  <c r="L107" i="8"/>
  <c r="M43" i="5"/>
  <c r="M61" i="5" s="1"/>
  <c r="M71" i="5" s="1"/>
  <c r="M44" i="5"/>
  <c r="M62" i="5" s="1"/>
  <c r="M72" i="5" s="1"/>
  <c r="M47" i="5"/>
  <c r="M65" i="5" s="1"/>
  <c r="M75" i="5" s="1"/>
  <c r="M48" i="5"/>
  <c r="M66" i="5" s="1"/>
  <c r="M76" i="5" s="1"/>
  <c r="M49" i="5"/>
  <c r="M67" i="5" s="1"/>
  <c r="M77" i="5" s="1"/>
  <c r="M45" i="5"/>
  <c r="M63" i="5" s="1"/>
  <c r="M73" i="5" s="1"/>
  <c r="M42" i="5"/>
  <c r="M60" i="5" s="1"/>
  <c r="M70" i="5" s="1"/>
  <c r="N14" i="7"/>
  <c r="N17" i="7" s="1"/>
  <c r="N18" i="7" s="1"/>
  <c r="N21" i="7" s="1"/>
  <c r="N22" i="7" s="1"/>
  <c r="N40" i="5" s="1"/>
  <c r="O11" i="12"/>
  <c r="O20" i="13"/>
  <c r="O60" i="13" s="1"/>
  <c r="O12" i="13"/>
  <c r="O72" i="13" s="1"/>
  <c r="O15" i="5"/>
  <c r="O16" i="5" s="1"/>
  <c r="O26" i="5" s="1"/>
  <c r="O9" i="5"/>
  <c r="O10" i="5" s="1"/>
  <c r="O83" i="5" s="1"/>
  <c r="O22" i="5"/>
  <c r="O68" i="5"/>
  <c r="O74" i="5" s="1"/>
  <c r="O129" i="8"/>
  <c r="O123" i="8"/>
  <c r="O147" i="8"/>
  <c r="O135" i="8"/>
  <c r="O141" i="8"/>
  <c r="L142" i="8"/>
  <c r="L154" i="8" s="1"/>
  <c r="N13" i="13"/>
  <c r="N53" i="4" s="1"/>
  <c r="L106" i="8"/>
  <c r="L3" i="12"/>
  <c r="L3" i="11"/>
  <c r="L3" i="13"/>
  <c r="L3" i="10"/>
  <c r="L3" i="9"/>
  <c r="L130" i="8"/>
  <c r="L152" i="8" s="1"/>
  <c r="M41" i="9"/>
  <c r="L34" i="4"/>
  <c r="M42" i="9"/>
  <c r="M50" i="4"/>
  <c r="N4" i="8"/>
  <c r="N4" i="13"/>
  <c r="N4" i="12"/>
  <c r="N4" i="11"/>
  <c r="N4" i="10"/>
  <c r="N4" i="9"/>
  <c r="L148" i="8"/>
  <c r="L155" i="8" s="1"/>
  <c r="N20" i="11"/>
  <c r="N21" i="11" s="1"/>
  <c r="O18" i="11" s="1"/>
  <c r="O11" i="11" s="1"/>
  <c r="O12" i="11" s="1"/>
  <c r="N27" i="11"/>
  <c r="S5" i="13"/>
  <c r="S5" i="12"/>
  <c r="S5" i="11"/>
  <c r="S5" i="10"/>
  <c r="S5" i="9"/>
  <c r="O104" i="3"/>
  <c r="O38" i="13"/>
  <c r="O39" i="13" s="1"/>
  <c r="O32" i="9"/>
  <c r="O33" i="9" s="1"/>
  <c r="O68" i="13"/>
  <c r="O182" i="8"/>
  <c r="O39" i="9"/>
  <c r="O99" i="5"/>
  <c r="O16" i="11"/>
  <c r="O73" i="11"/>
  <c r="O61" i="11"/>
  <c r="O47" i="12"/>
  <c r="O23" i="10"/>
  <c r="O23" i="9"/>
  <c r="O10" i="9"/>
  <c r="O10" i="10"/>
  <c r="M53" i="4"/>
  <c r="O4" i="8"/>
  <c r="O4" i="13"/>
  <c r="O4" i="12"/>
  <c r="O4" i="11"/>
  <c r="O4" i="10"/>
  <c r="O4" i="9"/>
  <c r="N38" i="13"/>
  <c r="N39" i="13" s="1"/>
  <c r="N32" i="9"/>
  <c r="N33" i="9" s="1"/>
  <c r="M89" i="5"/>
  <c r="M172" i="8"/>
  <c r="M90" i="8"/>
  <c r="M71" i="8"/>
  <c r="M115" i="8"/>
  <c r="N21" i="13"/>
  <c r="N55" i="4" s="1"/>
  <c r="P82" i="3"/>
  <c r="P83" i="3" s="1"/>
  <c r="P28" i="8" s="1"/>
  <c r="P31" i="8" s="1"/>
  <c r="P40" i="8" s="1"/>
  <c r="P86" i="8" s="1"/>
  <c r="P2" i="13"/>
  <c r="P16" i="12"/>
  <c r="P17" i="12" s="1"/>
  <c r="P2" i="12"/>
  <c r="P63" i="3"/>
  <c r="P64" i="3" s="1"/>
  <c r="P11" i="13" s="1"/>
  <c r="P12" i="13" s="1"/>
  <c r="P72" i="13" s="1"/>
  <c r="P2" i="11"/>
  <c r="P2" i="10"/>
  <c r="P2" i="9"/>
  <c r="O19" i="11"/>
  <c r="O18" i="12"/>
  <c r="O46" i="4" s="1"/>
  <c r="O47" i="4" s="1"/>
  <c r="O24" i="12"/>
  <c r="O50" i="12"/>
  <c r="M55" i="4"/>
  <c r="L44" i="5"/>
  <c r="L62" i="5" s="1"/>
  <c r="L72" i="5" s="1"/>
  <c r="L48" i="5"/>
  <c r="L66" i="5" s="1"/>
  <c r="L76" i="5" s="1"/>
  <c r="L42" i="5"/>
  <c r="L60" i="5" s="1"/>
  <c r="L70" i="5" s="1"/>
  <c r="L49" i="5"/>
  <c r="L67" i="5" s="1"/>
  <c r="L77" i="5" s="1"/>
  <c r="L45" i="5"/>
  <c r="L63" i="5" s="1"/>
  <c r="L73" i="5" s="1"/>
  <c r="L47" i="5"/>
  <c r="L65" i="5" s="1"/>
  <c r="L75" i="5" s="1"/>
  <c r="L43" i="5"/>
  <c r="L61" i="5" s="1"/>
  <c r="L71" i="5" s="1"/>
  <c r="K165" i="8"/>
  <c r="K20" i="5"/>
  <c r="K72" i="8"/>
  <c r="K73" i="8" s="1"/>
  <c r="K95" i="8" s="1"/>
  <c r="K91" i="8"/>
  <c r="K92" i="8" s="1"/>
  <c r="K96" i="8" s="1"/>
  <c r="K21" i="5"/>
  <c r="K166" i="8"/>
  <c r="M134" i="8"/>
  <c r="M128" i="8"/>
  <c r="M104" i="8"/>
  <c r="M146" i="8"/>
  <c r="M140" i="8"/>
  <c r="M122" i="8"/>
  <c r="N65" i="8"/>
  <c r="N44" i="8"/>
  <c r="O49" i="8"/>
  <c r="O53" i="8" s="1"/>
  <c r="O111" i="8" s="1"/>
  <c r="N64" i="8"/>
  <c r="N43" i="8"/>
  <c r="O47" i="8"/>
  <c r="M59" i="8"/>
  <c r="M79" i="8"/>
  <c r="O13" i="8"/>
  <c r="O20" i="8" s="1"/>
  <c r="O14" i="8"/>
  <c r="O21" i="8" s="1"/>
  <c r="L3" i="7"/>
  <c r="L3" i="8"/>
  <c r="O20" i="7"/>
  <c r="P2" i="7"/>
  <c r="P76" i="3"/>
  <c r="P77" i="3" s="1"/>
  <c r="P12" i="8" s="1"/>
  <c r="P2" i="8"/>
  <c r="S5" i="8"/>
  <c r="S5" i="7"/>
  <c r="O90" i="3"/>
  <c r="O93" i="3" s="1"/>
  <c r="P94" i="3" s="1"/>
  <c r="O13" i="7"/>
  <c r="P41" i="3"/>
  <c r="P42" i="3" s="1"/>
  <c r="P89" i="3"/>
  <c r="P46" i="3"/>
  <c r="P47" i="3" s="1"/>
  <c r="P2" i="4"/>
  <c r="P2" i="5"/>
  <c r="Q18" i="3"/>
  <c r="Q2" i="16" s="1"/>
  <c r="P2" i="2"/>
  <c r="P21" i="3"/>
  <c r="P25" i="3" s="1"/>
  <c r="P33" i="3"/>
  <c r="P34" i="3" s="1"/>
  <c r="P56" i="13" s="1"/>
  <c r="P2" i="3"/>
  <c r="N4" i="4"/>
  <c r="N4" i="7"/>
  <c r="O4" i="3"/>
  <c r="O4" i="7"/>
  <c r="N4" i="3"/>
  <c r="N4" i="2"/>
  <c r="N4" i="5"/>
  <c r="O4" i="4"/>
  <c r="N26" i="3"/>
  <c r="N27" i="3" s="1"/>
  <c r="P22" i="3"/>
  <c r="O4" i="5"/>
  <c r="O4" i="2"/>
  <c r="O26" i="3"/>
  <c r="O27" i="3" s="1"/>
  <c r="L3" i="5"/>
  <c r="L3" i="4"/>
  <c r="L3" i="3"/>
  <c r="L3" i="2"/>
  <c r="S5" i="5"/>
  <c r="S5" i="4"/>
  <c r="T9" i="3"/>
  <c r="S12" i="3"/>
  <c r="S13" i="3" s="1"/>
  <c r="S5" i="2"/>
  <c r="S5" i="3"/>
  <c r="M111" i="3"/>
  <c r="M112" i="3" s="1"/>
  <c r="R103" i="3"/>
  <c r="R17" i="3"/>
  <c r="N104" i="3"/>
  <c r="N106" i="3" s="1"/>
  <c r="O97" i="3"/>
  <c r="O98" i="3" s="1"/>
  <c r="O105" i="3"/>
  <c r="M51" i="12" l="1"/>
  <c r="M52" i="12" s="1"/>
  <c r="M40" i="12"/>
  <c r="M13" i="4" s="1"/>
  <c r="N33" i="12"/>
  <c r="N38" i="12" s="1"/>
  <c r="N39" i="12" s="1"/>
  <c r="J80" i="13"/>
  <c r="J14" i="4" s="1"/>
  <c r="J28" i="11"/>
  <c r="K80" i="13"/>
  <c r="K14" i="4" s="1"/>
  <c r="K28" i="11"/>
  <c r="N51" i="8"/>
  <c r="N109" i="8" s="1"/>
  <c r="O12" i="12"/>
  <c r="O37" i="12" s="1"/>
  <c r="N26" i="12"/>
  <c r="O23" i="12" s="1"/>
  <c r="O29" i="12" s="1"/>
  <c r="P4" i="14"/>
  <c r="P4" i="16"/>
  <c r="J28" i="14"/>
  <c r="J9" i="14"/>
  <c r="J18" i="14"/>
  <c r="P15" i="5"/>
  <c r="P16" i="5" s="1"/>
  <c r="P26" i="5" s="1"/>
  <c r="P39" i="14"/>
  <c r="P10" i="14"/>
  <c r="P19" i="14"/>
  <c r="P29" i="14"/>
  <c r="N52" i="8"/>
  <c r="N110" i="8" s="1"/>
  <c r="L87" i="8"/>
  <c r="L91" i="8" s="1"/>
  <c r="L92" i="8" s="1"/>
  <c r="L96" i="8" s="1"/>
  <c r="J90" i="5"/>
  <c r="J91" i="5" s="1"/>
  <c r="P123" i="8"/>
  <c r="M3" i="14"/>
  <c r="M3" i="16"/>
  <c r="P9" i="5"/>
  <c r="P10" i="5" s="1"/>
  <c r="P83" i="5" s="1"/>
  <c r="Q69" i="3"/>
  <c r="Q70" i="3" s="1"/>
  <c r="Q19" i="13" s="1"/>
  <c r="Q2" i="14"/>
  <c r="O48" i="8"/>
  <c r="L67" i="8"/>
  <c r="L72" i="8" s="1"/>
  <c r="L73" i="8" s="1"/>
  <c r="L95" i="8" s="1"/>
  <c r="K56" i="4"/>
  <c r="M73" i="13"/>
  <c r="M84" i="13" s="1"/>
  <c r="P141" i="8"/>
  <c r="M44" i="9"/>
  <c r="N41" i="9" s="1"/>
  <c r="M61" i="13"/>
  <c r="N58" i="13" s="1"/>
  <c r="N49" i="13" s="1"/>
  <c r="L156" i="8"/>
  <c r="L159" i="8" s="1"/>
  <c r="L160" i="8" s="1"/>
  <c r="L166" i="8" s="1"/>
  <c r="L112" i="8"/>
  <c r="L116" i="8" s="1"/>
  <c r="L117" i="8" s="1"/>
  <c r="L165" i="8" s="1"/>
  <c r="J173" i="8"/>
  <c r="J174" i="8" s="1"/>
  <c r="J186" i="8" s="1"/>
  <c r="J185" i="8"/>
  <c r="N43" i="13"/>
  <c r="N26" i="13"/>
  <c r="P129" i="8"/>
  <c r="L77" i="13"/>
  <c r="L51" i="13"/>
  <c r="L54" i="4" s="1"/>
  <c r="P68" i="5"/>
  <c r="P74" i="5" s="1"/>
  <c r="L34" i="13"/>
  <c r="L52" i="4" s="1"/>
  <c r="L78" i="13"/>
  <c r="P147" i="8"/>
  <c r="P22" i="5"/>
  <c r="O26" i="13"/>
  <c r="O43" i="13"/>
  <c r="M27" i="13"/>
  <c r="M31" i="13" s="1"/>
  <c r="M33" i="13" s="1"/>
  <c r="M44" i="13"/>
  <c r="M48" i="13" s="1"/>
  <c r="M50" i="13" s="1"/>
  <c r="M78" i="5"/>
  <c r="M81" i="5" s="1"/>
  <c r="O51" i="4"/>
  <c r="O59" i="13"/>
  <c r="N51" i="4"/>
  <c r="N59" i="13"/>
  <c r="P29" i="8"/>
  <c r="P38" i="8" s="1"/>
  <c r="P84" i="8" s="1"/>
  <c r="P30" i="8"/>
  <c r="P39" i="8" s="1"/>
  <c r="P85" i="8" s="1"/>
  <c r="P20" i="13"/>
  <c r="P11" i="12"/>
  <c r="N44" i="5"/>
  <c r="N62" i="5" s="1"/>
  <c r="N72" i="5" s="1"/>
  <c r="N42" i="5"/>
  <c r="N60" i="5" s="1"/>
  <c r="N70" i="5" s="1"/>
  <c r="N48" i="5"/>
  <c r="N66" i="5" s="1"/>
  <c r="N76" i="5" s="1"/>
  <c r="N43" i="5"/>
  <c r="N61" i="5" s="1"/>
  <c r="N71" i="5" s="1"/>
  <c r="N45" i="5"/>
  <c r="N63" i="5" s="1"/>
  <c r="N73" i="5" s="1"/>
  <c r="N49" i="5"/>
  <c r="N67" i="5" s="1"/>
  <c r="N77" i="5" s="1"/>
  <c r="N47" i="5"/>
  <c r="N65" i="5" s="1"/>
  <c r="N75" i="5" s="1"/>
  <c r="N49" i="12"/>
  <c r="M26" i="4"/>
  <c r="P19" i="11"/>
  <c r="P18" i="12"/>
  <c r="P46" i="4" s="1"/>
  <c r="P47" i="4" s="1"/>
  <c r="P50" i="12"/>
  <c r="P24" i="12"/>
  <c r="P4" i="11"/>
  <c r="P4" i="13"/>
  <c r="P4" i="12"/>
  <c r="P4" i="10"/>
  <c r="P4" i="9"/>
  <c r="P68" i="13"/>
  <c r="P39" i="9"/>
  <c r="P99" i="5"/>
  <c r="P16" i="11"/>
  <c r="P73" i="11"/>
  <c r="P182" i="8"/>
  <c r="P61" i="11"/>
  <c r="P47" i="12"/>
  <c r="P23" i="10"/>
  <c r="P23" i="9"/>
  <c r="P10" i="10"/>
  <c r="P10" i="9"/>
  <c r="T5" i="13"/>
  <c r="T5" i="12"/>
  <c r="T5" i="11"/>
  <c r="T5" i="9"/>
  <c r="T5" i="10"/>
  <c r="N89" i="5"/>
  <c r="N172" i="8"/>
  <c r="N90" i="8"/>
  <c r="N71" i="8"/>
  <c r="N115" i="8"/>
  <c r="O20" i="11"/>
  <c r="O21" i="11" s="1"/>
  <c r="P18" i="11" s="1"/>
  <c r="P11" i="11" s="1"/>
  <c r="P12" i="11" s="1"/>
  <c r="O27" i="11"/>
  <c r="O42" i="9"/>
  <c r="O50" i="4"/>
  <c r="P13" i="13"/>
  <c r="P53" i="4" s="1"/>
  <c r="P104" i="3"/>
  <c r="P32" i="9"/>
  <c r="P33" i="9" s="1"/>
  <c r="P38" i="13"/>
  <c r="P39" i="13" s="1"/>
  <c r="Q82" i="3"/>
  <c r="Q83" i="3" s="1"/>
  <c r="Q28" i="8" s="1"/>
  <c r="Q29" i="8" s="1"/>
  <c r="Q38" i="8" s="1"/>
  <c r="Q84" i="8" s="1"/>
  <c r="Q2" i="13"/>
  <c r="Q16" i="12"/>
  <c r="Q17" i="12" s="1"/>
  <c r="Q2" i="12"/>
  <c r="Q63" i="3"/>
  <c r="Q64" i="3" s="1"/>
  <c r="Q11" i="13" s="1"/>
  <c r="Q2" i="11"/>
  <c r="Q2" i="9"/>
  <c r="Q2" i="10"/>
  <c r="O89" i="5"/>
  <c r="O71" i="8"/>
  <c r="O90" i="8"/>
  <c r="O172" i="8"/>
  <c r="O115" i="8"/>
  <c r="O14" i="7"/>
  <c r="O17" i="7" s="1"/>
  <c r="O18" i="7" s="1"/>
  <c r="O21" i="7" s="1"/>
  <c r="O22" i="7" s="1"/>
  <c r="O40" i="5" s="1"/>
  <c r="M3" i="13"/>
  <c r="M3" i="12"/>
  <c r="M3" i="11"/>
  <c r="M3" i="10"/>
  <c r="M3" i="9"/>
  <c r="L78" i="5"/>
  <c r="L81" i="5" s="1"/>
  <c r="N42" i="9"/>
  <c r="N50" i="4"/>
  <c r="O13" i="13"/>
  <c r="O21" i="13"/>
  <c r="O55" i="4" s="1"/>
  <c r="M124" i="8"/>
  <c r="M151" i="8" s="1"/>
  <c r="M142" i="8"/>
  <c r="M154" i="8" s="1"/>
  <c r="M136" i="8"/>
  <c r="M153" i="8" s="1"/>
  <c r="M130" i="8"/>
  <c r="M152" i="8" s="1"/>
  <c r="M148" i="8"/>
  <c r="M155" i="8" s="1"/>
  <c r="K97" i="8"/>
  <c r="K164" i="8" s="1"/>
  <c r="K167" i="8" s="1"/>
  <c r="M106" i="8"/>
  <c r="M108" i="8"/>
  <c r="M107" i="8"/>
  <c r="M105" i="8"/>
  <c r="K23" i="5"/>
  <c r="K27" i="5" s="1"/>
  <c r="K28" i="5" s="1"/>
  <c r="J11" i="4"/>
  <c r="N140" i="8"/>
  <c r="N134" i="8"/>
  <c r="N128" i="8"/>
  <c r="N104" i="8"/>
  <c r="N146" i="8"/>
  <c r="N122" i="8"/>
  <c r="O65" i="8"/>
  <c r="O44" i="8"/>
  <c r="O43" i="8"/>
  <c r="O51" i="8" s="1"/>
  <c r="O109" i="8" s="1"/>
  <c r="O64" i="8"/>
  <c r="P49" i="8"/>
  <c r="P53" i="8" s="1"/>
  <c r="P111" i="8" s="1"/>
  <c r="M82" i="8"/>
  <c r="M60" i="8"/>
  <c r="M81" i="8"/>
  <c r="M61" i="8"/>
  <c r="M80" i="8"/>
  <c r="M62" i="8"/>
  <c r="N59" i="8"/>
  <c r="N79" i="8"/>
  <c r="P13" i="8"/>
  <c r="P20" i="8" s="1"/>
  <c r="P14" i="8"/>
  <c r="P21" i="8" s="1"/>
  <c r="P20" i="7"/>
  <c r="P4" i="7"/>
  <c r="P4" i="8"/>
  <c r="T5" i="7"/>
  <c r="T5" i="8"/>
  <c r="Q2" i="7"/>
  <c r="Q76" i="3"/>
  <c r="Q77" i="3" s="1"/>
  <c r="Q12" i="8" s="1"/>
  <c r="Q2" i="8"/>
  <c r="M3" i="7"/>
  <c r="M3" i="8"/>
  <c r="P97" i="3"/>
  <c r="P98" i="3" s="1"/>
  <c r="P105" i="3"/>
  <c r="R18" i="3"/>
  <c r="R2" i="16" s="1"/>
  <c r="P90" i="3"/>
  <c r="P93" i="3" s="1"/>
  <c r="Q94" i="3" s="1"/>
  <c r="P13" i="7"/>
  <c r="Q2" i="2"/>
  <c r="Q57" i="3"/>
  <c r="Q58" i="3" s="1"/>
  <c r="Q2" i="3"/>
  <c r="Q46" i="3"/>
  <c r="Q47" i="3" s="1"/>
  <c r="Q21" i="3"/>
  <c r="Q22" i="3" s="1"/>
  <c r="Q33" i="3"/>
  <c r="Q34" i="3" s="1"/>
  <c r="Q56" i="13" s="1"/>
  <c r="Q41" i="3"/>
  <c r="Q42" i="3" s="1"/>
  <c r="Q89" i="3"/>
  <c r="Q2" i="4"/>
  <c r="Q2" i="5"/>
  <c r="P4" i="2"/>
  <c r="P4" i="3"/>
  <c r="P4" i="4"/>
  <c r="P4" i="5"/>
  <c r="P26" i="3"/>
  <c r="P27" i="3" s="1"/>
  <c r="O106" i="3"/>
  <c r="N111" i="3"/>
  <c r="N112" i="3" s="1"/>
  <c r="M3" i="5"/>
  <c r="M3" i="4"/>
  <c r="M3" i="3"/>
  <c r="M3" i="2"/>
  <c r="T5" i="4"/>
  <c r="T5" i="5"/>
  <c r="U9" i="3"/>
  <c r="T12" i="3"/>
  <c r="T13" i="3" s="1"/>
  <c r="T5" i="2"/>
  <c r="T5" i="3"/>
  <c r="S103" i="3"/>
  <c r="S17" i="3"/>
  <c r="N51" i="12" l="1"/>
  <c r="N52" i="12" s="1"/>
  <c r="N40" i="12"/>
  <c r="N13" i="4" s="1"/>
  <c r="O33" i="12"/>
  <c r="O38" i="12" s="1"/>
  <c r="O39" i="12" s="1"/>
  <c r="O51" i="12" s="1"/>
  <c r="J102" i="5"/>
  <c r="P12" i="12"/>
  <c r="P37" i="12" s="1"/>
  <c r="O52" i="8"/>
  <c r="O110" i="8" s="1"/>
  <c r="N70" i="13"/>
  <c r="N73" i="13" s="1"/>
  <c r="O70" i="13" s="1"/>
  <c r="O32" i="13" s="1"/>
  <c r="O26" i="12"/>
  <c r="P23" i="12" s="1"/>
  <c r="P29" i="12" s="1"/>
  <c r="M34" i="4"/>
  <c r="J26" i="11"/>
  <c r="J29" i="11" s="1"/>
  <c r="J8" i="14"/>
  <c r="N3" i="14"/>
  <c r="N3" i="16"/>
  <c r="Q4" i="14"/>
  <c r="Q4" i="16"/>
  <c r="Q19" i="14"/>
  <c r="Q10" i="14"/>
  <c r="Q29" i="14"/>
  <c r="Q39" i="14"/>
  <c r="L21" i="5"/>
  <c r="J177" i="8"/>
  <c r="J179" i="8" s="1"/>
  <c r="R69" i="3"/>
  <c r="R70" i="3" s="1"/>
  <c r="R19" i="13" s="1"/>
  <c r="R2" i="14"/>
  <c r="M83" i="13"/>
  <c r="M85" i="13" s="1"/>
  <c r="J187" i="8"/>
  <c r="K184" i="8" s="1"/>
  <c r="K178" i="8" s="1"/>
  <c r="L20" i="5"/>
  <c r="M51" i="13"/>
  <c r="M54" i="4" s="1"/>
  <c r="M77" i="13"/>
  <c r="L79" i="13"/>
  <c r="L56" i="4"/>
  <c r="M34" i="13"/>
  <c r="M52" i="4" s="1"/>
  <c r="M78" i="13"/>
  <c r="P43" i="13"/>
  <c r="P26" i="13"/>
  <c r="P48" i="8"/>
  <c r="O44" i="13"/>
  <c r="O48" i="13" s="1"/>
  <c r="O27" i="13"/>
  <c r="O31" i="13" s="1"/>
  <c r="N27" i="13"/>
  <c r="N31" i="13" s="1"/>
  <c r="N44" i="13"/>
  <c r="N48" i="13" s="1"/>
  <c r="N50" i="13" s="1"/>
  <c r="N61" i="13"/>
  <c r="P21" i="13"/>
  <c r="P55" i="4" s="1"/>
  <c r="P60" i="13"/>
  <c r="P51" i="4"/>
  <c r="P59" i="13"/>
  <c r="P47" i="8"/>
  <c r="Q31" i="8"/>
  <c r="Q40" i="8" s="1"/>
  <c r="Q86" i="8" s="1"/>
  <c r="N44" i="9"/>
  <c r="N34" i="4" s="1"/>
  <c r="O45" i="5"/>
  <c r="O63" i="5" s="1"/>
  <c r="O73" i="5" s="1"/>
  <c r="O42" i="5"/>
  <c r="O60" i="5" s="1"/>
  <c r="O70" i="5" s="1"/>
  <c r="O48" i="5"/>
  <c r="O66" i="5" s="1"/>
  <c r="O76" i="5" s="1"/>
  <c r="O49" i="5"/>
  <c r="O67" i="5" s="1"/>
  <c r="O77" i="5" s="1"/>
  <c r="O44" i="5"/>
  <c r="O62" i="5" s="1"/>
  <c r="O72" i="5" s="1"/>
  <c r="O47" i="5"/>
  <c r="O65" i="5" s="1"/>
  <c r="O75" i="5" s="1"/>
  <c r="O43" i="5"/>
  <c r="O61" i="5" s="1"/>
  <c r="O71" i="5" s="1"/>
  <c r="O53" i="4"/>
  <c r="R82" i="3"/>
  <c r="R83" i="3" s="1"/>
  <c r="R28" i="8" s="1"/>
  <c r="R29" i="8" s="1"/>
  <c r="R38" i="8" s="1"/>
  <c r="R84" i="8" s="1"/>
  <c r="R2" i="13"/>
  <c r="R2" i="12"/>
  <c r="R63" i="3"/>
  <c r="R64" i="3" s="1"/>
  <c r="R11" i="13" s="1"/>
  <c r="R16" i="12"/>
  <c r="R17" i="12" s="1"/>
  <c r="R2" i="11"/>
  <c r="R2" i="9"/>
  <c r="R2" i="10"/>
  <c r="P42" i="9"/>
  <c r="P50" i="4"/>
  <c r="R89" i="3"/>
  <c r="R90" i="3" s="1"/>
  <c r="R93" i="3" s="1"/>
  <c r="S94" i="3" s="1"/>
  <c r="S105" i="3" s="1"/>
  <c r="Q19" i="11"/>
  <c r="Q18" i="12"/>
  <c r="Q46" i="4" s="1"/>
  <c r="Q47" i="4" s="1"/>
  <c r="Q50" i="12"/>
  <c r="Q24" i="12"/>
  <c r="P20" i="11"/>
  <c r="P21" i="11" s="1"/>
  <c r="Q18" i="11" s="1"/>
  <c r="Q11" i="11" s="1"/>
  <c r="Q12" i="11" s="1"/>
  <c r="P27" i="11"/>
  <c r="U5" i="13"/>
  <c r="U5" i="12"/>
  <c r="U5" i="11"/>
  <c r="U5" i="9"/>
  <c r="U5" i="10"/>
  <c r="Q104" i="3"/>
  <c r="Q32" i="9"/>
  <c r="Q33" i="9" s="1"/>
  <c r="Q38" i="13"/>
  <c r="Q39" i="13" s="1"/>
  <c r="Q16" i="11"/>
  <c r="Q73" i="11"/>
  <c r="Q182" i="8"/>
  <c r="Q47" i="12"/>
  <c r="Q68" i="13"/>
  <c r="Q39" i="9"/>
  <c r="Q99" i="5"/>
  <c r="Q61" i="11"/>
  <c r="Q23" i="10"/>
  <c r="Q23" i="9"/>
  <c r="Q10" i="9"/>
  <c r="Q10" i="10"/>
  <c r="R2" i="2"/>
  <c r="N3" i="12"/>
  <c r="N3" i="11"/>
  <c r="N3" i="13"/>
  <c r="N3" i="10"/>
  <c r="N3" i="9"/>
  <c r="Q4" i="12"/>
  <c r="Q4" i="13"/>
  <c r="Q4" i="11"/>
  <c r="Q4" i="10"/>
  <c r="Q4" i="9"/>
  <c r="N78" i="5"/>
  <c r="N81" i="5" s="1"/>
  <c r="Q11" i="12"/>
  <c r="Q12" i="13"/>
  <c r="Q72" i="13" s="1"/>
  <c r="Q20" i="13"/>
  <c r="Q60" i="13" s="1"/>
  <c r="Q22" i="5"/>
  <c r="Q9" i="5"/>
  <c r="Q10" i="5" s="1"/>
  <c r="Q83" i="5" s="1"/>
  <c r="Q68" i="5"/>
  <c r="Q74" i="5" s="1"/>
  <c r="Q147" i="8"/>
  <c r="Q135" i="8"/>
  <c r="Q141" i="8"/>
  <c r="Q123" i="8"/>
  <c r="Q15" i="5"/>
  <c r="Q16" i="5" s="1"/>
  <c r="Q26" i="5" s="1"/>
  <c r="Q129" i="8"/>
  <c r="Q30" i="8"/>
  <c r="Q39" i="8" s="1"/>
  <c r="Q85" i="8" s="1"/>
  <c r="P14" i="7"/>
  <c r="P17" i="7" s="1"/>
  <c r="P18" i="7" s="1"/>
  <c r="P21" i="7" s="1"/>
  <c r="P22" i="7" s="1"/>
  <c r="P40" i="5" s="1"/>
  <c r="P89" i="5"/>
  <c r="P71" i="8"/>
  <c r="P90" i="8"/>
  <c r="P172" i="8"/>
  <c r="P115" i="8"/>
  <c r="J103" i="5"/>
  <c r="J94" i="5"/>
  <c r="J96" i="5" s="1"/>
  <c r="K82" i="5"/>
  <c r="K84" i="5" s="1"/>
  <c r="K85" i="5" s="1"/>
  <c r="K10" i="4" s="1"/>
  <c r="K90" i="5"/>
  <c r="L97" i="8"/>
  <c r="L164" i="8" s="1"/>
  <c r="L167" i="8" s="1"/>
  <c r="L9" i="4" s="1"/>
  <c r="K9" i="4"/>
  <c r="K185" i="8"/>
  <c r="K173" i="8"/>
  <c r="K174" i="8" s="1"/>
  <c r="N124" i="8"/>
  <c r="N151" i="8" s="1"/>
  <c r="N130" i="8"/>
  <c r="N152" i="8" s="1"/>
  <c r="N148" i="8"/>
  <c r="N155" i="8" s="1"/>
  <c r="N142" i="8"/>
  <c r="N154" i="8" s="1"/>
  <c r="N136" i="8"/>
  <c r="N153" i="8" s="1"/>
  <c r="J15" i="4"/>
  <c r="J17" i="14" s="1"/>
  <c r="J41" i="4"/>
  <c r="N105" i="8"/>
  <c r="N108" i="8"/>
  <c r="N106" i="8"/>
  <c r="N107" i="8"/>
  <c r="M156" i="8"/>
  <c r="M159" i="8" s="1"/>
  <c r="M160" i="8" s="1"/>
  <c r="O140" i="8"/>
  <c r="O128" i="8"/>
  <c r="O134" i="8"/>
  <c r="O104" i="8"/>
  <c r="O146" i="8"/>
  <c r="O122" i="8"/>
  <c r="M112" i="8"/>
  <c r="M116" i="8" s="1"/>
  <c r="M117" i="8" s="1"/>
  <c r="Q47" i="8"/>
  <c r="P65" i="8"/>
  <c r="P44" i="8"/>
  <c r="P64" i="8"/>
  <c r="P43" i="8"/>
  <c r="R2" i="3"/>
  <c r="M67" i="8"/>
  <c r="O79" i="8"/>
  <c r="O59" i="8"/>
  <c r="M87" i="8"/>
  <c r="N82" i="8"/>
  <c r="N61" i="8"/>
  <c r="N60" i="8"/>
  <c r="N80" i="8"/>
  <c r="N62" i="8"/>
  <c r="N81" i="8"/>
  <c r="Q13" i="8"/>
  <c r="Q20" i="8" s="1"/>
  <c r="Q14" i="8"/>
  <c r="Q21" i="8" s="1"/>
  <c r="R2" i="4"/>
  <c r="R46" i="3"/>
  <c r="R47" i="3" s="1"/>
  <c r="R2" i="5"/>
  <c r="S18" i="3"/>
  <c r="N3" i="7"/>
  <c r="N3" i="8"/>
  <c r="Q20" i="7"/>
  <c r="Q4" i="7"/>
  <c r="Q4" i="8"/>
  <c r="U5" i="7"/>
  <c r="U5" i="8"/>
  <c r="R2" i="7"/>
  <c r="R76" i="3"/>
  <c r="R77" i="3" s="1"/>
  <c r="R12" i="8" s="1"/>
  <c r="R2" i="8"/>
  <c r="R21" i="3"/>
  <c r="R22" i="3" s="1"/>
  <c r="R57" i="3"/>
  <c r="R58" i="3" s="1"/>
  <c r="Q97" i="3"/>
  <c r="Q98" i="3" s="1"/>
  <c r="Q105" i="3"/>
  <c r="R33" i="3"/>
  <c r="R34" i="3" s="1"/>
  <c r="R56" i="13" s="1"/>
  <c r="R41" i="3"/>
  <c r="R42" i="3" s="1"/>
  <c r="Q90" i="3"/>
  <c r="Q93" i="3" s="1"/>
  <c r="R94" i="3" s="1"/>
  <c r="Q13" i="7"/>
  <c r="Q25" i="3"/>
  <c r="Q26" i="3" s="1"/>
  <c r="Q27" i="3" s="1"/>
  <c r="Q4" i="5"/>
  <c r="Q4" i="2"/>
  <c r="Q4" i="3"/>
  <c r="Q4" i="4"/>
  <c r="T103" i="3"/>
  <c r="T17" i="3"/>
  <c r="N3" i="5"/>
  <c r="N3" i="4"/>
  <c r="N3" i="2"/>
  <c r="N3" i="3"/>
  <c r="U5" i="5"/>
  <c r="U5" i="4"/>
  <c r="V9" i="3"/>
  <c r="U12" i="3"/>
  <c r="U13" i="3" s="1"/>
  <c r="U5" i="2"/>
  <c r="U5" i="3"/>
  <c r="O111" i="3"/>
  <c r="O112" i="3" s="1"/>
  <c r="P106" i="3"/>
  <c r="O49" i="12" l="1"/>
  <c r="N26" i="4"/>
  <c r="P33" i="12"/>
  <c r="P38" i="12" s="1"/>
  <c r="P39" i="12" s="1"/>
  <c r="J39" i="11"/>
  <c r="J38" i="11"/>
  <c r="P51" i="8"/>
  <c r="P109" i="8" s="1"/>
  <c r="Q12" i="12"/>
  <c r="Q37" i="12" s="1"/>
  <c r="J104" i="5"/>
  <c r="J31" i="4" s="1"/>
  <c r="J38" i="14" s="1"/>
  <c r="L80" i="13"/>
  <c r="L14" i="4" s="1"/>
  <c r="L28" i="11"/>
  <c r="N84" i="13"/>
  <c r="O40" i="12"/>
  <c r="O13" i="4" s="1"/>
  <c r="N32" i="13"/>
  <c r="N33" i="13" s="1"/>
  <c r="N34" i="13" s="1"/>
  <c r="N52" i="4" s="1"/>
  <c r="L23" i="5"/>
  <c r="L27" i="5" s="1"/>
  <c r="L28" i="5" s="1"/>
  <c r="L82" i="5" s="1"/>
  <c r="L84" i="5" s="1"/>
  <c r="L85" i="5" s="1"/>
  <c r="L10" i="4" s="1"/>
  <c r="L11" i="4" s="1"/>
  <c r="P26" i="12"/>
  <c r="Q23" i="12" s="1"/>
  <c r="Q29" i="12" s="1"/>
  <c r="K18" i="14"/>
  <c r="K28" i="14"/>
  <c r="K9" i="14"/>
  <c r="J108" i="5"/>
  <c r="M56" i="4"/>
  <c r="S2" i="14"/>
  <c r="S2" i="16"/>
  <c r="J27" i="4"/>
  <c r="J36" i="14" s="1"/>
  <c r="M32" i="4"/>
  <c r="O3" i="14"/>
  <c r="O3" i="16"/>
  <c r="R39" i="14"/>
  <c r="R29" i="14"/>
  <c r="R19" i="14"/>
  <c r="R10" i="14"/>
  <c r="R4" i="14"/>
  <c r="R4" i="16"/>
  <c r="L28" i="14"/>
  <c r="L9" i="14"/>
  <c r="L18" i="14"/>
  <c r="M79" i="13"/>
  <c r="P52" i="8"/>
  <c r="P110" i="8" s="1"/>
  <c r="Q49" i="8"/>
  <c r="Q53" i="8" s="1"/>
  <c r="Q111" i="8" s="1"/>
  <c r="R30" i="8"/>
  <c r="R39" i="8" s="1"/>
  <c r="R85" i="8" s="1"/>
  <c r="R31" i="8"/>
  <c r="R40" i="8" s="1"/>
  <c r="R86" i="8" s="1"/>
  <c r="N51" i="13"/>
  <c r="N54" i="4" s="1"/>
  <c r="N77" i="13"/>
  <c r="P27" i="13"/>
  <c r="P31" i="13" s="1"/>
  <c r="P44" i="13"/>
  <c r="P48" i="13" s="1"/>
  <c r="L185" i="8"/>
  <c r="O33" i="13"/>
  <c r="O34" i="13" s="1"/>
  <c r="O52" i="4" s="1"/>
  <c r="Q26" i="13"/>
  <c r="Q43" i="13"/>
  <c r="L173" i="8"/>
  <c r="L174" i="8" s="1"/>
  <c r="L186" i="8" s="1"/>
  <c r="O73" i="13"/>
  <c r="O84" i="13" s="1"/>
  <c r="O58" i="13"/>
  <c r="N83" i="13"/>
  <c r="Q51" i="4"/>
  <c r="Q59" i="13"/>
  <c r="R13" i="7"/>
  <c r="R14" i="7" s="1"/>
  <c r="R17" i="7" s="1"/>
  <c r="R18" i="7" s="1"/>
  <c r="R21" i="7" s="1"/>
  <c r="S76" i="3"/>
  <c r="S77" i="3" s="1"/>
  <c r="S12" i="8" s="1"/>
  <c r="S13" i="8" s="1"/>
  <c r="S20" i="8" s="1"/>
  <c r="S69" i="3"/>
  <c r="S70" i="3" s="1"/>
  <c r="S19" i="13" s="1"/>
  <c r="O41" i="9"/>
  <c r="O44" i="9" s="1"/>
  <c r="P41" i="9" s="1"/>
  <c r="P44" i="9" s="1"/>
  <c r="P44" i="5"/>
  <c r="P62" i="5" s="1"/>
  <c r="P72" i="5" s="1"/>
  <c r="P45" i="5"/>
  <c r="P63" i="5" s="1"/>
  <c r="P73" i="5" s="1"/>
  <c r="P47" i="5"/>
  <c r="P65" i="5" s="1"/>
  <c r="P75" i="5" s="1"/>
  <c r="P49" i="5"/>
  <c r="P67" i="5" s="1"/>
  <c r="P77" i="5" s="1"/>
  <c r="P42" i="5"/>
  <c r="P60" i="5" s="1"/>
  <c r="P70" i="5" s="1"/>
  <c r="P43" i="5"/>
  <c r="P61" i="5" s="1"/>
  <c r="P71" i="5" s="1"/>
  <c r="P48" i="5"/>
  <c r="P66" i="5" s="1"/>
  <c r="P76" i="5" s="1"/>
  <c r="S41" i="3"/>
  <c r="S42" i="3" s="1"/>
  <c r="R104" i="3"/>
  <c r="R32" i="9"/>
  <c r="R33" i="9" s="1"/>
  <c r="R38" i="13"/>
  <c r="R39" i="13" s="1"/>
  <c r="O52" i="12"/>
  <c r="Q21" i="13"/>
  <c r="O34" i="4"/>
  <c r="R182" i="8"/>
  <c r="R47" i="12"/>
  <c r="R73" i="11"/>
  <c r="R16" i="11"/>
  <c r="R39" i="9"/>
  <c r="R61" i="11"/>
  <c r="R68" i="13"/>
  <c r="R99" i="5"/>
  <c r="R23" i="9"/>
  <c r="R10" i="9"/>
  <c r="R10" i="10"/>
  <c r="R23" i="10"/>
  <c r="S33" i="3"/>
  <c r="S34" i="3" s="1"/>
  <c r="S56" i="13" s="1"/>
  <c r="R19" i="11"/>
  <c r="R18" i="12"/>
  <c r="R46" i="4" s="1"/>
  <c r="R47" i="4" s="1"/>
  <c r="R50" i="12"/>
  <c r="R24" i="12"/>
  <c r="O3" i="12"/>
  <c r="O3" i="13"/>
  <c r="O3" i="11"/>
  <c r="O3" i="10"/>
  <c r="O3" i="9"/>
  <c r="Q27" i="11"/>
  <c r="Q20" i="11"/>
  <c r="Q21" i="11" s="1"/>
  <c r="R18" i="11" s="1"/>
  <c r="R11" i="11" s="1"/>
  <c r="R12" i="11" s="1"/>
  <c r="Q42" i="9"/>
  <c r="Q50" i="4"/>
  <c r="R20" i="13"/>
  <c r="R60" i="13" s="1"/>
  <c r="R12" i="13"/>
  <c r="R72" i="13" s="1"/>
  <c r="R11" i="12"/>
  <c r="R22" i="5"/>
  <c r="R68" i="5"/>
  <c r="R74" i="5" s="1"/>
  <c r="R9" i="5"/>
  <c r="R10" i="5" s="1"/>
  <c r="R83" i="5" s="1"/>
  <c r="R15" i="5"/>
  <c r="R16" i="5" s="1"/>
  <c r="R26" i="5" s="1"/>
  <c r="R147" i="8"/>
  <c r="R135" i="8"/>
  <c r="R141" i="8"/>
  <c r="R123" i="8"/>
  <c r="R129" i="8"/>
  <c r="Q48" i="8"/>
  <c r="Q14" i="7"/>
  <c r="Q17" i="7" s="1"/>
  <c r="Q18" i="7" s="1"/>
  <c r="Q21" i="7" s="1"/>
  <c r="Q22" i="7" s="1"/>
  <c r="Q40" i="5" s="1"/>
  <c r="S46" i="3"/>
  <c r="S47" i="3" s="1"/>
  <c r="S2" i="8"/>
  <c r="Q13" i="13"/>
  <c r="V5" i="13"/>
  <c r="V5" i="12"/>
  <c r="V5" i="11"/>
  <c r="V5" i="9"/>
  <c r="V5" i="10"/>
  <c r="R4" i="5"/>
  <c r="R4" i="13"/>
  <c r="R4" i="12"/>
  <c r="R4" i="11"/>
  <c r="R4" i="9"/>
  <c r="R4" i="10"/>
  <c r="O78" i="5"/>
  <c r="O81" i="5" s="1"/>
  <c r="S82" i="3"/>
  <c r="S83" i="3" s="1"/>
  <c r="S28" i="8" s="1"/>
  <c r="S31" i="8" s="1"/>
  <c r="S40" i="8" s="1"/>
  <c r="S86" i="8" s="1"/>
  <c r="S2" i="13"/>
  <c r="S63" i="3"/>
  <c r="S64" i="3" s="1"/>
  <c r="S11" i="13" s="1"/>
  <c r="S16" i="12"/>
  <c r="S17" i="12" s="1"/>
  <c r="S2" i="11"/>
  <c r="S2" i="12"/>
  <c r="S2" i="9"/>
  <c r="S2" i="10"/>
  <c r="Q89" i="5"/>
  <c r="Q172" i="8"/>
  <c r="Q71" i="8"/>
  <c r="Q90" i="8"/>
  <c r="Q115" i="8"/>
  <c r="S2" i="7"/>
  <c r="K91" i="5"/>
  <c r="K102" i="5"/>
  <c r="K101" i="5"/>
  <c r="K95" i="5" s="1"/>
  <c r="K186" i="8"/>
  <c r="K177" i="8"/>
  <c r="K179" i="8" s="1"/>
  <c r="O124" i="8"/>
  <c r="O151" i="8" s="1"/>
  <c r="O130" i="8"/>
  <c r="O152" i="8" s="1"/>
  <c r="O136" i="8"/>
  <c r="O153" i="8" s="1"/>
  <c r="O142" i="8"/>
  <c r="O154" i="8" s="1"/>
  <c r="O148" i="8"/>
  <c r="O155" i="8" s="1"/>
  <c r="J54" i="11"/>
  <c r="J55" i="11" s="1"/>
  <c r="M72" i="8"/>
  <c r="M73" i="8" s="1"/>
  <c r="M95" i="8" s="1"/>
  <c r="M165" i="8"/>
  <c r="M20" i="5"/>
  <c r="M166" i="8"/>
  <c r="M21" i="5"/>
  <c r="K11" i="4"/>
  <c r="M91" i="8"/>
  <c r="M92" i="8" s="1"/>
  <c r="M96" i="8" s="1"/>
  <c r="O108" i="8"/>
  <c r="O106" i="8"/>
  <c r="O105" i="8"/>
  <c r="O107" i="8"/>
  <c r="N156" i="8"/>
  <c r="N159" i="8" s="1"/>
  <c r="N160" i="8" s="1"/>
  <c r="P140" i="8"/>
  <c r="P128" i="8"/>
  <c r="P104" i="8"/>
  <c r="P146" i="8"/>
  <c r="P122" i="8"/>
  <c r="P134" i="8"/>
  <c r="N112" i="8"/>
  <c r="N116" i="8" s="1"/>
  <c r="N117" i="8" s="1"/>
  <c r="Q44" i="8"/>
  <c r="Q65" i="8"/>
  <c r="Q64" i="8"/>
  <c r="Q43" i="8"/>
  <c r="Q51" i="8" s="1"/>
  <c r="Q109" i="8" s="1"/>
  <c r="R47" i="8"/>
  <c r="P79" i="8"/>
  <c r="P59" i="8"/>
  <c r="N67" i="8"/>
  <c r="S89" i="3"/>
  <c r="S13" i="7" s="1"/>
  <c r="S57" i="3"/>
  <c r="S58" i="3" s="1"/>
  <c r="O82" i="8"/>
  <c r="O61" i="8"/>
  <c r="O60" i="8"/>
  <c r="O81" i="8"/>
  <c r="O80" i="8"/>
  <c r="O62" i="8"/>
  <c r="N87" i="8"/>
  <c r="S2" i="4"/>
  <c r="S2" i="5"/>
  <c r="R14" i="8"/>
  <c r="R21" i="8" s="1"/>
  <c r="R13" i="8"/>
  <c r="R20" i="8" s="1"/>
  <c r="T18" i="3"/>
  <c r="S2" i="2"/>
  <c r="S21" i="3"/>
  <c r="S22" i="3" s="1"/>
  <c r="R25" i="3"/>
  <c r="R26" i="3" s="1"/>
  <c r="S2" i="3"/>
  <c r="O3" i="7"/>
  <c r="O3" i="8"/>
  <c r="R20" i="7"/>
  <c r="R4" i="2"/>
  <c r="R4" i="8"/>
  <c r="V5" i="7"/>
  <c r="V5" i="8"/>
  <c r="S97" i="3"/>
  <c r="R105" i="3"/>
  <c r="R97" i="3"/>
  <c r="R98" i="3" s="1"/>
  <c r="R4" i="4"/>
  <c r="R4" i="7"/>
  <c r="R4" i="3"/>
  <c r="P111" i="3"/>
  <c r="P112" i="3" s="1"/>
  <c r="Q106" i="3"/>
  <c r="O3" i="5"/>
  <c r="O3" i="4"/>
  <c r="O3" i="3"/>
  <c r="O3" i="2"/>
  <c r="U103" i="3"/>
  <c r="U17" i="3"/>
  <c r="V5" i="5"/>
  <c r="V5" i="4"/>
  <c r="W9" i="3"/>
  <c r="V12" i="3"/>
  <c r="V13" i="3" s="1"/>
  <c r="V5" i="3"/>
  <c r="V5" i="2"/>
  <c r="P51" i="12" l="1"/>
  <c r="P40" i="12"/>
  <c r="P13" i="4" s="1"/>
  <c r="Q33" i="12"/>
  <c r="Q38" i="12" s="1"/>
  <c r="Q39" i="12" s="1"/>
  <c r="J40" i="11"/>
  <c r="J42" i="11" s="1"/>
  <c r="J47" i="11" s="1"/>
  <c r="J109" i="5"/>
  <c r="J110" i="5" s="1"/>
  <c r="K111" i="5" s="1"/>
  <c r="K42" i="4" s="1"/>
  <c r="R12" i="12"/>
  <c r="R37" i="12" s="1"/>
  <c r="N78" i="13"/>
  <c r="N79" i="13" s="1"/>
  <c r="M80" i="13"/>
  <c r="M14" i="4" s="1"/>
  <c r="M28" i="11"/>
  <c r="L90" i="5"/>
  <c r="N85" i="13"/>
  <c r="N32" i="4" s="1"/>
  <c r="N56" i="4"/>
  <c r="K26" i="11"/>
  <c r="K29" i="11" s="1"/>
  <c r="K8" i="14"/>
  <c r="S4" i="14"/>
  <c r="S4" i="16"/>
  <c r="S39" i="14"/>
  <c r="S10" i="14"/>
  <c r="S29" i="14"/>
  <c r="S19" i="14"/>
  <c r="S14" i="8"/>
  <c r="S21" i="8" s="1"/>
  <c r="S65" i="8" s="1"/>
  <c r="L26" i="11"/>
  <c r="L29" i="11" s="1"/>
  <c r="L8" i="14"/>
  <c r="L11" i="14" s="1"/>
  <c r="L13" i="14" s="1"/>
  <c r="P3" i="14"/>
  <c r="P3" i="16"/>
  <c r="P70" i="13"/>
  <c r="P73" i="13" s="1"/>
  <c r="Q70" i="13" s="1"/>
  <c r="Q73" i="13" s="1"/>
  <c r="T2" i="14"/>
  <c r="T2" i="16"/>
  <c r="Q26" i="12"/>
  <c r="R23" i="12" s="1"/>
  <c r="R29" i="12" s="1"/>
  <c r="O78" i="13"/>
  <c r="R49" i="8"/>
  <c r="R53" i="8" s="1"/>
  <c r="R111" i="8" s="1"/>
  <c r="R48" i="8"/>
  <c r="S20" i="7"/>
  <c r="L187" i="8"/>
  <c r="L41" i="4"/>
  <c r="Q44" i="13"/>
  <c r="Q48" i="13" s="1"/>
  <c r="Q27" i="13"/>
  <c r="Q31" i="13" s="1"/>
  <c r="L177" i="8"/>
  <c r="L179" i="8" s="1"/>
  <c r="O61" i="13"/>
  <c r="O49" i="13"/>
  <c r="O50" i="13" s="1"/>
  <c r="R51" i="4"/>
  <c r="R59" i="13"/>
  <c r="T2" i="4"/>
  <c r="T69" i="3"/>
  <c r="T70" i="3" s="1"/>
  <c r="T19" i="13" s="1"/>
  <c r="Q43" i="5"/>
  <c r="Q61" i="5" s="1"/>
  <c r="Q71" i="5" s="1"/>
  <c r="Q47" i="5"/>
  <c r="Q65" i="5" s="1"/>
  <c r="Q75" i="5" s="1"/>
  <c r="Q44" i="5"/>
  <c r="Q62" i="5" s="1"/>
  <c r="Q72" i="5" s="1"/>
  <c r="Q49" i="5"/>
  <c r="Q67" i="5" s="1"/>
  <c r="Q77" i="5" s="1"/>
  <c r="Q42" i="5"/>
  <c r="Q60" i="5" s="1"/>
  <c r="Q70" i="5" s="1"/>
  <c r="Q48" i="5"/>
  <c r="Q66" i="5" s="1"/>
  <c r="Q76" i="5" s="1"/>
  <c r="Q45" i="5"/>
  <c r="Q63" i="5" s="1"/>
  <c r="Q73" i="5" s="1"/>
  <c r="S4" i="13"/>
  <c r="S4" i="12"/>
  <c r="S4" i="11"/>
  <c r="S4" i="9"/>
  <c r="S4" i="10"/>
  <c r="P3" i="13"/>
  <c r="P3" i="12"/>
  <c r="P3" i="11"/>
  <c r="P3" i="9"/>
  <c r="P3" i="10"/>
  <c r="S29" i="8"/>
  <c r="S38" i="8" s="1"/>
  <c r="S84" i="8" s="1"/>
  <c r="S25" i="3"/>
  <c r="S26" i="3" s="1"/>
  <c r="S27" i="3" s="1"/>
  <c r="P78" i="5"/>
  <c r="P81" i="5" s="1"/>
  <c r="R21" i="13"/>
  <c r="R55" i="4" s="1"/>
  <c r="R20" i="11"/>
  <c r="R21" i="11" s="1"/>
  <c r="S18" i="11" s="1"/>
  <c r="S11" i="11" s="1"/>
  <c r="S12" i="11" s="1"/>
  <c r="R27" i="11"/>
  <c r="Q53" i="4"/>
  <c r="S182" i="8"/>
  <c r="S47" i="12"/>
  <c r="S68" i="13"/>
  <c r="S39" i="9"/>
  <c r="S99" i="5"/>
  <c r="S73" i="11"/>
  <c r="S16" i="11"/>
  <c r="S61" i="11"/>
  <c r="S10" i="9"/>
  <c r="S23" i="9"/>
  <c r="S10" i="10"/>
  <c r="S23" i="10"/>
  <c r="S30" i="8"/>
  <c r="S39" i="8" s="1"/>
  <c r="S85" i="8" s="1"/>
  <c r="Q41" i="9"/>
  <c r="Q44" i="9" s="1"/>
  <c r="P34" i="4"/>
  <c r="T57" i="3"/>
  <c r="T58" i="3" s="1"/>
  <c r="Q52" i="8"/>
  <c r="Q110" i="8" s="1"/>
  <c r="W5" i="13"/>
  <c r="W5" i="12"/>
  <c r="W5" i="11"/>
  <c r="W5" i="9"/>
  <c r="W5" i="10"/>
  <c r="S104" i="3"/>
  <c r="S32" i="9"/>
  <c r="S33" i="9" s="1"/>
  <c r="S38" i="13"/>
  <c r="S39" i="13" s="1"/>
  <c r="T46" i="3"/>
  <c r="T47" i="3" s="1"/>
  <c r="T89" i="3"/>
  <c r="T90" i="3" s="1"/>
  <c r="T93" i="3" s="1"/>
  <c r="U94" i="3" s="1"/>
  <c r="U97" i="3" s="1"/>
  <c r="S20" i="13"/>
  <c r="S60" i="13" s="1"/>
  <c r="S11" i="12"/>
  <c r="S12" i="13"/>
  <c r="S72" i="13" s="1"/>
  <c r="S22" i="5"/>
  <c r="S68" i="5"/>
  <c r="S74" i="5" s="1"/>
  <c r="S9" i="5"/>
  <c r="S10" i="5" s="1"/>
  <c r="S83" i="5" s="1"/>
  <c r="S147" i="8"/>
  <c r="S135" i="8"/>
  <c r="S15" i="5"/>
  <c r="S16" i="5" s="1"/>
  <c r="S26" i="5" s="1"/>
  <c r="S129" i="8"/>
  <c r="S141" i="8"/>
  <c r="S123" i="8"/>
  <c r="S14" i="7"/>
  <c r="S17" i="7" s="1"/>
  <c r="S18" i="7" s="1"/>
  <c r="S21" i="7" s="1"/>
  <c r="Q55" i="4"/>
  <c r="R42" i="9"/>
  <c r="R50" i="4"/>
  <c r="T82" i="3"/>
  <c r="T83" i="3" s="1"/>
  <c r="T28" i="8" s="1"/>
  <c r="T30" i="8" s="1"/>
  <c r="T39" i="8" s="1"/>
  <c r="T85" i="8" s="1"/>
  <c r="T2" i="13"/>
  <c r="T16" i="12"/>
  <c r="T17" i="12" s="1"/>
  <c r="T2" i="11"/>
  <c r="T63" i="3"/>
  <c r="T64" i="3" s="1"/>
  <c r="T11" i="13" s="1"/>
  <c r="T2" i="12"/>
  <c r="T2" i="9"/>
  <c r="T2" i="10"/>
  <c r="T2" i="5"/>
  <c r="S19" i="11"/>
  <c r="S18" i="12"/>
  <c r="S24" i="12"/>
  <c r="S50" i="12"/>
  <c r="R13" i="13"/>
  <c r="R53" i="4" s="1"/>
  <c r="P49" i="12"/>
  <c r="P52" i="12" s="1"/>
  <c r="O26" i="4"/>
  <c r="L102" i="5"/>
  <c r="L91" i="5"/>
  <c r="L15" i="4"/>
  <c r="K103" i="5"/>
  <c r="K94" i="5"/>
  <c r="K96" i="5" s="1"/>
  <c r="P124" i="8"/>
  <c r="P151" i="8" s="1"/>
  <c r="P148" i="8"/>
  <c r="P155" i="8" s="1"/>
  <c r="P142" i="8"/>
  <c r="P154" i="8" s="1"/>
  <c r="P136" i="8"/>
  <c r="P153" i="8" s="1"/>
  <c r="P130" i="8"/>
  <c r="P152" i="8" s="1"/>
  <c r="J56" i="11"/>
  <c r="J17" i="4" s="1"/>
  <c r="J18" i="4" s="1"/>
  <c r="J27" i="14" s="1"/>
  <c r="J64" i="11"/>
  <c r="M97" i="8"/>
  <c r="M164" i="8" s="1"/>
  <c r="M167" i="8" s="1"/>
  <c r="N91" i="8"/>
  <c r="N92" i="8" s="1"/>
  <c r="N96" i="8" s="1"/>
  <c r="N165" i="8"/>
  <c r="N20" i="5"/>
  <c r="K15" i="4"/>
  <c r="K17" i="14" s="1"/>
  <c r="K41" i="4"/>
  <c r="P107" i="8"/>
  <c r="P105" i="8"/>
  <c r="P108" i="8"/>
  <c r="P106" i="8"/>
  <c r="M23" i="5"/>
  <c r="M27" i="5" s="1"/>
  <c r="M28" i="5" s="1"/>
  <c r="N166" i="8"/>
  <c r="N21" i="5"/>
  <c r="N72" i="8"/>
  <c r="N73" i="8" s="1"/>
  <c r="N95" i="8" s="1"/>
  <c r="Q140" i="8"/>
  <c r="Q128" i="8"/>
  <c r="Q104" i="8"/>
  <c r="Q146" i="8"/>
  <c r="Q122" i="8"/>
  <c r="Q134" i="8"/>
  <c r="O156" i="8"/>
  <c r="O159" i="8" s="1"/>
  <c r="O160" i="8" s="1"/>
  <c r="O112" i="8"/>
  <c r="O116" i="8" s="1"/>
  <c r="O117" i="8" s="1"/>
  <c r="S49" i="8"/>
  <c r="S53" i="8" s="1"/>
  <c r="S111" i="8" s="1"/>
  <c r="R64" i="8"/>
  <c r="R43" i="8"/>
  <c r="R51" i="8" s="1"/>
  <c r="R109" i="8" s="1"/>
  <c r="R65" i="8"/>
  <c r="R44" i="8"/>
  <c r="S64" i="8"/>
  <c r="S43" i="8"/>
  <c r="O67" i="8"/>
  <c r="S90" i="3"/>
  <c r="S93" i="3" s="1"/>
  <c r="T94" i="3" s="1"/>
  <c r="U18" i="3"/>
  <c r="U2" i="16" s="1"/>
  <c r="R27" i="3"/>
  <c r="T2" i="8"/>
  <c r="P61" i="8"/>
  <c r="P62" i="8"/>
  <c r="P82" i="8"/>
  <c r="P60" i="8"/>
  <c r="P80" i="8"/>
  <c r="P81" i="8"/>
  <c r="Q79" i="8"/>
  <c r="Q59" i="8"/>
  <c r="O87" i="8"/>
  <c r="T21" i="3"/>
  <c r="T22" i="3" s="1"/>
  <c r="T2" i="7"/>
  <c r="R22" i="7"/>
  <c r="R40" i="5" s="1"/>
  <c r="T2" i="3"/>
  <c r="T41" i="3"/>
  <c r="T42" i="3" s="1"/>
  <c r="T2" i="2"/>
  <c r="S98" i="3"/>
  <c r="T33" i="3"/>
  <c r="T34" i="3" s="1"/>
  <c r="T56" i="13" s="1"/>
  <c r="T76" i="3"/>
  <c r="T77" i="3" s="1"/>
  <c r="T12" i="8" s="1"/>
  <c r="P3" i="7"/>
  <c r="P3" i="8"/>
  <c r="W5" i="8"/>
  <c r="W5" i="7"/>
  <c r="S4" i="5"/>
  <c r="S4" i="8"/>
  <c r="T13" i="7"/>
  <c r="S4" i="4"/>
  <c r="S4" i="7"/>
  <c r="S4" i="2"/>
  <c r="S4" i="3"/>
  <c r="W5" i="5"/>
  <c r="W5" i="4"/>
  <c r="X9" i="3"/>
  <c r="W12" i="3"/>
  <c r="W13" i="3" s="1"/>
  <c r="W5" i="3"/>
  <c r="W5" i="2"/>
  <c r="V103" i="3"/>
  <c r="V17" i="3"/>
  <c r="Q111" i="3"/>
  <c r="Q112" i="3" s="1"/>
  <c r="R106" i="3"/>
  <c r="P3" i="5"/>
  <c r="P3" i="4"/>
  <c r="P3" i="3"/>
  <c r="P3" i="2"/>
  <c r="Q40" i="12" l="1"/>
  <c r="Q13" i="4" s="1"/>
  <c r="Q51" i="12"/>
  <c r="R33" i="12"/>
  <c r="R38" i="12" s="1"/>
  <c r="R39" i="12" s="1"/>
  <c r="J48" i="11"/>
  <c r="J65" i="11" s="1"/>
  <c r="K37" i="11"/>
  <c r="K38" i="11"/>
  <c r="K39" i="11"/>
  <c r="L38" i="11"/>
  <c r="L39" i="11"/>
  <c r="K48" i="11"/>
  <c r="K65" i="11" s="1"/>
  <c r="K49" i="11"/>
  <c r="K43" i="4" s="1"/>
  <c r="K44" i="4" s="1"/>
  <c r="K58" i="4" s="1"/>
  <c r="N80" i="13"/>
  <c r="N28" i="11"/>
  <c r="S12" i="12"/>
  <c r="S37" i="12" s="1"/>
  <c r="J111" i="5"/>
  <c r="J42" i="4" s="1"/>
  <c r="R52" i="8"/>
  <c r="R110" i="8" s="1"/>
  <c r="P32" i="13"/>
  <c r="P33" i="13" s="1"/>
  <c r="P78" i="13" s="1"/>
  <c r="M184" i="8"/>
  <c r="M178" i="8" s="1"/>
  <c r="S44" i="8"/>
  <c r="P84" i="13"/>
  <c r="T29" i="14"/>
  <c r="T10" i="14"/>
  <c r="T39" i="14"/>
  <c r="T19" i="14"/>
  <c r="L54" i="11"/>
  <c r="L17" i="14"/>
  <c r="L20" i="14" s="1"/>
  <c r="L22" i="14" s="1"/>
  <c r="T4" i="14"/>
  <c r="T4" i="16"/>
  <c r="R26" i="12"/>
  <c r="S23" i="12" s="1"/>
  <c r="S29" i="12" s="1"/>
  <c r="Q3" i="14"/>
  <c r="Q3" i="16"/>
  <c r="U69" i="3"/>
  <c r="U70" i="3" s="1"/>
  <c r="U19" i="13" s="1"/>
  <c r="U20" i="13" s="1"/>
  <c r="U60" i="13" s="1"/>
  <c r="U2" i="14"/>
  <c r="J50" i="9"/>
  <c r="L108" i="5"/>
  <c r="L27" i="4"/>
  <c r="L36" i="14" s="1"/>
  <c r="N97" i="8"/>
  <c r="N164" i="8" s="1"/>
  <c r="N167" i="8" s="1"/>
  <c r="U57" i="3"/>
  <c r="U58" i="3" s="1"/>
  <c r="U2" i="4"/>
  <c r="N14" i="4"/>
  <c r="T25" i="3"/>
  <c r="T26" i="3" s="1"/>
  <c r="T27" i="3" s="1"/>
  <c r="S26" i="13"/>
  <c r="S43" i="13"/>
  <c r="Q32" i="13"/>
  <c r="Q33" i="13" s="1"/>
  <c r="Q78" i="13" s="1"/>
  <c r="R26" i="13"/>
  <c r="R43" i="13"/>
  <c r="S48" i="8"/>
  <c r="S52" i="8" s="1"/>
  <c r="S110" i="8" s="1"/>
  <c r="U2" i="7"/>
  <c r="S47" i="8"/>
  <c r="S51" i="8" s="1"/>
  <c r="S109" i="8" s="1"/>
  <c r="U2" i="5"/>
  <c r="O77" i="13"/>
  <c r="O79" i="13" s="1"/>
  <c r="O51" i="13"/>
  <c r="O54" i="4" s="1"/>
  <c r="O56" i="4" s="1"/>
  <c r="P58" i="13"/>
  <c r="O83" i="13"/>
  <c r="O85" i="13" s="1"/>
  <c r="R70" i="13"/>
  <c r="Q84" i="13"/>
  <c r="S51" i="4"/>
  <c r="S59" i="13"/>
  <c r="S89" i="5"/>
  <c r="S172" i="8"/>
  <c r="S90" i="8"/>
  <c r="S71" i="8"/>
  <c r="S115" i="8"/>
  <c r="U82" i="3"/>
  <c r="U83" i="3" s="1"/>
  <c r="U28" i="8" s="1"/>
  <c r="U31" i="8" s="1"/>
  <c r="U40" i="8" s="1"/>
  <c r="U86" i="8" s="1"/>
  <c r="U63" i="3"/>
  <c r="U64" i="3" s="1"/>
  <c r="U11" i="13" s="1"/>
  <c r="U12" i="13" s="1"/>
  <c r="U72" i="13" s="1"/>
  <c r="U2" i="13"/>
  <c r="U16" i="12"/>
  <c r="U17" i="12" s="1"/>
  <c r="U2" i="11"/>
  <c r="U2" i="12"/>
  <c r="U2" i="10"/>
  <c r="U2" i="9"/>
  <c r="T50" i="12"/>
  <c r="T19" i="11"/>
  <c r="T18" i="12"/>
  <c r="T46" i="4" s="1"/>
  <c r="T47" i="4" s="1"/>
  <c r="T24" i="12"/>
  <c r="S42" i="9"/>
  <c r="S50" i="4"/>
  <c r="Q3" i="13"/>
  <c r="Q3" i="12"/>
  <c r="Q3" i="11"/>
  <c r="Q3" i="9"/>
  <c r="Q3" i="10"/>
  <c r="S46" i="4"/>
  <c r="S47" i="4" s="1"/>
  <c r="U2" i="2"/>
  <c r="X5" i="13"/>
  <c r="X5" i="12"/>
  <c r="X5" i="11"/>
  <c r="X5" i="10"/>
  <c r="X5" i="9"/>
  <c r="S13" i="13"/>
  <c r="S53" i="4" s="1"/>
  <c r="S20" i="11"/>
  <c r="S21" i="11" s="1"/>
  <c r="T18" i="11" s="1"/>
  <c r="T11" i="11" s="1"/>
  <c r="T12" i="11" s="1"/>
  <c r="S27" i="11"/>
  <c r="Q78" i="5"/>
  <c r="Q81" i="5" s="1"/>
  <c r="T20" i="7"/>
  <c r="T39" i="9"/>
  <c r="T47" i="12"/>
  <c r="T68" i="13"/>
  <c r="T182" i="8"/>
  <c r="T16" i="11"/>
  <c r="T99" i="5"/>
  <c r="T61" i="11"/>
  <c r="T73" i="11"/>
  <c r="T10" i="9"/>
  <c r="T23" i="10"/>
  <c r="T23" i="9"/>
  <c r="T10" i="10"/>
  <c r="U33" i="3"/>
  <c r="U34" i="3" s="1"/>
  <c r="U56" i="13" s="1"/>
  <c r="T104" i="3"/>
  <c r="T32" i="9"/>
  <c r="T33" i="9" s="1"/>
  <c r="T38" i="13"/>
  <c r="T39" i="13" s="1"/>
  <c r="R89" i="5"/>
  <c r="R172" i="8"/>
  <c r="R71" i="8"/>
  <c r="R90" i="8"/>
  <c r="R115" i="8"/>
  <c r="T14" i="7"/>
  <c r="T17" i="7" s="1"/>
  <c r="T18" i="7" s="1"/>
  <c r="T21" i="7" s="1"/>
  <c r="U21" i="3"/>
  <c r="U22" i="3" s="1"/>
  <c r="U46" i="3"/>
  <c r="U47" i="3" s="1"/>
  <c r="R44" i="5"/>
  <c r="R62" i="5" s="1"/>
  <c r="R72" i="5" s="1"/>
  <c r="R49" i="5"/>
  <c r="R67" i="5" s="1"/>
  <c r="R77" i="5" s="1"/>
  <c r="R42" i="5"/>
  <c r="R60" i="5" s="1"/>
  <c r="R70" i="5" s="1"/>
  <c r="R48" i="5"/>
  <c r="R66" i="5" s="1"/>
  <c r="R76" i="5" s="1"/>
  <c r="R45" i="5"/>
  <c r="R63" i="5" s="1"/>
  <c r="R73" i="5" s="1"/>
  <c r="R43" i="5"/>
  <c r="R61" i="5" s="1"/>
  <c r="R71" i="5" s="1"/>
  <c r="R47" i="5"/>
  <c r="R65" i="5" s="1"/>
  <c r="R75" i="5" s="1"/>
  <c r="U41" i="3"/>
  <c r="U42" i="3" s="1"/>
  <c r="T29" i="8"/>
  <c r="T38" i="8" s="1"/>
  <c r="T84" i="8" s="1"/>
  <c r="S21" i="13"/>
  <c r="S55" i="4" s="1"/>
  <c r="U89" i="3"/>
  <c r="U13" i="7" s="1"/>
  <c r="T31" i="8"/>
  <c r="T40" i="8" s="1"/>
  <c r="T86" i="8" s="1"/>
  <c r="T12" i="13"/>
  <c r="T72" i="13" s="1"/>
  <c r="T20" i="13"/>
  <c r="T60" i="13" s="1"/>
  <c r="T11" i="12"/>
  <c r="T68" i="5"/>
  <c r="T74" i="5" s="1"/>
  <c r="T22" i="5"/>
  <c r="T135" i="8"/>
  <c r="T141" i="8"/>
  <c r="T15" i="5"/>
  <c r="T16" i="5" s="1"/>
  <c r="T26" i="5" s="1"/>
  <c r="T147" i="8"/>
  <c r="T129" i="8"/>
  <c r="T9" i="5"/>
  <c r="T10" i="5" s="1"/>
  <c r="T83" i="5" s="1"/>
  <c r="T123" i="8"/>
  <c r="T4" i="13"/>
  <c r="T4" i="12"/>
  <c r="T4" i="11"/>
  <c r="T4" i="9"/>
  <c r="T4" i="10"/>
  <c r="Q34" i="4"/>
  <c r="R41" i="9"/>
  <c r="R44" i="9" s="1"/>
  <c r="Q49" i="12"/>
  <c r="Q52" i="12" s="1"/>
  <c r="P26" i="4"/>
  <c r="M82" i="5"/>
  <c r="M84" i="5" s="1"/>
  <c r="M85" i="5" s="1"/>
  <c r="M10" i="4" s="1"/>
  <c r="M90" i="5"/>
  <c r="L103" i="5"/>
  <c r="L104" i="5" s="1"/>
  <c r="L94" i="5"/>
  <c r="L96" i="5" s="1"/>
  <c r="M9" i="4"/>
  <c r="M185" i="8"/>
  <c r="M173" i="8"/>
  <c r="M174" i="8" s="1"/>
  <c r="Q124" i="8"/>
  <c r="Q151" i="8" s="1"/>
  <c r="Q130" i="8"/>
  <c r="Q152" i="8" s="1"/>
  <c r="Q136" i="8"/>
  <c r="Q153" i="8" s="1"/>
  <c r="Q142" i="8"/>
  <c r="Q154" i="8" s="1"/>
  <c r="Q148" i="8"/>
  <c r="Q155" i="8" s="1"/>
  <c r="K54" i="11"/>
  <c r="K55" i="11" s="1"/>
  <c r="J13" i="10"/>
  <c r="J15" i="10" s="1"/>
  <c r="K12" i="10" s="1"/>
  <c r="J13" i="9"/>
  <c r="N23" i="5"/>
  <c r="N27" i="5" s="1"/>
  <c r="N28" i="5" s="1"/>
  <c r="O91" i="8"/>
  <c r="O92" i="8" s="1"/>
  <c r="O96" i="8" s="1"/>
  <c r="O72" i="8"/>
  <c r="O73" i="8" s="1"/>
  <c r="O95" i="8" s="1"/>
  <c r="O165" i="8"/>
  <c r="O20" i="5"/>
  <c r="O166" i="8"/>
  <c r="O21" i="5"/>
  <c r="Q105" i="8"/>
  <c r="Q106" i="8"/>
  <c r="Q108" i="8"/>
  <c r="Q107" i="8"/>
  <c r="P156" i="8"/>
  <c r="P159" i="8" s="1"/>
  <c r="P160" i="8" s="1"/>
  <c r="R128" i="8"/>
  <c r="R104" i="8"/>
  <c r="R146" i="8"/>
  <c r="R122" i="8"/>
  <c r="R140" i="8"/>
  <c r="R134" i="8"/>
  <c r="P112" i="8"/>
  <c r="P116" i="8" s="1"/>
  <c r="P117" i="8" s="1"/>
  <c r="T48" i="8"/>
  <c r="Q62" i="8"/>
  <c r="Q60" i="8"/>
  <c r="Q82" i="8"/>
  <c r="Q81" i="8"/>
  <c r="Q61" i="8"/>
  <c r="Q80" i="8"/>
  <c r="P87" i="8"/>
  <c r="V18" i="3"/>
  <c r="V2" i="16" s="1"/>
  <c r="T105" i="3"/>
  <c r="T97" i="3"/>
  <c r="T98" i="3" s="1"/>
  <c r="U98" i="3" s="1"/>
  <c r="P67" i="8"/>
  <c r="S22" i="7"/>
  <c r="S40" i="5" s="1"/>
  <c r="R59" i="8"/>
  <c r="R79" i="8"/>
  <c r="U2" i="8"/>
  <c r="U2" i="3"/>
  <c r="U76" i="3"/>
  <c r="U77" i="3" s="1"/>
  <c r="U12" i="8" s="1"/>
  <c r="U14" i="8" s="1"/>
  <c r="U21" i="8" s="1"/>
  <c r="T14" i="8"/>
  <c r="T21" i="8" s="1"/>
  <c r="T13" i="8"/>
  <c r="T20" i="8" s="1"/>
  <c r="U105" i="3"/>
  <c r="Q3" i="7"/>
  <c r="Q3" i="8"/>
  <c r="X5" i="8"/>
  <c r="X5" i="7"/>
  <c r="T4" i="5"/>
  <c r="T4" i="8"/>
  <c r="T4" i="4"/>
  <c r="T4" i="3"/>
  <c r="T4" i="7"/>
  <c r="T4" i="2"/>
  <c r="W103" i="3"/>
  <c r="W17" i="3"/>
  <c r="X5" i="5"/>
  <c r="X5" i="4"/>
  <c r="X12" i="3"/>
  <c r="X13" i="3" s="1"/>
  <c r="X5" i="2"/>
  <c r="X5" i="3"/>
  <c r="Y9" i="3"/>
  <c r="R111" i="3"/>
  <c r="R112" i="3" s="1"/>
  <c r="S106" i="3"/>
  <c r="Q3" i="5"/>
  <c r="Q3" i="4"/>
  <c r="Q3" i="2"/>
  <c r="Q3" i="3"/>
  <c r="J52" i="9" l="1"/>
  <c r="J53" i="9" s="1"/>
  <c r="R40" i="12"/>
  <c r="R13" i="4" s="1"/>
  <c r="R51" i="12"/>
  <c r="S33" i="12"/>
  <c r="S38" i="12" s="1"/>
  <c r="S39" i="12" s="1"/>
  <c r="L55" i="11"/>
  <c r="L56" i="11" s="1"/>
  <c r="L17" i="4" s="1"/>
  <c r="L18" i="4" s="1"/>
  <c r="J66" i="11"/>
  <c r="J49" i="11"/>
  <c r="J43" i="4" s="1"/>
  <c r="J44" i="4" s="1"/>
  <c r="J58" i="4" s="1"/>
  <c r="L40" i="11"/>
  <c r="L42" i="11" s="1"/>
  <c r="L47" i="11" s="1"/>
  <c r="P34" i="13"/>
  <c r="P52" i="4" s="1"/>
  <c r="O80" i="13"/>
  <c r="O28" i="11"/>
  <c r="T12" i="12"/>
  <c r="T37" i="12" s="1"/>
  <c r="S26" i="12"/>
  <c r="T23" i="12" s="1"/>
  <c r="T29" i="12" s="1"/>
  <c r="U9" i="5"/>
  <c r="U10" i="5" s="1"/>
  <c r="U83" i="5" s="1"/>
  <c r="U10" i="14"/>
  <c r="U19" i="14"/>
  <c r="U39" i="14"/>
  <c r="U29" i="14"/>
  <c r="R3" i="14"/>
  <c r="R3" i="16"/>
  <c r="U135" i="8"/>
  <c r="O32" i="4"/>
  <c r="M28" i="14"/>
  <c r="M18" i="14"/>
  <c r="M9" i="14"/>
  <c r="U4" i="14"/>
  <c r="U4" i="16"/>
  <c r="U15" i="5"/>
  <c r="U16" i="5" s="1"/>
  <c r="U26" i="5" s="1"/>
  <c r="U68" i="5"/>
  <c r="U74" i="5" s="1"/>
  <c r="U11" i="12"/>
  <c r="V69" i="3"/>
  <c r="V70" i="3" s="1"/>
  <c r="V19" i="13" s="1"/>
  <c r="V2" i="14"/>
  <c r="U25" i="3"/>
  <c r="U26" i="3" s="1"/>
  <c r="U27" i="3" s="1"/>
  <c r="J14" i="9"/>
  <c r="J15" i="9" s="1"/>
  <c r="J27" i="9"/>
  <c r="K76" i="11"/>
  <c r="U123" i="8"/>
  <c r="U22" i="5"/>
  <c r="U141" i="8"/>
  <c r="U129" i="8"/>
  <c r="U147" i="8"/>
  <c r="Q34" i="13"/>
  <c r="Q52" i="4" s="1"/>
  <c r="T26" i="13"/>
  <c r="T43" i="13"/>
  <c r="S27" i="13"/>
  <c r="S31" i="13" s="1"/>
  <c r="S44" i="13"/>
  <c r="S48" i="13" s="1"/>
  <c r="R44" i="13"/>
  <c r="R48" i="13" s="1"/>
  <c r="R27" i="13"/>
  <c r="R31" i="13" s="1"/>
  <c r="O14" i="4"/>
  <c r="R32" i="13"/>
  <c r="P61" i="13"/>
  <c r="P49" i="13"/>
  <c r="P50" i="13" s="1"/>
  <c r="R73" i="13"/>
  <c r="T51" i="4"/>
  <c r="T59" i="13"/>
  <c r="R78" i="5"/>
  <c r="R81" i="5" s="1"/>
  <c r="U90" i="3"/>
  <c r="U93" i="3" s="1"/>
  <c r="V94" i="3" s="1"/>
  <c r="V2" i="3"/>
  <c r="V76" i="3"/>
  <c r="V77" i="3" s="1"/>
  <c r="V12" i="8" s="1"/>
  <c r="V13" i="8" s="1"/>
  <c r="V20" i="8" s="1"/>
  <c r="W18" i="3"/>
  <c r="W2" i="16" s="1"/>
  <c r="R3" i="13"/>
  <c r="R3" i="12"/>
  <c r="R3" i="11"/>
  <c r="R3" i="9"/>
  <c r="R3" i="10"/>
  <c r="R34" i="4"/>
  <c r="S41" i="9"/>
  <c r="S44" i="9" s="1"/>
  <c r="T42" i="9"/>
  <c r="T50" i="4"/>
  <c r="U4" i="8"/>
  <c r="U4" i="13"/>
  <c r="U4" i="12"/>
  <c r="U4" i="11"/>
  <c r="U4" i="9"/>
  <c r="U4" i="10"/>
  <c r="Y5" i="13"/>
  <c r="Y5" i="11"/>
  <c r="Y5" i="12"/>
  <c r="Y5" i="10"/>
  <c r="Y5" i="9"/>
  <c r="V82" i="3"/>
  <c r="V83" i="3" s="1"/>
  <c r="V28" i="8" s="1"/>
  <c r="V31" i="8" s="1"/>
  <c r="V40" i="8" s="1"/>
  <c r="V86" i="8" s="1"/>
  <c r="V63" i="3"/>
  <c r="V64" i="3" s="1"/>
  <c r="V11" i="13" s="1"/>
  <c r="V2" i="13"/>
  <c r="V2" i="11"/>
  <c r="V16" i="12"/>
  <c r="V17" i="12" s="1"/>
  <c r="V2" i="12"/>
  <c r="V2" i="10"/>
  <c r="V2" i="9"/>
  <c r="T49" i="8"/>
  <c r="T53" i="8" s="1"/>
  <c r="T111" i="8" s="1"/>
  <c r="T21" i="13"/>
  <c r="T55" i="4" s="1"/>
  <c r="U104" i="3"/>
  <c r="U32" i="9"/>
  <c r="U33" i="9" s="1"/>
  <c r="U38" i="13"/>
  <c r="U39" i="13" s="1"/>
  <c r="T27" i="11"/>
  <c r="T20" i="11"/>
  <c r="T21" i="11" s="1"/>
  <c r="U18" i="11" s="1"/>
  <c r="U11" i="11" s="1"/>
  <c r="U12" i="11" s="1"/>
  <c r="U13" i="13"/>
  <c r="U53" i="4" s="1"/>
  <c r="U39" i="9"/>
  <c r="U99" i="5"/>
  <c r="U47" i="12"/>
  <c r="U68" i="13"/>
  <c r="U16" i="11"/>
  <c r="U182" i="8"/>
  <c r="U61" i="11"/>
  <c r="U73" i="11"/>
  <c r="U10" i="9"/>
  <c r="U23" i="9"/>
  <c r="U10" i="10"/>
  <c r="U23" i="10"/>
  <c r="T172" i="8"/>
  <c r="T89" i="5"/>
  <c r="T90" i="8"/>
  <c r="T71" i="8"/>
  <c r="T115" i="8"/>
  <c r="U30" i="8"/>
  <c r="U39" i="8" s="1"/>
  <c r="U85" i="8" s="1"/>
  <c r="T47" i="8"/>
  <c r="T13" i="13"/>
  <c r="T53" i="4" s="1"/>
  <c r="U14" i="7"/>
  <c r="U17" i="7" s="1"/>
  <c r="U18" i="7" s="1"/>
  <c r="U21" i="7" s="1"/>
  <c r="U29" i="8"/>
  <c r="U38" i="8" s="1"/>
  <c r="U84" i="8" s="1"/>
  <c r="U18" i="12"/>
  <c r="U46" i="4" s="1"/>
  <c r="U47" i="4" s="1"/>
  <c r="U19" i="11"/>
  <c r="U24" i="12"/>
  <c r="U50" i="12"/>
  <c r="U21" i="13"/>
  <c r="U55" i="4" s="1"/>
  <c r="Q26" i="4"/>
  <c r="R49" i="12"/>
  <c r="R52" i="12" s="1"/>
  <c r="S49" i="5"/>
  <c r="S67" i="5" s="1"/>
  <c r="S77" i="5" s="1"/>
  <c r="S42" i="5"/>
  <c r="S60" i="5" s="1"/>
  <c r="S70" i="5" s="1"/>
  <c r="S47" i="5"/>
  <c r="S65" i="5" s="1"/>
  <c r="S75" i="5" s="1"/>
  <c r="S48" i="5"/>
  <c r="S66" i="5" s="1"/>
  <c r="S76" i="5" s="1"/>
  <c r="S45" i="5"/>
  <c r="S63" i="5" s="1"/>
  <c r="S73" i="5" s="1"/>
  <c r="S43" i="5"/>
  <c r="S61" i="5" s="1"/>
  <c r="S71" i="5" s="1"/>
  <c r="S44" i="5"/>
  <c r="S62" i="5" s="1"/>
  <c r="S72" i="5" s="1"/>
  <c r="U20" i="7"/>
  <c r="O97" i="8"/>
  <c r="O164" i="8" s="1"/>
  <c r="O167" i="8" s="1"/>
  <c r="O9" i="4" s="1"/>
  <c r="N82" i="5"/>
  <c r="N84" i="5" s="1"/>
  <c r="N85" i="5" s="1"/>
  <c r="N10" i="4" s="1"/>
  <c r="N90" i="5"/>
  <c r="M101" i="5"/>
  <c r="L31" i="4"/>
  <c r="L38" i="14" s="1"/>
  <c r="L109" i="5"/>
  <c r="L110" i="5" s="1"/>
  <c r="M91" i="5"/>
  <c r="M102" i="5"/>
  <c r="K26" i="9"/>
  <c r="K26" i="10"/>
  <c r="M186" i="8"/>
  <c r="M187" i="8" s="1"/>
  <c r="M177" i="8"/>
  <c r="M179" i="8" s="1"/>
  <c r="N9" i="4"/>
  <c r="N173" i="8"/>
  <c r="N174" i="8" s="1"/>
  <c r="N185" i="8"/>
  <c r="R124" i="8"/>
  <c r="R151" i="8" s="1"/>
  <c r="R142" i="8"/>
  <c r="R154" i="8" s="1"/>
  <c r="R130" i="8"/>
  <c r="R152" i="8" s="1"/>
  <c r="R136" i="8"/>
  <c r="R153" i="8" s="1"/>
  <c r="R148" i="8"/>
  <c r="R155" i="8" s="1"/>
  <c r="K56" i="11"/>
  <c r="K17" i="4" s="1"/>
  <c r="K18" i="4" s="1"/>
  <c r="K27" i="14" s="1"/>
  <c r="K64" i="11"/>
  <c r="P72" i="8"/>
  <c r="P73" i="8" s="1"/>
  <c r="P95" i="8" s="1"/>
  <c r="O23" i="5"/>
  <c r="O27" i="5" s="1"/>
  <c r="O28" i="5" s="1"/>
  <c r="P91" i="8"/>
  <c r="P92" i="8" s="1"/>
  <c r="P96" i="8" s="1"/>
  <c r="P21" i="5"/>
  <c r="P166" i="8"/>
  <c r="R107" i="8"/>
  <c r="R108" i="8"/>
  <c r="R106" i="8"/>
  <c r="R105" i="8"/>
  <c r="M11" i="4"/>
  <c r="P165" i="8"/>
  <c r="P20" i="5"/>
  <c r="S104" i="8"/>
  <c r="S128" i="8"/>
  <c r="S146" i="8"/>
  <c r="S122" i="8"/>
  <c r="S140" i="8"/>
  <c r="S134" i="8"/>
  <c r="Q156" i="8"/>
  <c r="Q159" i="8" s="1"/>
  <c r="Q160" i="8" s="1"/>
  <c r="T22" i="7"/>
  <c r="Q112" i="8"/>
  <c r="Q116" i="8" s="1"/>
  <c r="Q117" i="8" s="1"/>
  <c r="U65" i="8"/>
  <c r="U44" i="8"/>
  <c r="U49" i="8"/>
  <c r="U53" i="8" s="1"/>
  <c r="U111" i="8" s="1"/>
  <c r="T64" i="8"/>
  <c r="T43" i="8"/>
  <c r="T65" i="8"/>
  <c r="T44" i="8"/>
  <c r="T52" i="8" s="1"/>
  <c r="T110" i="8" s="1"/>
  <c r="U13" i="8"/>
  <c r="U20" i="8" s="1"/>
  <c r="V41" i="3"/>
  <c r="V42" i="3" s="1"/>
  <c r="V2" i="8"/>
  <c r="V2" i="7"/>
  <c r="V2" i="2"/>
  <c r="Q67" i="8"/>
  <c r="V46" i="3"/>
  <c r="V47" i="3" s="1"/>
  <c r="V21" i="3"/>
  <c r="V25" i="3" s="1"/>
  <c r="V33" i="3"/>
  <c r="V34" i="3" s="1"/>
  <c r="V56" i="13" s="1"/>
  <c r="R81" i="8"/>
  <c r="R60" i="8"/>
  <c r="R80" i="8"/>
  <c r="R62" i="8"/>
  <c r="R82" i="8"/>
  <c r="R61" i="8"/>
  <c r="V2" i="4"/>
  <c r="V57" i="3"/>
  <c r="V58" i="3" s="1"/>
  <c r="V89" i="3"/>
  <c r="V90" i="3" s="1"/>
  <c r="V93" i="3" s="1"/>
  <c r="W94" i="3" s="1"/>
  <c r="S79" i="8"/>
  <c r="S59" i="8"/>
  <c r="V2" i="5"/>
  <c r="Q87" i="8"/>
  <c r="U4" i="3"/>
  <c r="Y5" i="7"/>
  <c r="Y5" i="8"/>
  <c r="R3" i="7"/>
  <c r="R3" i="8"/>
  <c r="U4" i="2"/>
  <c r="U4" i="7"/>
  <c r="U4" i="4"/>
  <c r="U4" i="5"/>
  <c r="T106" i="3"/>
  <c r="S111" i="3"/>
  <c r="S112" i="3" s="1"/>
  <c r="Y5" i="5"/>
  <c r="Y5" i="4"/>
  <c r="Y5" i="3"/>
  <c r="Z9" i="3"/>
  <c r="Y12" i="3"/>
  <c r="Y13" i="3" s="1"/>
  <c r="Y5" i="2"/>
  <c r="R3" i="5"/>
  <c r="R3" i="4"/>
  <c r="R3" i="2"/>
  <c r="R3" i="3"/>
  <c r="X103" i="3"/>
  <c r="X17" i="3"/>
  <c r="J20" i="4" l="1"/>
  <c r="J21" i="4" s="1"/>
  <c r="J60" i="4"/>
  <c r="S51" i="12"/>
  <c r="S40" i="12"/>
  <c r="S13" i="4" s="1"/>
  <c r="L64" i="11"/>
  <c r="T33" i="12"/>
  <c r="T38" i="12" s="1"/>
  <c r="T39" i="12" s="1"/>
  <c r="L27" i="14"/>
  <c r="L30" i="14" s="1"/>
  <c r="L32" i="14" s="1"/>
  <c r="L13" i="10"/>
  <c r="L15" i="10" s="1"/>
  <c r="M12" i="10" s="1"/>
  <c r="L13" i="9"/>
  <c r="L50" i="9"/>
  <c r="J76" i="11"/>
  <c r="J78" i="11" s="1"/>
  <c r="K75" i="11" s="1"/>
  <c r="J26" i="9"/>
  <c r="J28" i="9" s="1"/>
  <c r="J28" i="4" s="1"/>
  <c r="J26" i="10"/>
  <c r="J28" i="10" s="1"/>
  <c r="K25" i="10" s="1"/>
  <c r="J61" i="4"/>
  <c r="L48" i="11"/>
  <c r="L65" i="11" s="1"/>
  <c r="M37" i="11"/>
  <c r="J33" i="4"/>
  <c r="K63" i="11"/>
  <c r="U12" i="12"/>
  <c r="U37" i="12" s="1"/>
  <c r="T26" i="12"/>
  <c r="U23" i="12" s="1"/>
  <c r="U29" i="12" s="1"/>
  <c r="W2" i="2"/>
  <c r="M26" i="11"/>
  <c r="M29" i="11" s="1"/>
  <c r="M8" i="14"/>
  <c r="M11" i="14" s="1"/>
  <c r="M13" i="14" s="1"/>
  <c r="V29" i="14"/>
  <c r="V10" i="14"/>
  <c r="V19" i="14"/>
  <c r="V39" i="14"/>
  <c r="O18" i="14"/>
  <c r="O9" i="14"/>
  <c r="O28" i="14"/>
  <c r="S3" i="14"/>
  <c r="S3" i="16"/>
  <c r="N28" i="14"/>
  <c r="N18" i="14"/>
  <c r="N9" i="14"/>
  <c r="K12" i="9"/>
  <c r="K49" i="9" s="1"/>
  <c r="W69" i="3"/>
  <c r="W70" i="3" s="1"/>
  <c r="W19" i="13" s="1"/>
  <c r="W2" i="14"/>
  <c r="K50" i="9"/>
  <c r="W41" i="3"/>
  <c r="W42" i="3" s="1"/>
  <c r="W104" i="3" s="1"/>
  <c r="T51" i="8"/>
  <c r="T109" i="8" s="1"/>
  <c r="W33" i="3"/>
  <c r="W34" i="3" s="1"/>
  <c r="W56" i="13" s="1"/>
  <c r="W46" i="3"/>
  <c r="W47" i="3" s="1"/>
  <c r="V30" i="8"/>
  <c r="V39" i="8" s="1"/>
  <c r="V85" i="8" s="1"/>
  <c r="W2" i="11"/>
  <c r="W2" i="3"/>
  <c r="W76" i="3"/>
  <c r="W77" i="3" s="1"/>
  <c r="W12" i="8" s="1"/>
  <c r="W14" i="8" s="1"/>
  <c r="W21" i="8" s="1"/>
  <c r="W2" i="10"/>
  <c r="W57" i="3"/>
  <c r="W58" i="3" s="1"/>
  <c r="W2" i="7"/>
  <c r="W16" i="12"/>
  <c r="W17" i="12" s="1"/>
  <c r="W18" i="12" s="1"/>
  <c r="W46" i="4" s="1"/>
  <c r="W47" i="4" s="1"/>
  <c r="W2" i="12"/>
  <c r="W2" i="4"/>
  <c r="V29" i="8"/>
  <c r="V38" i="8" s="1"/>
  <c r="V84" i="8" s="1"/>
  <c r="W2" i="13"/>
  <c r="T44" i="13"/>
  <c r="T48" i="13" s="1"/>
  <c r="T27" i="13"/>
  <c r="T31" i="13" s="1"/>
  <c r="W2" i="8"/>
  <c r="W21" i="3"/>
  <c r="W22" i="3" s="1"/>
  <c r="W89" i="3"/>
  <c r="W90" i="3" s="1"/>
  <c r="W93" i="3" s="1"/>
  <c r="X94" i="3" s="1"/>
  <c r="W2" i="5"/>
  <c r="U47" i="8"/>
  <c r="W63" i="3"/>
  <c r="W64" i="3" s="1"/>
  <c r="W11" i="13" s="1"/>
  <c r="W12" i="13" s="1"/>
  <c r="W72" i="13" s="1"/>
  <c r="X18" i="3"/>
  <c r="X2" i="16" s="1"/>
  <c r="V14" i="8"/>
  <c r="V21" i="8" s="1"/>
  <c r="V65" i="8" s="1"/>
  <c r="W82" i="3"/>
  <c r="W83" i="3" s="1"/>
  <c r="W28" i="8" s="1"/>
  <c r="W29" i="8" s="1"/>
  <c r="W38" i="8" s="1"/>
  <c r="W84" i="8" s="1"/>
  <c r="W2" i="9"/>
  <c r="U26" i="13"/>
  <c r="U43" i="13"/>
  <c r="R33" i="13"/>
  <c r="R78" i="13" s="1"/>
  <c r="S70" i="13"/>
  <c r="R84" i="13"/>
  <c r="P77" i="13"/>
  <c r="P79" i="13" s="1"/>
  <c r="P51" i="13"/>
  <c r="P54" i="4" s="1"/>
  <c r="P56" i="4" s="1"/>
  <c r="Q58" i="13"/>
  <c r="P83" i="13"/>
  <c r="P85" i="13" s="1"/>
  <c r="U51" i="4"/>
  <c r="U59" i="13"/>
  <c r="J35" i="4"/>
  <c r="U48" i="8"/>
  <c r="U52" i="8" s="1"/>
  <c r="U110" i="8" s="1"/>
  <c r="V22" i="3"/>
  <c r="V4" i="16" s="1"/>
  <c r="U22" i="7"/>
  <c r="U40" i="5" s="1"/>
  <c r="U44" i="5" s="1"/>
  <c r="U62" i="5" s="1"/>
  <c r="U72" i="5" s="1"/>
  <c r="V105" i="3"/>
  <c r="V97" i="3"/>
  <c r="V98" i="3" s="1"/>
  <c r="S49" i="12"/>
  <c r="S52" i="12" s="1"/>
  <c r="R26" i="4"/>
  <c r="T41" i="9"/>
  <c r="T44" i="9" s="1"/>
  <c r="S34" i="4"/>
  <c r="W20" i="13"/>
  <c r="W60" i="13" s="1"/>
  <c r="W141" i="8"/>
  <c r="W9" i="5"/>
  <c r="W10" i="5" s="1"/>
  <c r="W83" i="5" s="1"/>
  <c r="Z5" i="13"/>
  <c r="Z5" i="11"/>
  <c r="Z5" i="12"/>
  <c r="Z5" i="9"/>
  <c r="Z5" i="10"/>
  <c r="T79" i="8"/>
  <c r="T40" i="5"/>
  <c r="U42" i="9"/>
  <c r="U50" i="4"/>
  <c r="W99" i="5"/>
  <c r="U20" i="11"/>
  <c r="U21" i="11" s="1"/>
  <c r="V18" i="11" s="1"/>
  <c r="V11" i="11" s="1"/>
  <c r="V12" i="11" s="1"/>
  <c r="U27" i="11"/>
  <c r="S3" i="13"/>
  <c r="S3" i="12"/>
  <c r="S3" i="11"/>
  <c r="S3" i="9"/>
  <c r="S3" i="10"/>
  <c r="S78" i="5"/>
  <c r="S81" i="5" s="1"/>
  <c r="L111" i="5"/>
  <c r="X63" i="3"/>
  <c r="X64" i="3" s="1"/>
  <c r="X11" i="13" s="1"/>
  <c r="V39" i="9"/>
  <c r="V99" i="5"/>
  <c r="V68" i="13"/>
  <c r="V182" i="8"/>
  <c r="V47" i="12"/>
  <c r="V16" i="11"/>
  <c r="V61" i="11"/>
  <c r="V73" i="11"/>
  <c r="V10" i="10"/>
  <c r="V23" i="10"/>
  <c r="V23" i="9"/>
  <c r="V10" i="9"/>
  <c r="U172" i="8"/>
  <c r="U90" i="8"/>
  <c r="U71" i="8"/>
  <c r="U89" i="5"/>
  <c r="U115" i="8"/>
  <c r="V18" i="12"/>
  <c r="V46" i="4" s="1"/>
  <c r="V47" i="4" s="1"/>
  <c r="V19" i="11"/>
  <c r="V50" i="12"/>
  <c r="V24" i="12"/>
  <c r="V12" i="13"/>
  <c r="V72" i="13" s="1"/>
  <c r="V20" i="13"/>
  <c r="V60" i="13" s="1"/>
  <c r="V11" i="12"/>
  <c r="V22" i="5"/>
  <c r="V141" i="8"/>
  <c r="V147" i="8"/>
  <c r="V15" i="5"/>
  <c r="V16" i="5" s="1"/>
  <c r="V26" i="5" s="1"/>
  <c r="V9" i="5"/>
  <c r="V10" i="5" s="1"/>
  <c r="V83" i="5" s="1"/>
  <c r="V129" i="8"/>
  <c r="V68" i="5"/>
  <c r="V74" i="5" s="1"/>
  <c r="V123" i="8"/>
  <c r="V135" i="8"/>
  <c r="N11" i="4"/>
  <c r="V104" i="3"/>
  <c r="V38" i="13"/>
  <c r="V39" i="13" s="1"/>
  <c r="V32" i="9"/>
  <c r="V33" i="9" s="1"/>
  <c r="O82" i="5"/>
  <c r="O84" i="5" s="1"/>
  <c r="O85" i="5" s="1"/>
  <c r="O10" i="4" s="1"/>
  <c r="O11" i="4" s="1"/>
  <c r="O90" i="5"/>
  <c r="M94" i="5"/>
  <c r="M103" i="5"/>
  <c r="M104" i="5" s="1"/>
  <c r="O185" i="8"/>
  <c r="M95" i="5"/>
  <c r="N184" i="8"/>
  <c r="N178" i="8" s="1"/>
  <c r="M108" i="5"/>
  <c r="M27" i="4"/>
  <c r="M36" i="14" s="1"/>
  <c r="P97" i="8"/>
  <c r="P164" i="8" s="1"/>
  <c r="P167" i="8" s="1"/>
  <c r="O173" i="8"/>
  <c r="O174" i="8" s="1"/>
  <c r="O177" i="8" s="1"/>
  <c r="N102" i="5"/>
  <c r="N91" i="5"/>
  <c r="S124" i="8"/>
  <c r="S151" i="8" s="1"/>
  <c r="S142" i="8"/>
  <c r="S154" i="8" s="1"/>
  <c r="S148" i="8"/>
  <c r="S155" i="8" s="1"/>
  <c r="S136" i="8"/>
  <c r="S153" i="8" s="1"/>
  <c r="S130" i="8"/>
  <c r="S152" i="8" s="1"/>
  <c r="N186" i="8"/>
  <c r="N177" i="8"/>
  <c r="K13" i="9"/>
  <c r="K13" i="10"/>
  <c r="P23" i="5"/>
  <c r="P27" i="5" s="1"/>
  <c r="P28" i="5" s="1"/>
  <c r="Q72" i="8"/>
  <c r="Q73" i="8" s="1"/>
  <c r="Q95" i="8" s="1"/>
  <c r="M41" i="4"/>
  <c r="M15" i="4"/>
  <c r="M17" i="14" s="1"/>
  <c r="M20" i="14" s="1"/>
  <c r="M22" i="14" s="1"/>
  <c r="S105" i="8"/>
  <c r="S106" i="8"/>
  <c r="S107" i="8"/>
  <c r="S108" i="8"/>
  <c r="Q165" i="8"/>
  <c r="Q20" i="5"/>
  <c r="Q21" i="5"/>
  <c r="Q166" i="8"/>
  <c r="Q91" i="8"/>
  <c r="Q92" i="8" s="1"/>
  <c r="Q96" i="8" s="1"/>
  <c r="T59" i="8"/>
  <c r="T62" i="8" s="1"/>
  <c r="R156" i="8"/>
  <c r="R159" i="8" s="1"/>
  <c r="R160" i="8" s="1"/>
  <c r="T104" i="8"/>
  <c r="T146" i="8"/>
  <c r="T122" i="8"/>
  <c r="T140" i="8"/>
  <c r="T134" i="8"/>
  <c r="T128" i="8"/>
  <c r="R112" i="8"/>
  <c r="R116" i="8" s="1"/>
  <c r="R117" i="8" s="1"/>
  <c r="V43" i="8"/>
  <c r="V64" i="8"/>
  <c r="U64" i="8"/>
  <c r="U43" i="8"/>
  <c r="V49" i="8"/>
  <c r="V53" i="8" s="1"/>
  <c r="V111" i="8" s="1"/>
  <c r="W97" i="3"/>
  <c r="W105" i="3"/>
  <c r="V20" i="7"/>
  <c r="V13" i="7"/>
  <c r="R87" i="8"/>
  <c r="R67" i="8"/>
  <c r="S82" i="8"/>
  <c r="S81" i="8"/>
  <c r="S80" i="8"/>
  <c r="S61" i="8"/>
  <c r="S62" i="8"/>
  <c r="S60" i="8"/>
  <c r="S3" i="7"/>
  <c r="S3" i="8"/>
  <c r="Z5" i="8"/>
  <c r="Z5" i="7"/>
  <c r="V26" i="3"/>
  <c r="V27" i="3" s="1"/>
  <c r="S3" i="5"/>
  <c r="S3" i="4"/>
  <c r="S3" i="2"/>
  <c r="S3" i="3"/>
  <c r="Z5" i="5"/>
  <c r="Z5" i="4"/>
  <c r="Z5" i="3"/>
  <c r="AA9" i="3"/>
  <c r="Z12" i="3"/>
  <c r="Z13" i="3" s="1"/>
  <c r="Z5" i="2"/>
  <c r="T111" i="3"/>
  <c r="T112" i="3" s="1"/>
  <c r="U106" i="3"/>
  <c r="Y103" i="3"/>
  <c r="Y17" i="3"/>
  <c r="K52" i="9" l="1"/>
  <c r="L52" i="9"/>
  <c r="T40" i="12"/>
  <c r="T13" i="4" s="1"/>
  <c r="T51" i="12"/>
  <c r="U26" i="12"/>
  <c r="V23" i="12" s="1"/>
  <c r="V29" i="12" s="1"/>
  <c r="L66" i="11"/>
  <c r="U33" i="12"/>
  <c r="U38" i="12" s="1"/>
  <c r="U39" i="12" s="1"/>
  <c r="L33" i="4"/>
  <c r="M63" i="11"/>
  <c r="L49" i="11"/>
  <c r="L43" i="4" s="1"/>
  <c r="J36" i="4"/>
  <c r="M38" i="11"/>
  <c r="M39" i="11"/>
  <c r="W39" i="9"/>
  <c r="K25" i="9"/>
  <c r="V12" i="12"/>
  <c r="V37" i="12" s="1"/>
  <c r="W20" i="7"/>
  <c r="P80" i="13"/>
  <c r="P14" i="4" s="1"/>
  <c r="P28" i="11"/>
  <c r="V26" i="12"/>
  <c r="W23" i="12" s="1"/>
  <c r="W29" i="12" s="1"/>
  <c r="W4" i="14"/>
  <c r="W4" i="16"/>
  <c r="L42" i="4"/>
  <c r="W23" i="9"/>
  <c r="W10" i="9"/>
  <c r="J29" i="4"/>
  <c r="J37" i="14"/>
  <c r="N41" i="4"/>
  <c r="N8" i="14"/>
  <c r="N11" i="14" s="1"/>
  <c r="N13" i="14" s="1"/>
  <c r="W68" i="13"/>
  <c r="P32" i="4"/>
  <c r="V48" i="8"/>
  <c r="W47" i="8"/>
  <c r="O26" i="11"/>
  <c r="O29" i="11" s="1"/>
  <c r="O8" i="14"/>
  <c r="O11" i="14" s="1"/>
  <c r="O13" i="14" s="1"/>
  <c r="K27" i="9"/>
  <c r="W25" i="3"/>
  <c r="W26" i="3" s="1"/>
  <c r="W27" i="3" s="1"/>
  <c r="T3" i="14"/>
  <c r="T3" i="16"/>
  <c r="W129" i="8"/>
  <c r="W29" i="14"/>
  <c r="W19" i="14"/>
  <c r="W10" i="14"/>
  <c r="W39" i="14"/>
  <c r="W23" i="10"/>
  <c r="X69" i="3"/>
  <c r="X70" i="3" s="1"/>
  <c r="X19" i="13" s="1"/>
  <c r="X20" i="13" s="1"/>
  <c r="X60" i="13" s="1"/>
  <c r="X2" i="14"/>
  <c r="W10" i="10"/>
  <c r="W13" i="8"/>
  <c r="W20" i="8" s="1"/>
  <c r="W64" i="8" s="1"/>
  <c r="W61" i="11"/>
  <c r="W30" i="8"/>
  <c r="W39" i="8" s="1"/>
  <c r="W85" i="8" s="1"/>
  <c r="V4" i="12"/>
  <c r="V4" i="14"/>
  <c r="W47" i="12"/>
  <c r="W16" i="11"/>
  <c r="W182" i="8"/>
  <c r="V4" i="7"/>
  <c r="V4" i="13"/>
  <c r="V4" i="4"/>
  <c r="R34" i="13"/>
  <c r="R52" i="4" s="1"/>
  <c r="V4" i="5"/>
  <c r="V4" i="11"/>
  <c r="U128" i="8"/>
  <c r="X41" i="3"/>
  <c r="X42" i="3" s="1"/>
  <c r="X104" i="3" s="1"/>
  <c r="X46" i="3"/>
  <c r="X47" i="3" s="1"/>
  <c r="V4" i="3"/>
  <c r="W147" i="8"/>
  <c r="X97" i="3"/>
  <c r="X105" i="3"/>
  <c r="W13" i="7"/>
  <c r="W14" i="7" s="1"/>
  <c r="W17" i="7" s="1"/>
  <c r="W18" i="7" s="1"/>
  <c r="W21" i="7" s="1"/>
  <c r="V4" i="8"/>
  <c r="X2" i="13"/>
  <c r="W68" i="5"/>
  <c r="W74" i="5" s="1"/>
  <c r="U43" i="5"/>
  <c r="U61" i="5" s="1"/>
  <c r="U71" i="5" s="1"/>
  <c r="U59" i="8"/>
  <c r="U81" i="8" s="1"/>
  <c r="W32" i="9"/>
  <c r="W33" i="9" s="1"/>
  <c r="W42" i="9" s="1"/>
  <c r="W15" i="5"/>
  <c r="W16" i="5" s="1"/>
  <c r="W26" i="5" s="1"/>
  <c r="U49" i="5"/>
  <c r="U67" i="5" s="1"/>
  <c r="U77" i="5" s="1"/>
  <c r="V4" i="2"/>
  <c r="U79" i="8"/>
  <c r="W38" i="13"/>
  <c r="W39" i="13" s="1"/>
  <c r="W59" i="13" s="1"/>
  <c r="W11" i="12"/>
  <c r="W73" i="11"/>
  <c r="V44" i="8"/>
  <c r="X2" i="9"/>
  <c r="W24" i="12"/>
  <c r="W31" i="8"/>
  <c r="W40" i="8" s="1"/>
  <c r="U42" i="5"/>
  <c r="U60" i="5" s="1"/>
  <c r="U70" i="5" s="1"/>
  <c r="V47" i="8"/>
  <c r="V51" i="8" s="1"/>
  <c r="V109" i="8" s="1"/>
  <c r="X89" i="3"/>
  <c r="X90" i="3" s="1"/>
  <c r="X93" i="3" s="1"/>
  <c r="Y94" i="3" s="1"/>
  <c r="Y97" i="3" s="1"/>
  <c r="X82" i="3"/>
  <c r="X83" i="3" s="1"/>
  <c r="X28" i="8" s="1"/>
  <c r="X31" i="8" s="1"/>
  <c r="X40" i="8" s="1"/>
  <c r="X86" i="8" s="1"/>
  <c r="X2" i="2"/>
  <c r="X76" i="3"/>
  <c r="X77" i="3" s="1"/>
  <c r="X12" i="8" s="1"/>
  <c r="X14" i="8" s="1"/>
  <c r="X21" i="8" s="1"/>
  <c r="W98" i="3"/>
  <c r="U122" i="8"/>
  <c r="U124" i="8" s="1"/>
  <c r="U151" i="8" s="1"/>
  <c r="W135" i="8"/>
  <c r="X21" i="3"/>
  <c r="X25" i="3" s="1"/>
  <c r="X2" i="8"/>
  <c r="U146" i="8"/>
  <c r="X2" i="10"/>
  <c r="W50" i="12"/>
  <c r="W22" i="5"/>
  <c r="V4" i="9"/>
  <c r="U45" i="5"/>
  <c r="U63" i="5" s="1"/>
  <c r="U73" i="5" s="1"/>
  <c r="U27" i="13"/>
  <c r="U31" i="13" s="1"/>
  <c r="U44" i="13"/>
  <c r="U48" i="13" s="1"/>
  <c r="X2" i="5"/>
  <c r="U134" i="8"/>
  <c r="U140" i="8"/>
  <c r="Y18" i="3"/>
  <c r="Y2" i="16" s="1"/>
  <c r="X2" i="3"/>
  <c r="X2" i="7"/>
  <c r="U104" i="8"/>
  <c r="U105" i="8" s="1"/>
  <c r="X2" i="12"/>
  <c r="W19" i="11"/>
  <c r="W123" i="8"/>
  <c r="V4" i="10"/>
  <c r="U48" i="5"/>
  <c r="U66" i="5" s="1"/>
  <c r="U76" i="5" s="1"/>
  <c r="V43" i="13"/>
  <c r="V26" i="13"/>
  <c r="X2" i="4"/>
  <c r="X33" i="3"/>
  <c r="X34" i="3" s="1"/>
  <c r="X56" i="13" s="1"/>
  <c r="X16" i="12"/>
  <c r="X17" i="12" s="1"/>
  <c r="X18" i="12" s="1"/>
  <c r="U47" i="5"/>
  <c r="U65" i="5" s="1"/>
  <c r="U75" i="5" s="1"/>
  <c r="X57" i="3"/>
  <c r="X58" i="3" s="1"/>
  <c r="U51" i="8"/>
  <c r="U109" i="8" s="1"/>
  <c r="X2" i="11"/>
  <c r="Q61" i="13"/>
  <c r="Q49" i="13"/>
  <c r="Q50" i="13" s="1"/>
  <c r="S73" i="13"/>
  <c r="S32" i="13"/>
  <c r="S33" i="13" s="1"/>
  <c r="V51" i="4"/>
  <c r="V59" i="13"/>
  <c r="O186" i="8"/>
  <c r="M96" i="5"/>
  <c r="V13" i="13"/>
  <c r="V53" i="4" s="1"/>
  <c r="X12" i="13"/>
  <c r="X72" i="13" s="1"/>
  <c r="N15" i="4"/>
  <c r="T49" i="5"/>
  <c r="T67" i="5" s="1"/>
  <c r="T77" i="5" s="1"/>
  <c r="T43" i="5"/>
  <c r="T61" i="5" s="1"/>
  <c r="T71" i="5" s="1"/>
  <c r="T42" i="5"/>
  <c r="T60" i="5" s="1"/>
  <c r="T70" i="5" s="1"/>
  <c r="T45" i="5"/>
  <c r="T63" i="5" s="1"/>
  <c r="T73" i="5" s="1"/>
  <c r="T47" i="5"/>
  <c r="T65" i="5" s="1"/>
  <c r="T75" i="5" s="1"/>
  <c r="T48" i="5"/>
  <c r="T66" i="5" s="1"/>
  <c r="T76" i="5" s="1"/>
  <c r="T44" i="5"/>
  <c r="T62" i="5" s="1"/>
  <c r="T72" i="5" s="1"/>
  <c r="T3" i="13"/>
  <c r="T3" i="12"/>
  <c r="T3" i="11"/>
  <c r="T3" i="10"/>
  <c r="T3" i="9"/>
  <c r="V172" i="8"/>
  <c r="V89" i="5"/>
  <c r="V90" i="8"/>
  <c r="V71" i="8"/>
  <c r="V115" i="8"/>
  <c r="S26" i="4"/>
  <c r="T49" i="12"/>
  <c r="T52" i="12" s="1"/>
  <c r="N26" i="11"/>
  <c r="N29" i="11" s="1"/>
  <c r="O15" i="4"/>
  <c r="T34" i="4"/>
  <c r="U41" i="9"/>
  <c r="U44" i="9" s="1"/>
  <c r="V14" i="7"/>
  <c r="V17" i="7" s="1"/>
  <c r="V18" i="7" s="1"/>
  <c r="V21" i="7" s="1"/>
  <c r="V22" i="7" s="1"/>
  <c r="O41" i="4"/>
  <c r="W13" i="13"/>
  <c r="W53" i="4" s="1"/>
  <c r="W21" i="13"/>
  <c r="W55" i="4" s="1"/>
  <c r="V42" i="9"/>
  <c r="V50" i="4"/>
  <c r="W4" i="8"/>
  <c r="W4" i="13"/>
  <c r="W4" i="11"/>
  <c r="W4" i="12"/>
  <c r="W4" i="10"/>
  <c r="W4" i="9"/>
  <c r="AA5" i="13"/>
  <c r="AA5" i="12"/>
  <c r="AA5" i="11"/>
  <c r="AA5" i="10"/>
  <c r="AA5" i="9"/>
  <c r="V21" i="13"/>
  <c r="V55" i="4" s="1"/>
  <c r="V20" i="11"/>
  <c r="V21" i="11" s="1"/>
  <c r="W18" i="11" s="1"/>
  <c r="W11" i="11" s="1"/>
  <c r="W12" i="11" s="1"/>
  <c r="V27" i="11"/>
  <c r="N179" i="8"/>
  <c r="N101" i="5"/>
  <c r="M31" i="4"/>
  <c r="M38" i="14" s="1"/>
  <c r="M109" i="5"/>
  <c r="M110" i="5" s="1"/>
  <c r="P82" i="5"/>
  <c r="P84" i="5" s="1"/>
  <c r="P85" i="5" s="1"/>
  <c r="P10" i="4" s="1"/>
  <c r="P90" i="5"/>
  <c r="N103" i="5"/>
  <c r="N94" i="5"/>
  <c r="N187" i="8"/>
  <c r="T60" i="8"/>
  <c r="T61" i="8"/>
  <c r="O102" i="5"/>
  <c r="O91" i="5"/>
  <c r="P9" i="4"/>
  <c r="P173" i="8"/>
  <c r="P174" i="8" s="1"/>
  <c r="P185" i="8"/>
  <c r="T124" i="8"/>
  <c r="T151" i="8" s="1"/>
  <c r="T142" i="8"/>
  <c r="T154" i="8" s="1"/>
  <c r="T148" i="8"/>
  <c r="T155" i="8" s="1"/>
  <c r="T136" i="8"/>
  <c r="T153" i="8" s="1"/>
  <c r="T130" i="8"/>
  <c r="T152" i="8" s="1"/>
  <c r="M54" i="11"/>
  <c r="M55" i="11" s="1"/>
  <c r="Q97" i="8"/>
  <c r="Q164" i="8" s="1"/>
  <c r="Q167" i="8" s="1"/>
  <c r="T82" i="8"/>
  <c r="T80" i="8"/>
  <c r="T81" i="8"/>
  <c r="T107" i="8"/>
  <c r="T105" i="8"/>
  <c r="T106" i="8"/>
  <c r="T108" i="8"/>
  <c r="Q23" i="5"/>
  <c r="Q27" i="5" s="1"/>
  <c r="Q28" i="5" s="1"/>
  <c r="R91" i="8"/>
  <c r="R92" i="8" s="1"/>
  <c r="R96" i="8" s="1"/>
  <c r="R21" i="5"/>
  <c r="R166" i="8"/>
  <c r="R72" i="8"/>
  <c r="R73" i="8" s="1"/>
  <c r="R95" i="8" s="1"/>
  <c r="R165" i="8"/>
  <c r="R20" i="5"/>
  <c r="S156" i="8"/>
  <c r="S159" i="8" s="1"/>
  <c r="S160" i="8" s="1"/>
  <c r="S112" i="8"/>
  <c r="S116" i="8" s="1"/>
  <c r="S117" i="8" s="1"/>
  <c r="W44" i="8"/>
  <c r="W65" i="8"/>
  <c r="S67" i="8"/>
  <c r="S87" i="8"/>
  <c r="W4" i="2"/>
  <c r="AA5" i="8"/>
  <c r="AA5" i="7"/>
  <c r="T3" i="7"/>
  <c r="T3" i="8"/>
  <c r="W4" i="3"/>
  <c r="W4" i="7"/>
  <c r="W4" i="4"/>
  <c r="W4" i="5"/>
  <c r="V106" i="3"/>
  <c r="U111" i="3"/>
  <c r="U112" i="3" s="1"/>
  <c r="T3" i="5"/>
  <c r="T3" i="4"/>
  <c r="T3" i="3"/>
  <c r="T3" i="2"/>
  <c r="Z103" i="3"/>
  <c r="Z17" i="3"/>
  <c r="AA5" i="5"/>
  <c r="AA5" i="4"/>
  <c r="AB9" i="3"/>
  <c r="AA12" i="3"/>
  <c r="AA13" i="3" s="1"/>
  <c r="AA5" i="2"/>
  <c r="AA5" i="3"/>
  <c r="L53" i="9" l="1"/>
  <c r="L14" i="9"/>
  <c r="L15" i="9" s="1"/>
  <c r="L27" i="9"/>
  <c r="U40" i="12"/>
  <c r="U13" i="4" s="1"/>
  <c r="U51" i="12"/>
  <c r="W33" i="12"/>
  <c r="W38" i="12" s="1"/>
  <c r="V33" i="12"/>
  <c r="V38" i="12" s="1"/>
  <c r="V39" i="12" s="1"/>
  <c r="L44" i="4"/>
  <c r="L58" i="4" s="1"/>
  <c r="L26" i="10" s="1"/>
  <c r="L28" i="10" s="1"/>
  <c r="M25" i="10" s="1"/>
  <c r="N38" i="11"/>
  <c r="N39" i="11"/>
  <c r="O38" i="11"/>
  <c r="O39" i="11"/>
  <c r="M40" i="11"/>
  <c r="M42" i="11" s="1"/>
  <c r="M47" i="11" s="1"/>
  <c r="Y63" i="3"/>
  <c r="Y64" i="3" s="1"/>
  <c r="Y11" i="13" s="1"/>
  <c r="W43" i="8"/>
  <c r="W51" i="8" s="1"/>
  <c r="W109" i="8" s="1"/>
  <c r="V52" i="8"/>
  <c r="V110" i="8" s="1"/>
  <c r="W26" i="12"/>
  <c r="X23" i="12" s="1"/>
  <c r="X29" i="12" s="1"/>
  <c r="W51" i="4"/>
  <c r="W12" i="12"/>
  <c r="W37" i="12" s="1"/>
  <c r="K53" i="9"/>
  <c r="K60" i="4" s="1"/>
  <c r="K61" i="4" s="1"/>
  <c r="J67" i="4"/>
  <c r="J66" i="4"/>
  <c r="K14" i="9"/>
  <c r="W50" i="4"/>
  <c r="Y41" i="3"/>
  <c r="Y42" i="3" s="1"/>
  <c r="Y104" i="3" s="1"/>
  <c r="P18" i="14"/>
  <c r="P28" i="14"/>
  <c r="P9" i="14"/>
  <c r="X38" i="13"/>
  <c r="X39" i="13" s="1"/>
  <c r="X51" i="4" s="1"/>
  <c r="Y57" i="3"/>
  <c r="Y58" i="3" s="1"/>
  <c r="Y123" i="8" s="1"/>
  <c r="X13" i="8"/>
  <c r="X20" i="8" s="1"/>
  <c r="X43" i="8" s="1"/>
  <c r="Y82" i="3"/>
  <c r="Y83" i="3" s="1"/>
  <c r="Y28" i="8" s="1"/>
  <c r="Y29" i="8" s="1"/>
  <c r="Y38" i="8" s="1"/>
  <c r="Y84" i="8" s="1"/>
  <c r="N54" i="11"/>
  <c r="N17" i="14"/>
  <c r="N20" i="14" s="1"/>
  <c r="N22" i="14" s="1"/>
  <c r="U3" i="14"/>
  <c r="U3" i="16"/>
  <c r="O54" i="11"/>
  <c r="O17" i="14"/>
  <c r="O20" i="14" s="1"/>
  <c r="O22" i="14" s="1"/>
  <c r="X135" i="8"/>
  <c r="X10" i="14"/>
  <c r="X29" i="14"/>
  <c r="X19" i="14"/>
  <c r="X39" i="14"/>
  <c r="Y69" i="3"/>
  <c r="Y70" i="3" s="1"/>
  <c r="Y19" i="13" s="1"/>
  <c r="Y20" i="13" s="1"/>
  <c r="Y60" i="13" s="1"/>
  <c r="Y2" i="14"/>
  <c r="Y89" i="3"/>
  <c r="Y90" i="3" s="1"/>
  <c r="Y93" i="3" s="1"/>
  <c r="Z94" i="3" s="1"/>
  <c r="Z97" i="3" s="1"/>
  <c r="X16" i="11"/>
  <c r="X182" i="8"/>
  <c r="W48" i="8"/>
  <c r="W52" i="8" s="1"/>
  <c r="W110" i="8" s="1"/>
  <c r="Y33" i="3"/>
  <c r="Y34" i="3" s="1"/>
  <c r="Y56" i="13" s="1"/>
  <c r="X99" i="5"/>
  <c r="Y2" i="4"/>
  <c r="U62" i="8"/>
  <c r="U80" i="8"/>
  <c r="X49" i="8"/>
  <c r="X53" i="8" s="1"/>
  <c r="X111" i="8" s="1"/>
  <c r="X129" i="8"/>
  <c r="Y2" i="5"/>
  <c r="Z18" i="3"/>
  <c r="Z82" i="3" s="1"/>
  <c r="Z83" i="3" s="1"/>
  <c r="Z28" i="8" s="1"/>
  <c r="Z30" i="8" s="1"/>
  <c r="Z39" i="8" s="1"/>
  <c r="Z85" i="8" s="1"/>
  <c r="X73" i="11"/>
  <c r="X32" i="9"/>
  <c r="X33" i="9" s="1"/>
  <c r="X50" i="4" s="1"/>
  <c r="U61" i="8"/>
  <c r="X68" i="13"/>
  <c r="X141" i="8"/>
  <c r="X9" i="5"/>
  <c r="X10" i="5" s="1"/>
  <c r="X83" i="5" s="1"/>
  <c r="X39" i="9"/>
  <c r="X23" i="9"/>
  <c r="U82" i="8"/>
  <c r="X23" i="10"/>
  <c r="X50" i="12"/>
  <c r="Y2" i="3"/>
  <c r="X10" i="9"/>
  <c r="Y2" i="11"/>
  <c r="X24" i="12"/>
  <c r="U78" i="5"/>
  <c r="U81" i="5" s="1"/>
  <c r="X13" i="7"/>
  <c r="X14" i="7" s="1"/>
  <c r="X17" i="7" s="1"/>
  <c r="X18" i="7" s="1"/>
  <c r="X21" i="7" s="1"/>
  <c r="X123" i="8"/>
  <c r="U60" i="8"/>
  <c r="U107" i="8"/>
  <c r="Y2" i="10"/>
  <c r="Y21" i="3"/>
  <c r="Y22" i="3" s="1"/>
  <c r="Y76" i="3"/>
  <c r="Y77" i="3" s="1"/>
  <c r="Y12" i="8" s="1"/>
  <c r="Y14" i="8" s="1"/>
  <c r="Y21" i="8" s="1"/>
  <c r="R97" i="8"/>
  <c r="R164" i="8" s="1"/>
  <c r="R167" i="8" s="1"/>
  <c r="X10" i="10"/>
  <c r="Y16" i="12"/>
  <c r="Y17" i="12" s="1"/>
  <c r="Y18" i="12" s="1"/>
  <c r="Y46" i="4" s="1"/>
  <c r="Y47" i="4" s="1"/>
  <c r="X19" i="11"/>
  <c r="X30" i="8"/>
  <c r="X39" i="8" s="1"/>
  <c r="X85" i="8" s="1"/>
  <c r="X98" i="3"/>
  <c r="Y98" i="3" s="1"/>
  <c r="Y46" i="3"/>
  <c r="Y47" i="3" s="1"/>
  <c r="Y2" i="8"/>
  <c r="X61" i="11"/>
  <c r="Y2" i="13"/>
  <c r="X147" i="8"/>
  <c r="X20" i="7"/>
  <c r="Y2" i="9"/>
  <c r="Y2" i="2"/>
  <c r="X22" i="3"/>
  <c r="X4" i="16" s="1"/>
  <c r="Y2" i="7"/>
  <c r="X47" i="12"/>
  <c r="Y2" i="12"/>
  <c r="X22" i="5"/>
  <c r="X29" i="8"/>
  <c r="X38" i="8" s="1"/>
  <c r="U106" i="8"/>
  <c r="U148" i="8"/>
  <c r="U155" i="8" s="1"/>
  <c r="W26" i="13"/>
  <c r="W43" i="13"/>
  <c r="X11" i="12"/>
  <c r="U108" i="8"/>
  <c r="U142" i="8"/>
  <c r="U154" i="8" s="1"/>
  <c r="W86" i="8"/>
  <c r="W49" i="8"/>
  <c r="W53" i="8" s="1"/>
  <c r="W111" i="8" s="1"/>
  <c r="X15" i="5"/>
  <c r="X16" i="5" s="1"/>
  <c r="X26" i="5" s="1"/>
  <c r="U136" i="8"/>
  <c r="U153" i="8" s="1"/>
  <c r="X68" i="5"/>
  <c r="X74" i="5" s="1"/>
  <c r="U130" i="8"/>
  <c r="U152" i="8" s="1"/>
  <c r="V44" i="13"/>
  <c r="V48" i="13" s="1"/>
  <c r="V27" i="13"/>
  <c r="V31" i="13" s="1"/>
  <c r="T70" i="13"/>
  <c r="S84" i="13"/>
  <c r="Q77" i="13"/>
  <c r="Q79" i="13" s="1"/>
  <c r="Q51" i="13"/>
  <c r="Q54" i="4" s="1"/>
  <c r="Q56" i="4" s="1"/>
  <c r="R58" i="13"/>
  <c r="Q83" i="13"/>
  <c r="Q85" i="13" s="1"/>
  <c r="Q32" i="4" s="1"/>
  <c r="S78" i="13"/>
  <c r="S34" i="13"/>
  <c r="X59" i="13"/>
  <c r="T67" i="8"/>
  <c r="T72" i="8" s="1"/>
  <c r="T73" i="8" s="1"/>
  <c r="T95" i="8" s="1"/>
  <c r="V40" i="5"/>
  <c r="V140" i="8"/>
  <c r="V146" i="8"/>
  <c r="V128" i="8"/>
  <c r="V104" i="8"/>
  <c r="V108" i="8" s="1"/>
  <c r="V59" i="8"/>
  <c r="V81" i="8" s="1"/>
  <c r="V79" i="8"/>
  <c r="V122" i="8"/>
  <c r="V130" i="8" s="1"/>
  <c r="V152" i="8" s="1"/>
  <c r="V134" i="8"/>
  <c r="W22" i="7"/>
  <c r="W40" i="5" s="1"/>
  <c r="X46" i="4"/>
  <c r="X47" i="4" s="1"/>
  <c r="Y12" i="13"/>
  <c r="Y72" i="13" s="1"/>
  <c r="W20" i="11"/>
  <c r="W21" i="11" s="1"/>
  <c r="X18" i="11" s="1"/>
  <c r="X11" i="11" s="1"/>
  <c r="X12" i="11" s="1"/>
  <c r="W27" i="11"/>
  <c r="AB5" i="11"/>
  <c r="AB5" i="12"/>
  <c r="AB5" i="13"/>
  <c r="AB5" i="10"/>
  <c r="AB5" i="9"/>
  <c r="P11" i="4"/>
  <c r="M111" i="5"/>
  <c r="U49" i="12"/>
  <c r="U52" i="12" s="1"/>
  <c r="T26" i="4"/>
  <c r="X13" i="13"/>
  <c r="X53" i="4" s="1"/>
  <c r="X21" i="13"/>
  <c r="X55" i="4" s="1"/>
  <c r="Y31" i="8"/>
  <c r="Y40" i="8" s="1"/>
  <c r="Y86" i="8" s="1"/>
  <c r="U3" i="13"/>
  <c r="U3" i="11"/>
  <c r="U3" i="12"/>
  <c r="U3" i="10"/>
  <c r="U3" i="9"/>
  <c r="Y30" i="8"/>
  <c r="Y39" i="8" s="1"/>
  <c r="Y85" i="8" s="1"/>
  <c r="Y10" i="10"/>
  <c r="T78" i="5"/>
  <c r="T81" i="5" s="1"/>
  <c r="W89" i="5"/>
  <c r="W172" i="8"/>
  <c r="W71" i="8"/>
  <c r="W90" i="8"/>
  <c r="W115" i="8"/>
  <c r="V41" i="9"/>
  <c r="V44" i="9" s="1"/>
  <c r="U34" i="4"/>
  <c r="O184" i="8"/>
  <c r="N108" i="5"/>
  <c r="N27" i="4"/>
  <c r="N36" i="14" s="1"/>
  <c r="T87" i="8"/>
  <c r="T91" i="8" s="1"/>
  <c r="T92" i="8" s="1"/>
  <c r="T96" i="8" s="1"/>
  <c r="P102" i="5"/>
  <c r="P91" i="5"/>
  <c r="Q82" i="5"/>
  <c r="Q84" i="5" s="1"/>
  <c r="Q85" i="5" s="1"/>
  <c r="Q10" i="4" s="1"/>
  <c r="Q90" i="5"/>
  <c r="O103" i="5"/>
  <c r="O94" i="5"/>
  <c r="N95" i="5"/>
  <c r="N96" i="5" s="1"/>
  <c r="N104" i="5"/>
  <c r="Q9" i="4"/>
  <c r="Q173" i="8"/>
  <c r="Q174" i="8" s="1"/>
  <c r="Q185" i="8"/>
  <c r="P186" i="8"/>
  <c r="P177" i="8"/>
  <c r="M56" i="11"/>
  <c r="M17" i="4" s="1"/>
  <c r="M18" i="4" s="1"/>
  <c r="M27" i="14" s="1"/>
  <c r="M30" i="14" s="1"/>
  <c r="M32" i="14" s="1"/>
  <c r="M64" i="11"/>
  <c r="T112" i="8"/>
  <c r="T116" i="8" s="1"/>
  <c r="T117" i="8" s="1"/>
  <c r="T20" i="5" s="1"/>
  <c r="S72" i="8"/>
  <c r="S73" i="8" s="1"/>
  <c r="S95" i="8" s="1"/>
  <c r="S21" i="5"/>
  <c r="S166" i="8"/>
  <c r="S165" i="8"/>
  <c r="S20" i="5"/>
  <c r="S91" i="8"/>
  <c r="S92" i="8" s="1"/>
  <c r="S96" i="8" s="1"/>
  <c r="R23" i="5"/>
  <c r="R27" i="5" s="1"/>
  <c r="R28" i="5" s="1"/>
  <c r="T156" i="8"/>
  <c r="T159" i="8" s="1"/>
  <c r="T160" i="8" s="1"/>
  <c r="X44" i="8"/>
  <c r="X65" i="8"/>
  <c r="Y105" i="3"/>
  <c r="Z2" i="7"/>
  <c r="Z2" i="8"/>
  <c r="U3" i="7"/>
  <c r="U3" i="8"/>
  <c r="AB5" i="8"/>
  <c r="AB5" i="7"/>
  <c r="X26" i="3"/>
  <c r="X27" i="3" s="1"/>
  <c r="AA103" i="3"/>
  <c r="AA17" i="3"/>
  <c r="AB5" i="5"/>
  <c r="AB5" i="4"/>
  <c r="AC9" i="3"/>
  <c r="AB12" i="3"/>
  <c r="AB13" i="3" s="1"/>
  <c r="AB5" i="2"/>
  <c r="AB5" i="3"/>
  <c r="Z89" i="3"/>
  <c r="U3" i="5"/>
  <c r="U3" i="4"/>
  <c r="U3" i="3"/>
  <c r="U3" i="2"/>
  <c r="W106" i="3"/>
  <c r="V111" i="3"/>
  <c r="V112" i="3" s="1"/>
  <c r="L26" i="9" l="1"/>
  <c r="L28" i="9" s="1"/>
  <c r="L28" i="4" s="1"/>
  <c r="M12" i="9"/>
  <c r="M49" i="9" s="1"/>
  <c r="L35" i="4"/>
  <c r="L36" i="4" s="1"/>
  <c r="L20" i="4"/>
  <c r="L21" i="4" s="1"/>
  <c r="L60" i="4"/>
  <c r="L61" i="4"/>
  <c r="V51" i="12"/>
  <c r="V40" i="12"/>
  <c r="V13" i="4" s="1"/>
  <c r="W39" i="12"/>
  <c r="W51" i="12" s="1"/>
  <c r="X38" i="12"/>
  <c r="X33" i="12"/>
  <c r="L76" i="11"/>
  <c r="L78" i="11" s="1"/>
  <c r="M75" i="11" s="1"/>
  <c r="X26" i="12"/>
  <c r="Y23" i="12" s="1"/>
  <c r="O55" i="11"/>
  <c r="O64" i="11" s="1"/>
  <c r="N55" i="11"/>
  <c r="N56" i="11" s="1"/>
  <c r="N17" i="4" s="1"/>
  <c r="N18" i="4" s="1"/>
  <c r="M48" i="11"/>
  <c r="M65" i="11" s="1"/>
  <c r="N37" i="11"/>
  <c r="M25" i="9"/>
  <c r="Y68" i="13"/>
  <c r="Y99" i="5"/>
  <c r="Y39" i="9"/>
  <c r="Y141" i="8"/>
  <c r="X64" i="8"/>
  <c r="Y32" i="9"/>
  <c r="Y33" i="9" s="1"/>
  <c r="Y42" i="9" s="1"/>
  <c r="Z2" i="10"/>
  <c r="Y38" i="13"/>
  <c r="Y39" i="13" s="1"/>
  <c r="Y51" i="4" s="1"/>
  <c r="K20" i="4"/>
  <c r="K21" i="4" s="1"/>
  <c r="Y61" i="11"/>
  <c r="Y20" i="7"/>
  <c r="Y182" i="8"/>
  <c r="X12" i="12"/>
  <c r="X37" i="12" s="1"/>
  <c r="Q80" i="13"/>
  <c r="Q14" i="4" s="1"/>
  <c r="Q28" i="11"/>
  <c r="Z21" i="3"/>
  <c r="Z2" i="4"/>
  <c r="X42" i="9"/>
  <c r="U67" i="8"/>
  <c r="V3" i="14"/>
  <c r="V3" i="16"/>
  <c r="Y68" i="5"/>
  <c r="Y74" i="5" s="1"/>
  <c r="Y129" i="8"/>
  <c r="Y4" i="14"/>
  <c r="Y4" i="16"/>
  <c r="Z2" i="5"/>
  <c r="Y47" i="12"/>
  <c r="Y19" i="14"/>
  <c r="Y39" i="14"/>
  <c r="Y29" i="14"/>
  <c r="Y10" i="14"/>
  <c r="Y11" i="12"/>
  <c r="M42" i="4"/>
  <c r="P41" i="4"/>
  <c r="P8" i="14"/>
  <c r="P11" i="14" s="1"/>
  <c r="P13" i="14" s="1"/>
  <c r="W79" i="8"/>
  <c r="Y9" i="5"/>
  <c r="Y10" i="5" s="1"/>
  <c r="Y83" i="5" s="1"/>
  <c r="Y135" i="8"/>
  <c r="Z16" i="12"/>
  <c r="Z17" i="12" s="1"/>
  <c r="Z18" i="12" s="1"/>
  <c r="U112" i="8"/>
  <c r="U116" i="8" s="1"/>
  <c r="U117" i="8" s="1"/>
  <c r="U165" i="8" s="1"/>
  <c r="L29" i="4"/>
  <c r="L37" i="14"/>
  <c r="L40" i="14" s="1"/>
  <c r="L42" i="14" s="1"/>
  <c r="Z2" i="11"/>
  <c r="AA18" i="3"/>
  <c r="AA2" i="16" s="1"/>
  <c r="W59" i="8"/>
  <c r="W61" i="8" s="1"/>
  <c r="Q18" i="14"/>
  <c r="Q9" i="14"/>
  <c r="Q28" i="14"/>
  <c r="Z57" i="3"/>
  <c r="Z58" i="3" s="1"/>
  <c r="Z141" i="8" s="1"/>
  <c r="Y47" i="8"/>
  <c r="Y22" i="5"/>
  <c r="Y15" i="5"/>
  <c r="Y16" i="5" s="1"/>
  <c r="Y26" i="5" s="1"/>
  <c r="Y147" i="8"/>
  <c r="Z63" i="3"/>
  <c r="Z64" i="3" s="1"/>
  <c r="Z11" i="13" s="1"/>
  <c r="Z12" i="13" s="1"/>
  <c r="Z72" i="13" s="1"/>
  <c r="Z2" i="16"/>
  <c r="Z46" i="3"/>
  <c r="Z47" i="3" s="1"/>
  <c r="Z2" i="12"/>
  <c r="Z33" i="3"/>
  <c r="Z34" i="3" s="1"/>
  <c r="Z56" i="13" s="1"/>
  <c r="Y13" i="8"/>
  <c r="Y20" i="8" s="1"/>
  <c r="Y43" i="8" s="1"/>
  <c r="Y51" i="8" s="1"/>
  <c r="Y109" i="8" s="1"/>
  <c r="Y73" i="11"/>
  <c r="Z2" i="13"/>
  <c r="Z41" i="3"/>
  <c r="Z42" i="3" s="1"/>
  <c r="Z104" i="3" s="1"/>
  <c r="Y13" i="7"/>
  <c r="Y14" i="7" s="1"/>
  <c r="Y17" i="7" s="1"/>
  <c r="Y18" i="7" s="1"/>
  <c r="Y21" i="7" s="1"/>
  <c r="Y16" i="11"/>
  <c r="X4" i="3"/>
  <c r="X4" i="14"/>
  <c r="Z69" i="3"/>
  <c r="Z70" i="3" s="1"/>
  <c r="Z19" i="13" s="1"/>
  <c r="Z2" i="14"/>
  <c r="Y23" i="9"/>
  <c r="Z2" i="2"/>
  <c r="Y10" i="9"/>
  <c r="U87" i="8"/>
  <c r="U91" i="8" s="1"/>
  <c r="U92" i="8" s="1"/>
  <c r="U96" i="8" s="1"/>
  <c r="Z2" i="3"/>
  <c r="Z76" i="3"/>
  <c r="Z77" i="3" s="1"/>
  <c r="Z12" i="8" s="1"/>
  <c r="Z13" i="8" s="1"/>
  <c r="Z20" i="8" s="1"/>
  <c r="Y23" i="10"/>
  <c r="Z2" i="9"/>
  <c r="M50" i="9"/>
  <c r="V106" i="8"/>
  <c r="X4" i="12"/>
  <c r="Y50" i="12"/>
  <c r="P15" i="4"/>
  <c r="X4" i="5"/>
  <c r="Y25" i="3"/>
  <c r="Y26" i="3" s="1"/>
  <c r="Y27" i="3" s="1"/>
  <c r="V124" i="8"/>
  <c r="V151" i="8" s="1"/>
  <c r="Y19" i="11"/>
  <c r="U156" i="8"/>
  <c r="U159" i="8" s="1"/>
  <c r="U160" i="8" s="1"/>
  <c r="U166" i="8" s="1"/>
  <c r="X4" i="10"/>
  <c r="X4" i="4"/>
  <c r="X4" i="2"/>
  <c r="X4" i="9"/>
  <c r="X4" i="8"/>
  <c r="X4" i="11"/>
  <c r="X48" i="8"/>
  <c r="Y24" i="12"/>
  <c r="Y26" i="12" s="1"/>
  <c r="Z23" i="12" s="1"/>
  <c r="X52" i="8"/>
  <c r="X110" i="8" s="1"/>
  <c r="X4" i="7"/>
  <c r="P26" i="11"/>
  <c r="P29" i="11" s="1"/>
  <c r="X4" i="13"/>
  <c r="V61" i="8"/>
  <c r="V142" i="8"/>
  <c r="V154" i="8" s="1"/>
  <c r="W44" i="13"/>
  <c r="W48" i="13" s="1"/>
  <c r="W27" i="13"/>
  <c r="W31" i="13" s="1"/>
  <c r="V148" i="8"/>
  <c r="V155" i="8" s="1"/>
  <c r="V62" i="8"/>
  <c r="V136" i="8"/>
  <c r="V153" i="8" s="1"/>
  <c r="X26" i="13"/>
  <c r="X43" i="13"/>
  <c r="X84" i="8"/>
  <c r="X47" i="8"/>
  <c r="X51" i="8" s="1"/>
  <c r="X109" i="8" s="1"/>
  <c r="T73" i="13"/>
  <c r="T32" i="13"/>
  <c r="T33" i="13" s="1"/>
  <c r="S52" i="4"/>
  <c r="R61" i="13"/>
  <c r="R49" i="13"/>
  <c r="R50" i="13" s="1"/>
  <c r="V107" i="8"/>
  <c r="V82" i="8"/>
  <c r="V105" i="8"/>
  <c r="Z31" i="8"/>
  <c r="Z40" i="8" s="1"/>
  <c r="Z86" i="8" s="1"/>
  <c r="Z29" i="8"/>
  <c r="Z38" i="8" s="1"/>
  <c r="Z84" i="8" s="1"/>
  <c r="V80" i="8"/>
  <c r="V60" i="8"/>
  <c r="Z98" i="3"/>
  <c r="Y29" i="12"/>
  <c r="V3" i="13"/>
  <c r="V3" i="11"/>
  <c r="V3" i="12"/>
  <c r="V3" i="9"/>
  <c r="V3" i="10"/>
  <c r="Z99" i="5"/>
  <c r="Z39" i="9"/>
  <c r="Z105" i="3"/>
  <c r="Y48" i="8"/>
  <c r="W128" i="8"/>
  <c r="V34" i="4"/>
  <c r="W41" i="9"/>
  <c r="W44" i="9" s="1"/>
  <c r="Y49" i="8"/>
  <c r="Y53" i="8" s="1"/>
  <c r="Y111" i="8" s="1"/>
  <c r="W140" i="8"/>
  <c r="U26" i="4"/>
  <c r="V49" i="12"/>
  <c r="V52" i="12" s="1"/>
  <c r="X89" i="5"/>
  <c r="X172" i="8"/>
  <c r="X71" i="8"/>
  <c r="X90" i="8"/>
  <c r="X115" i="8"/>
  <c r="W104" i="8"/>
  <c r="W106" i="8" s="1"/>
  <c r="W134" i="8"/>
  <c r="X22" i="7"/>
  <c r="X40" i="5" s="1"/>
  <c r="W122" i="8"/>
  <c r="W130" i="8" s="1"/>
  <c r="W152" i="8" s="1"/>
  <c r="AC5" i="11"/>
  <c r="AC5" i="12"/>
  <c r="AC5" i="13"/>
  <c r="AC5" i="10"/>
  <c r="AC5" i="9"/>
  <c r="Z20" i="13"/>
  <c r="Z60" i="13" s="1"/>
  <c r="Z147" i="8"/>
  <c r="W44" i="5"/>
  <c r="W62" i="5" s="1"/>
  <c r="W72" i="5" s="1"/>
  <c r="W49" i="5"/>
  <c r="W67" i="5" s="1"/>
  <c r="W77" i="5" s="1"/>
  <c r="W43" i="5"/>
  <c r="W61" i="5" s="1"/>
  <c r="W71" i="5" s="1"/>
  <c r="W45" i="5"/>
  <c r="W63" i="5" s="1"/>
  <c r="W73" i="5" s="1"/>
  <c r="W42" i="5"/>
  <c r="W60" i="5" s="1"/>
  <c r="W70" i="5" s="1"/>
  <c r="W47" i="5"/>
  <c r="W65" i="5" s="1"/>
  <c r="W75" i="5" s="1"/>
  <c r="W48" i="5"/>
  <c r="W66" i="5" s="1"/>
  <c r="W76" i="5" s="1"/>
  <c r="Y4" i="13"/>
  <c r="Y4" i="11"/>
  <c r="Y4" i="12"/>
  <c r="Y4" i="10"/>
  <c r="Y4" i="9"/>
  <c r="X20" i="11"/>
  <c r="X21" i="11" s="1"/>
  <c r="Y18" i="11" s="1"/>
  <c r="Y11" i="11" s="1"/>
  <c r="Y12" i="11" s="1"/>
  <c r="X27" i="11"/>
  <c r="Y13" i="13"/>
  <c r="Y53" i="4" s="1"/>
  <c r="W146" i="8"/>
  <c r="Y21" i="13"/>
  <c r="Y55" i="4" s="1"/>
  <c r="V49" i="5"/>
  <c r="V67" i="5" s="1"/>
  <c r="V77" i="5" s="1"/>
  <c r="V48" i="5"/>
  <c r="V66" i="5" s="1"/>
  <c r="V76" i="5" s="1"/>
  <c r="V42" i="5"/>
  <c r="V60" i="5" s="1"/>
  <c r="V70" i="5" s="1"/>
  <c r="V44" i="5"/>
  <c r="V62" i="5" s="1"/>
  <c r="V72" i="5" s="1"/>
  <c r="V43" i="5"/>
  <c r="V61" i="5" s="1"/>
  <c r="V71" i="5" s="1"/>
  <c r="V47" i="5"/>
  <c r="V65" i="5" s="1"/>
  <c r="V75" i="5" s="1"/>
  <c r="V45" i="5"/>
  <c r="V63" i="5" s="1"/>
  <c r="V73" i="5" s="1"/>
  <c r="P103" i="5"/>
  <c r="P94" i="5"/>
  <c r="O101" i="5"/>
  <c r="N109" i="5"/>
  <c r="N110" i="5" s="1"/>
  <c r="N31" i="4"/>
  <c r="N38" i="14" s="1"/>
  <c r="R82" i="5"/>
  <c r="R84" i="5" s="1"/>
  <c r="R85" i="5" s="1"/>
  <c r="R10" i="4" s="1"/>
  <c r="R90" i="5"/>
  <c r="Q102" i="5"/>
  <c r="Q91" i="5"/>
  <c r="Q11" i="4"/>
  <c r="O187" i="8"/>
  <c r="O178" i="8"/>
  <c r="O179" i="8" s="1"/>
  <c r="R9" i="4"/>
  <c r="R173" i="8"/>
  <c r="R174" i="8" s="1"/>
  <c r="R185" i="8"/>
  <c r="Q186" i="8"/>
  <c r="Q177" i="8"/>
  <c r="T165" i="8"/>
  <c r="M13" i="10"/>
  <c r="M15" i="10" s="1"/>
  <c r="N12" i="10" s="1"/>
  <c r="M13" i="9"/>
  <c r="S97" i="8"/>
  <c r="S164" i="8" s="1"/>
  <c r="S167" i="8" s="1"/>
  <c r="T97" i="8"/>
  <c r="T164" i="8" s="1"/>
  <c r="S23" i="5"/>
  <c r="S27" i="5" s="1"/>
  <c r="S28" i="5" s="1"/>
  <c r="U20" i="5"/>
  <c r="U72" i="8"/>
  <c r="U73" i="8" s="1"/>
  <c r="U95" i="8" s="1"/>
  <c r="T21" i="5"/>
  <c r="T23" i="5" s="1"/>
  <c r="T27" i="5" s="1"/>
  <c r="T28" i="5" s="1"/>
  <c r="T166" i="8"/>
  <c r="Y44" i="8"/>
  <c r="Y65" i="8"/>
  <c r="Y64" i="8"/>
  <c r="Z48" i="8"/>
  <c r="V3" i="7"/>
  <c r="V3" i="8"/>
  <c r="Y4" i="7"/>
  <c r="Y4" i="8"/>
  <c r="AC5" i="7"/>
  <c r="AC5" i="8"/>
  <c r="Z90" i="3"/>
  <c r="Z93" i="3" s="1"/>
  <c r="AA94" i="3" s="1"/>
  <c r="AA105" i="3" s="1"/>
  <c r="Z13" i="7"/>
  <c r="Y4" i="2"/>
  <c r="Y4" i="3"/>
  <c r="Y4" i="4"/>
  <c r="Y4" i="5"/>
  <c r="Z22" i="3"/>
  <c r="Z25" i="3"/>
  <c r="V3" i="5"/>
  <c r="V3" i="4"/>
  <c r="V3" i="2"/>
  <c r="V3" i="3"/>
  <c r="W111" i="3"/>
  <c r="W112" i="3" s="1"/>
  <c r="X106" i="3"/>
  <c r="AB103" i="3"/>
  <c r="AB17" i="3"/>
  <c r="AA2" i="4"/>
  <c r="AC5" i="5"/>
  <c r="AC5" i="4"/>
  <c r="AD9" i="3"/>
  <c r="AC12" i="3"/>
  <c r="AC13" i="3" s="1"/>
  <c r="AC5" i="2"/>
  <c r="AC5" i="3"/>
  <c r="M52" i="9" l="1"/>
  <c r="M14" i="9" s="1"/>
  <c r="M15" i="9" s="1"/>
  <c r="Y33" i="12"/>
  <c r="Y38" i="12" s="1"/>
  <c r="W40" i="12"/>
  <c r="W13" i="4" s="1"/>
  <c r="X39" i="12"/>
  <c r="X40" i="12" s="1"/>
  <c r="X13" i="4" s="1"/>
  <c r="N27" i="14"/>
  <c r="N30" i="14" s="1"/>
  <c r="N32" i="14" s="1"/>
  <c r="N50" i="9"/>
  <c r="N13" i="10"/>
  <c r="N13" i="9"/>
  <c r="N64" i="11"/>
  <c r="O56" i="11"/>
  <c r="O17" i="4" s="1"/>
  <c r="O18" i="4" s="1"/>
  <c r="O27" i="14" s="1"/>
  <c r="O30" i="14" s="1"/>
  <c r="O32" i="14" s="1"/>
  <c r="M49" i="11"/>
  <c r="M43" i="4" s="1"/>
  <c r="M44" i="4" s="1"/>
  <c r="M58" i="4" s="1"/>
  <c r="M66" i="11"/>
  <c r="P39" i="11"/>
  <c r="P38" i="11"/>
  <c r="N40" i="11"/>
  <c r="N42" i="11" s="1"/>
  <c r="N47" i="11" s="1"/>
  <c r="Z22" i="5"/>
  <c r="Z68" i="5"/>
  <c r="Z74" i="5" s="1"/>
  <c r="Z9" i="5"/>
  <c r="Z10" i="5" s="1"/>
  <c r="Z83" i="5" s="1"/>
  <c r="Z15" i="5"/>
  <c r="Z16" i="5" s="1"/>
  <c r="Z26" i="5" s="1"/>
  <c r="Y59" i="13"/>
  <c r="Z11" i="12"/>
  <c r="Z12" i="12" s="1"/>
  <c r="Z37" i="12" s="1"/>
  <c r="Y50" i="4"/>
  <c r="Z23" i="9"/>
  <c r="Z23" i="10"/>
  <c r="Z73" i="11"/>
  <c r="AA2" i="3"/>
  <c r="AA2" i="10"/>
  <c r="AA46" i="3"/>
  <c r="AA47" i="3" s="1"/>
  <c r="AA89" i="3"/>
  <c r="AA13" i="7" s="1"/>
  <c r="AA57" i="3"/>
  <c r="AA58" i="3" s="1"/>
  <c r="AA9" i="5" s="1"/>
  <c r="AA10" i="5" s="1"/>
  <c r="AA83" i="5" s="1"/>
  <c r="Z20" i="7"/>
  <c r="Z135" i="8"/>
  <c r="Y12" i="12"/>
  <c r="Y37" i="12" s="1"/>
  <c r="Z123" i="8"/>
  <c r="Z129" i="8"/>
  <c r="AA2" i="9"/>
  <c r="Z50" i="12"/>
  <c r="N15" i="10"/>
  <c r="O12" i="10" s="1"/>
  <c r="Z24" i="12"/>
  <c r="Z26" i="12" s="1"/>
  <c r="AA23" i="12" s="1"/>
  <c r="W81" i="8"/>
  <c r="Z19" i="11"/>
  <c r="W62" i="8"/>
  <c r="R9" i="14"/>
  <c r="R28" i="14"/>
  <c r="R18" i="14"/>
  <c r="AA2" i="14"/>
  <c r="AA33" i="3"/>
  <c r="AA34" i="3" s="1"/>
  <c r="AA56" i="13" s="1"/>
  <c r="W82" i="8"/>
  <c r="Z61" i="11"/>
  <c r="AA69" i="3"/>
  <c r="AA70" i="3" s="1"/>
  <c r="AA19" i="13" s="1"/>
  <c r="AA20" i="13" s="1"/>
  <c r="AA60" i="13" s="1"/>
  <c r="Z4" i="14"/>
  <c r="Z4" i="16"/>
  <c r="Q26" i="11"/>
  <c r="Q29" i="11" s="1"/>
  <c r="Q8" i="14"/>
  <c r="Q11" i="14" s="1"/>
  <c r="Q13" i="14" s="1"/>
  <c r="AA2" i="5"/>
  <c r="AA2" i="8"/>
  <c r="AA76" i="3"/>
  <c r="AA77" i="3" s="1"/>
  <c r="AA12" i="8" s="1"/>
  <c r="AA14" i="8" s="1"/>
  <c r="AA21" i="8" s="1"/>
  <c r="AA2" i="11"/>
  <c r="AA2" i="7"/>
  <c r="AA2" i="12"/>
  <c r="Z10" i="9"/>
  <c r="L66" i="4"/>
  <c r="L67" i="4"/>
  <c r="AA2" i="2"/>
  <c r="AA2" i="13"/>
  <c r="P54" i="11"/>
  <c r="P55" i="11" s="1"/>
  <c r="P17" i="14"/>
  <c r="P20" i="14" s="1"/>
  <c r="P22" i="14" s="1"/>
  <c r="AA21" i="3"/>
  <c r="AA25" i="3" s="1"/>
  <c r="W60" i="8"/>
  <c r="O50" i="9"/>
  <c r="AA16" i="12"/>
  <c r="AA17" i="12" s="1"/>
  <c r="AA18" i="12" s="1"/>
  <c r="AA46" i="4" s="1"/>
  <c r="AA47" i="4" s="1"/>
  <c r="AB18" i="3"/>
  <c r="AB2" i="16" s="1"/>
  <c r="W80" i="8"/>
  <c r="W3" i="14"/>
  <c r="W3" i="16"/>
  <c r="AA63" i="3"/>
  <c r="AA64" i="3" s="1"/>
  <c r="AA11" i="13" s="1"/>
  <c r="AA12" i="13" s="1"/>
  <c r="AA72" i="13" s="1"/>
  <c r="AA41" i="3"/>
  <c r="AA42" i="3" s="1"/>
  <c r="AA82" i="3"/>
  <c r="AA83" i="3" s="1"/>
  <c r="AA28" i="8" s="1"/>
  <c r="AA30" i="8" s="1"/>
  <c r="AA39" i="8" s="1"/>
  <c r="AA85" i="8" s="1"/>
  <c r="Z10" i="10"/>
  <c r="Z19" i="14"/>
  <c r="Z39" i="14"/>
  <c r="Z10" i="14"/>
  <c r="Z29" i="14"/>
  <c r="Z14" i="8"/>
  <c r="Z21" i="8" s="1"/>
  <c r="Z44" i="8" s="1"/>
  <c r="Z52" i="8" s="1"/>
  <c r="Z110" i="8" s="1"/>
  <c r="X134" i="8"/>
  <c r="Z47" i="12"/>
  <c r="Z38" i="13"/>
  <c r="Z39" i="13" s="1"/>
  <c r="Z51" i="4" s="1"/>
  <c r="X79" i="8"/>
  <c r="Z182" i="8"/>
  <c r="Z32" i="9"/>
  <c r="Z33" i="9" s="1"/>
  <c r="Z50" i="4" s="1"/>
  <c r="Z16" i="11"/>
  <c r="Z68" i="13"/>
  <c r="M53" i="9"/>
  <c r="M20" i="4" s="1"/>
  <c r="M21" i="4" s="1"/>
  <c r="M27" i="9"/>
  <c r="X59" i="8"/>
  <c r="X80" i="8" s="1"/>
  <c r="X140" i="8"/>
  <c r="X146" i="8"/>
  <c r="X104" i="8"/>
  <c r="X105" i="8" s="1"/>
  <c r="V67" i="8"/>
  <c r="V72" i="8" s="1"/>
  <c r="V73" i="8" s="1"/>
  <c r="V95" i="8" s="1"/>
  <c r="V156" i="8"/>
  <c r="V159" i="8" s="1"/>
  <c r="V160" i="8" s="1"/>
  <c r="V21" i="5" s="1"/>
  <c r="W136" i="8"/>
  <c r="W153" i="8" s="1"/>
  <c r="U21" i="5"/>
  <c r="U23" i="5" s="1"/>
  <c r="U27" i="5" s="1"/>
  <c r="U28" i="5" s="1"/>
  <c r="W124" i="8"/>
  <c r="W151" i="8" s="1"/>
  <c r="X122" i="8"/>
  <c r="X130" i="8" s="1"/>
  <c r="X152" i="8" s="1"/>
  <c r="V87" i="8"/>
  <c r="V91" i="8" s="1"/>
  <c r="V92" i="8" s="1"/>
  <c r="V96" i="8" s="1"/>
  <c r="Z47" i="8"/>
  <c r="Z49" i="8"/>
  <c r="Z53" i="8" s="1"/>
  <c r="Z111" i="8" s="1"/>
  <c r="W142" i="8"/>
  <c r="W154" i="8" s="1"/>
  <c r="Y43" i="13"/>
  <c r="Y26" i="13"/>
  <c r="X128" i="8"/>
  <c r="W148" i="8"/>
  <c r="W155" i="8" s="1"/>
  <c r="Y22" i="7"/>
  <c r="Y40" i="5" s="1"/>
  <c r="Y42" i="5" s="1"/>
  <c r="Y60" i="5" s="1"/>
  <c r="Y70" i="5" s="1"/>
  <c r="V112" i="8"/>
  <c r="V116" i="8" s="1"/>
  <c r="V117" i="8" s="1"/>
  <c r="V20" i="5" s="1"/>
  <c r="X44" i="13"/>
  <c r="X48" i="13" s="1"/>
  <c r="X27" i="13"/>
  <c r="X31" i="13" s="1"/>
  <c r="R77" i="13"/>
  <c r="R79" i="13" s="1"/>
  <c r="R51" i="13"/>
  <c r="R54" i="4" s="1"/>
  <c r="R56" i="4" s="1"/>
  <c r="S58" i="13"/>
  <c r="R83" i="13"/>
  <c r="R85" i="13" s="1"/>
  <c r="R32" i="4" s="1"/>
  <c r="T34" i="13"/>
  <c r="T78" i="13"/>
  <c r="U70" i="13"/>
  <c r="T84" i="13"/>
  <c r="W107" i="8"/>
  <c r="W105" i="8"/>
  <c r="W108" i="8"/>
  <c r="U97" i="8"/>
  <c r="U164" i="8" s="1"/>
  <c r="U167" i="8" s="1"/>
  <c r="N111" i="5"/>
  <c r="V78" i="5"/>
  <c r="V81" i="5" s="1"/>
  <c r="AA47" i="12"/>
  <c r="AA61" i="11"/>
  <c r="X42" i="5"/>
  <c r="X60" i="5" s="1"/>
  <c r="X70" i="5" s="1"/>
  <c r="X44" i="5"/>
  <c r="X62" i="5" s="1"/>
  <c r="X72" i="5" s="1"/>
  <c r="X49" i="5"/>
  <c r="X67" i="5" s="1"/>
  <c r="X77" i="5" s="1"/>
  <c r="X48" i="5"/>
  <c r="X66" i="5" s="1"/>
  <c r="X76" i="5" s="1"/>
  <c r="X47" i="5"/>
  <c r="X65" i="5" s="1"/>
  <c r="X75" i="5" s="1"/>
  <c r="X43" i="5"/>
  <c r="X61" i="5" s="1"/>
  <c r="X71" i="5" s="1"/>
  <c r="X45" i="5"/>
  <c r="X63" i="5" s="1"/>
  <c r="X73" i="5" s="1"/>
  <c r="W49" i="12"/>
  <c r="W52" i="12" s="1"/>
  <c r="V26" i="4"/>
  <c r="Y27" i="11"/>
  <c r="Y20" i="11"/>
  <c r="Y21" i="11" s="1"/>
  <c r="Z18" i="11" s="1"/>
  <c r="Z11" i="11" s="1"/>
  <c r="Z12" i="11" s="1"/>
  <c r="Z21" i="13"/>
  <c r="Z55" i="4" s="1"/>
  <c r="Z13" i="13"/>
  <c r="Z53" i="4" s="1"/>
  <c r="Z46" i="4"/>
  <c r="Z47" i="4" s="1"/>
  <c r="Y52" i="8"/>
  <c r="Y110" i="8" s="1"/>
  <c r="Y89" i="5"/>
  <c r="Y172" i="8"/>
  <c r="Y90" i="8"/>
  <c r="Y71" i="8"/>
  <c r="Y115" i="8"/>
  <c r="AA129" i="8"/>
  <c r="AA123" i="8"/>
  <c r="Z29" i="12"/>
  <c r="W3" i="13"/>
  <c r="W3" i="11"/>
  <c r="W3" i="12"/>
  <c r="W3" i="10"/>
  <c r="W3" i="9"/>
  <c r="Z14" i="7"/>
  <c r="Z17" i="7" s="1"/>
  <c r="Z18" i="7" s="1"/>
  <c r="Z21" i="7" s="1"/>
  <c r="X41" i="9"/>
  <c r="X44" i="9" s="1"/>
  <c r="W34" i="4"/>
  <c r="Z4" i="11"/>
  <c r="Z4" i="12"/>
  <c r="Z4" i="13"/>
  <c r="Z4" i="10"/>
  <c r="Z4" i="9"/>
  <c r="AD5" i="13"/>
  <c r="AD5" i="11"/>
  <c r="AD5" i="12"/>
  <c r="AD5" i="10"/>
  <c r="AD5" i="9"/>
  <c r="W78" i="5"/>
  <c r="W81" i="5" s="1"/>
  <c r="R102" i="5"/>
  <c r="R91" i="5"/>
  <c r="T82" i="5"/>
  <c r="T84" i="5" s="1"/>
  <c r="T85" i="5" s="1"/>
  <c r="T10" i="4" s="1"/>
  <c r="T90" i="5"/>
  <c r="R11" i="4"/>
  <c r="O95" i="5"/>
  <c r="O96" i="5" s="1"/>
  <c r="O104" i="5"/>
  <c r="Q15" i="4"/>
  <c r="Q41" i="4"/>
  <c r="P184" i="8"/>
  <c r="O108" i="5"/>
  <c r="O27" i="4"/>
  <c r="O36" i="14" s="1"/>
  <c r="Q103" i="5"/>
  <c r="Q94" i="5"/>
  <c r="S82" i="5"/>
  <c r="S84" i="5" s="1"/>
  <c r="S85" i="5" s="1"/>
  <c r="S10" i="4" s="1"/>
  <c r="S90" i="5"/>
  <c r="R186" i="8"/>
  <c r="R177" i="8"/>
  <c r="S9" i="4"/>
  <c r="S173" i="8"/>
  <c r="S174" i="8" s="1"/>
  <c r="S185" i="8"/>
  <c r="T167" i="8"/>
  <c r="Z64" i="8"/>
  <c r="Z43" i="8"/>
  <c r="AA97" i="3"/>
  <c r="AA98" i="3" s="1"/>
  <c r="AD5" i="7"/>
  <c r="AD5" i="8"/>
  <c r="W3" i="7"/>
  <c r="W3" i="8"/>
  <c r="Z4" i="7"/>
  <c r="Z4" i="8"/>
  <c r="AA90" i="3"/>
  <c r="AA93" i="3" s="1"/>
  <c r="AB94" i="3" s="1"/>
  <c r="AB105" i="3" s="1"/>
  <c r="Z4" i="4"/>
  <c r="Z4" i="5"/>
  <c r="Z4" i="2"/>
  <c r="Z4" i="3"/>
  <c r="Z26" i="3"/>
  <c r="Z27" i="3" s="1"/>
  <c r="AB2" i="4"/>
  <c r="AB46" i="3"/>
  <c r="AB47" i="3" s="1"/>
  <c r="AB57" i="3"/>
  <c r="AB58" i="3" s="1"/>
  <c r="AB33" i="3"/>
  <c r="AB34" i="3" s="1"/>
  <c r="AB56" i="13" s="1"/>
  <c r="X111" i="3"/>
  <c r="X112" i="3" s="1"/>
  <c r="Y106" i="3"/>
  <c r="W3" i="5"/>
  <c r="W3" i="4"/>
  <c r="W3" i="3"/>
  <c r="W3" i="2"/>
  <c r="AC103" i="3"/>
  <c r="AC17" i="3"/>
  <c r="AD5" i="5"/>
  <c r="AD5" i="4"/>
  <c r="AE9" i="3"/>
  <c r="AD12" i="3"/>
  <c r="AD13" i="3" s="1"/>
  <c r="AD5" i="3"/>
  <c r="AD5" i="2"/>
  <c r="Y39" i="12" l="1"/>
  <c r="Y51" i="12" s="1"/>
  <c r="O13" i="9"/>
  <c r="Z33" i="12"/>
  <c r="Z38" i="12" s="1"/>
  <c r="Z39" i="12" s="1"/>
  <c r="Z51" i="12" s="1"/>
  <c r="X51" i="12"/>
  <c r="O13" i="10"/>
  <c r="M76" i="11"/>
  <c r="M78" i="11" s="1"/>
  <c r="N75" i="11" s="1"/>
  <c r="M26" i="10"/>
  <c r="M28" i="10" s="1"/>
  <c r="N25" i="10" s="1"/>
  <c r="M26" i="9"/>
  <c r="M28" i="9" s="1"/>
  <c r="N25" i="9" s="1"/>
  <c r="N48" i="11"/>
  <c r="O37" i="11"/>
  <c r="N63" i="11"/>
  <c r="M33" i="4"/>
  <c r="Q39" i="11"/>
  <c r="Q38" i="11"/>
  <c r="AA31" i="8"/>
  <c r="AA40" i="8" s="1"/>
  <c r="AA86" i="8" s="1"/>
  <c r="AA135" i="8"/>
  <c r="AB2" i="11"/>
  <c r="AA141" i="8"/>
  <c r="AB63" i="3"/>
  <c r="AB64" i="3" s="1"/>
  <c r="AB11" i="13" s="1"/>
  <c r="AA19" i="14"/>
  <c r="AA48" i="8"/>
  <c r="AA68" i="5"/>
  <c r="AA74" i="5" s="1"/>
  <c r="AB2" i="12"/>
  <c r="Z65" i="8"/>
  <c r="AA147" i="8"/>
  <c r="AB16" i="12"/>
  <c r="AB17" i="12" s="1"/>
  <c r="AB24" i="12" s="1"/>
  <c r="Y40" i="12"/>
  <c r="Y13" i="4" s="1"/>
  <c r="AB2" i="5"/>
  <c r="AA50" i="12"/>
  <c r="AA39" i="14"/>
  <c r="R80" i="13"/>
  <c r="R14" i="4" s="1"/>
  <c r="R15" i="4" s="1"/>
  <c r="R28" i="11"/>
  <c r="P56" i="11"/>
  <c r="P17" i="4" s="1"/>
  <c r="P18" i="4" s="1"/>
  <c r="P50" i="9" s="1"/>
  <c r="AB2" i="13"/>
  <c r="AB76" i="3"/>
  <c r="AB77" i="3" s="1"/>
  <c r="AB12" i="8" s="1"/>
  <c r="AB13" i="8" s="1"/>
  <c r="AB20" i="8" s="1"/>
  <c r="AB2" i="7"/>
  <c r="AA22" i="5"/>
  <c r="AA10" i="14"/>
  <c r="AB2" i="3"/>
  <c r="AA19" i="11"/>
  <c r="AA29" i="14"/>
  <c r="AB2" i="2"/>
  <c r="AA15" i="5"/>
  <c r="AA16" i="5" s="1"/>
  <c r="AA26" i="5" s="1"/>
  <c r="AB89" i="3"/>
  <c r="AB90" i="3" s="1"/>
  <c r="AB93" i="3" s="1"/>
  <c r="AC94" i="3" s="1"/>
  <c r="AC97" i="3" s="1"/>
  <c r="AA11" i="12"/>
  <c r="Z42" i="9"/>
  <c r="O15" i="10"/>
  <c r="P12" i="10" s="1"/>
  <c r="AB82" i="3"/>
  <c r="AB83" i="3" s="1"/>
  <c r="AB28" i="8" s="1"/>
  <c r="AB30" i="8" s="1"/>
  <c r="AB39" i="8" s="1"/>
  <c r="AB85" i="8" s="1"/>
  <c r="AA24" i="12"/>
  <c r="AA26" i="12" s="1"/>
  <c r="AB23" i="12" s="1"/>
  <c r="AB21" i="3"/>
  <c r="AB25" i="3" s="1"/>
  <c r="X60" i="8"/>
  <c r="AB2" i="9"/>
  <c r="W67" i="8"/>
  <c r="AB2" i="8"/>
  <c r="AC18" i="3"/>
  <c r="AC2" i="16" s="1"/>
  <c r="AB41" i="3"/>
  <c r="AB42" i="3" s="1"/>
  <c r="AB2" i="10"/>
  <c r="AB69" i="3"/>
  <c r="AB70" i="3" s="1"/>
  <c r="AB19" i="13" s="1"/>
  <c r="AB20" i="13" s="1"/>
  <c r="AB60" i="13" s="1"/>
  <c r="X81" i="8"/>
  <c r="P64" i="11"/>
  <c r="X62" i="8"/>
  <c r="X124" i="8"/>
  <c r="X151" i="8" s="1"/>
  <c r="X106" i="8"/>
  <c r="X61" i="8"/>
  <c r="X82" i="8"/>
  <c r="W87" i="8"/>
  <c r="AA38" i="13"/>
  <c r="AA39" i="13" s="1"/>
  <c r="AA51" i="4" s="1"/>
  <c r="AA104" i="3"/>
  <c r="AA20" i="7"/>
  <c r="AA23" i="10"/>
  <c r="AA13" i="8"/>
  <c r="AA20" i="8" s="1"/>
  <c r="AA43" i="8" s="1"/>
  <c r="S9" i="14"/>
  <c r="S18" i="14"/>
  <c r="S28" i="14"/>
  <c r="AA99" i="5"/>
  <c r="AB39" i="14"/>
  <c r="AB29" i="14"/>
  <c r="AB10" i="14"/>
  <c r="AB19" i="14"/>
  <c r="X148" i="8"/>
  <c r="X155" i="8" s="1"/>
  <c r="Q54" i="11"/>
  <c r="Q17" i="14"/>
  <c r="Q20" i="14" s="1"/>
  <c r="Q22" i="14" s="1"/>
  <c r="AA39" i="9"/>
  <c r="AB2" i="14"/>
  <c r="AA73" i="11"/>
  <c r="X3" i="14"/>
  <c r="X3" i="16"/>
  <c r="AA182" i="8"/>
  <c r="AA22" i="3"/>
  <c r="AA4" i="11" s="1"/>
  <c r="AA68" i="13"/>
  <c r="AA10" i="9"/>
  <c r="Y59" i="8"/>
  <c r="Y82" i="8" s="1"/>
  <c r="AA16" i="11"/>
  <c r="M60" i="4"/>
  <c r="M61" i="4" s="1"/>
  <c r="AA10" i="10"/>
  <c r="N42" i="4"/>
  <c r="R26" i="11"/>
  <c r="R8" i="14"/>
  <c r="R11" i="14" s="1"/>
  <c r="R13" i="14" s="1"/>
  <c r="Y146" i="8"/>
  <c r="Y79" i="8"/>
  <c r="AA23" i="9"/>
  <c r="AA29" i="8"/>
  <c r="AA38" i="8" s="1"/>
  <c r="AA84" i="8" s="1"/>
  <c r="N12" i="9"/>
  <c r="N49" i="9" s="1"/>
  <c r="N52" i="9" s="1"/>
  <c r="W112" i="8"/>
  <c r="W116" i="8" s="1"/>
  <c r="W117" i="8" s="1"/>
  <c r="W165" i="8" s="1"/>
  <c r="X107" i="8"/>
  <c r="X112" i="8" s="1"/>
  <c r="X116" i="8" s="1"/>
  <c r="X117" i="8" s="1"/>
  <c r="Z51" i="8"/>
  <c r="Z109" i="8" s="1"/>
  <c r="Z59" i="13"/>
  <c r="AA32" i="9"/>
  <c r="AA33" i="9" s="1"/>
  <c r="AA42" i="9" s="1"/>
  <c r="X108" i="8"/>
  <c r="Z22" i="7"/>
  <c r="Z40" i="5" s="1"/>
  <c r="Z44" i="5" s="1"/>
  <c r="Z62" i="5" s="1"/>
  <c r="Z72" i="5" s="1"/>
  <c r="V166" i="8"/>
  <c r="Y45" i="5"/>
  <c r="Y63" i="5" s="1"/>
  <c r="Y73" i="5" s="1"/>
  <c r="W156" i="8"/>
  <c r="W159" i="8" s="1"/>
  <c r="W160" i="8" s="1"/>
  <c r="W166" i="8" s="1"/>
  <c r="V165" i="8"/>
  <c r="Y134" i="8"/>
  <c r="Y49" i="5"/>
  <c r="Y67" i="5" s="1"/>
  <c r="Y77" i="5" s="1"/>
  <c r="X136" i="8"/>
  <c r="X153" i="8" s="1"/>
  <c r="X142" i="8"/>
  <c r="X154" i="8" s="1"/>
  <c r="AA49" i="8"/>
  <c r="AA53" i="8" s="1"/>
  <c r="AA111" i="8" s="1"/>
  <c r="Z43" i="13"/>
  <c r="Z26" i="13"/>
  <c r="Y104" i="8"/>
  <c r="Y105" i="8" s="1"/>
  <c r="Y47" i="5"/>
  <c r="Y65" i="5" s="1"/>
  <c r="Y75" i="5" s="1"/>
  <c r="Y128" i="8"/>
  <c r="Y48" i="5"/>
  <c r="Y66" i="5" s="1"/>
  <c r="Y76" i="5" s="1"/>
  <c r="Y44" i="5"/>
  <c r="Y62" i="5" s="1"/>
  <c r="Y72" i="5" s="1"/>
  <c r="Y122" i="8"/>
  <c r="Y142" i="8" s="1"/>
  <c r="Y154" i="8" s="1"/>
  <c r="Y43" i="5"/>
  <c r="Y61" i="5" s="1"/>
  <c r="Y71" i="5" s="1"/>
  <c r="Y27" i="13"/>
  <c r="Y31" i="13" s="1"/>
  <c r="Y44" i="13"/>
  <c r="Y48" i="13" s="1"/>
  <c r="Y140" i="8"/>
  <c r="U32" i="13"/>
  <c r="U33" i="13" s="1"/>
  <c r="U73" i="13"/>
  <c r="T52" i="4"/>
  <c r="S61" i="13"/>
  <c r="S49" i="13"/>
  <c r="S50" i="13" s="1"/>
  <c r="AB97" i="3"/>
  <c r="AB98" i="3" s="1"/>
  <c r="AB18" i="12"/>
  <c r="AB46" i="4" s="1"/>
  <c r="AB47" i="4" s="1"/>
  <c r="AB12" i="13"/>
  <c r="AB72" i="13" s="1"/>
  <c r="AB11" i="12"/>
  <c r="AB9" i="5"/>
  <c r="AB10" i="5" s="1"/>
  <c r="AB83" i="5" s="1"/>
  <c r="AB22" i="5"/>
  <c r="AB68" i="5"/>
  <c r="AB74" i="5" s="1"/>
  <c r="AB129" i="8"/>
  <c r="AB147" i="8"/>
  <c r="AB123" i="8"/>
  <c r="AB15" i="5"/>
  <c r="AB16" i="5" s="1"/>
  <c r="AB26" i="5" s="1"/>
  <c r="AB135" i="8"/>
  <c r="AB141" i="8"/>
  <c r="Z89" i="5"/>
  <c r="Z172" i="8"/>
  <c r="Z90" i="8"/>
  <c r="Z71" i="8"/>
  <c r="Z115" i="8"/>
  <c r="X3" i="13"/>
  <c r="X3" i="11"/>
  <c r="X3" i="12"/>
  <c r="X3" i="10"/>
  <c r="X3" i="9"/>
  <c r="Y41" i="9"/>
  <c r="Y44" i="9" s="1"/>
  <c r="X34" i="4"/>
  <c r="AE5" i="12"/>
  <c r="AE5" i="13"/>
  <c r="AE5" i="11"/>
  <c r="AE5" i="10"/>
  <c r="AE5" i="9"/>
  <c r="X49" i="12"/>
  <c r="X52" i="12" s="1"/>
  <c r="W26" i="4"/>
  <c r="AA13" i="13"/>
  <c r="AA53" i="4" s="1"/>
  <c r="M35" i="4"/>
  <c r="X78" i="5"/>
  <c r="X81" i="5" s="1"/>
  <c r="AA14" i="7"/>
  <c r="AA17" i="7" s="1"/>
  <c r="AA18" i="7" s="1"/>
  <c r="AA21" i="7" s="1"/>
  <c r="AA21" i="13"/>
  <c r="AA55" i="4" s="1"/>
  <c r="AB68" i="13"/>
  <c r="AB16" i="11"/>
  <c r="AB73" i="11"/>
  <c r="AB47" i="12"/>
  <c r="AB61" i="11"/>
  <c r="AB99" i="5"/>
  <c r="AB39" i="9"/>
  <c r="AB182" i="8"/>
  <c r="AB23" i="10"/>
  <c r="AB23" i="9"/>
  <c r="AB10" i="9"/>
  <c r="AB10" i="10"/>
  <c r="AA29" i="12"/>
  <c r="AC2" i="11"/>
  <c r="AC2" i="10"/>
  <c r="Z27" i="11"/>
  <c r="Z20" i="11"/>
  <c r="Z21" i="11" s="1"/>
  <c r="AA18" i="11" s="1"/>
  <c r="AA11" i="11" s="1"/>
  <c r="AA12" i="11" s="1"/>
  <c r="P101" i="5"/>
  <c r="O109" i="5"/>
  <c r="O110" i="5" s="1"/>
  <c r="O31" i="4"/>
  <c r="O38" i="14" s="1"/>
  <c r="T91" i="5"/>
  <c r="T102" i="5"/>
  <c r="U82" i="5"/>
  <c r="U84" i="5" s="1"/>
  <c r="U85" i="5" s="1"/>
  <c r="U10" i="4" s="1"/>
  <c r="U90" i="5"/>
  <c r="R94" i="5"/>
  <c r="R103" i="5"/>
  <c r="S11" i="4"/>
  <c r="P178" i="8"/>
  <c r="P179" i="8" s="1"/>
  <c r="P187" i="8"/>
  <c r="R41" i="4"/>
  <c r="S91" i="5"/>
  <c r="S102" i="5"/>
  <c r="U9" i="4"/>
  <c r="U185" i="8"/>
  <c r="U173" i="8"/>
  <c r="U174" i="8" s="1"/>
  <c r="T9" i="4"/>
  <c r="T173" i="8"/>
  <c r="T174" i="8" s="1"/>
  <c r="T185" i="8"/>
  <c r="S177" i="8"/>
  <c r="S186" i="8"/>
  <c r="V23" i="5"/>
  <c r="V27" i="5" s="1"/>
  <c r="V28" i="5" s="1"/>
  <c r="V97" i="8"/>
  <c r="V164" i="8" s="1"/>
  <c r="W91" i="8"/>
  <c r="W92" i="8" s="1"/>
  <c r="W96" i="8" s="1"/>
  <c r="W72" i="8"/>
  <c r="W73" i="8" s="1"/>
  <c r="W95" i="8" s="1"/>
  <c r="AA64" i="8"/>
  <c r="AA44" i="8"/>
  <c r="AA52" i="8" s="1"/>
  <c r="AA110" i="8" s="1"/>
  <c r="AA65" i="8"/>
  <c r="X3" i="7"/>
  <c r="X3" i="8"/>
  <c r="AE5" i="7"/>
  <c r="AE5" i="8"/>
  <c r="AC2" i="7"/>
  <c r="AB20" i="7"/>
  <c r="AA4" i="3"/>
  <c r="AB22" i="3"/>
  <c r="AA26" i="3"/>
  <c r="AA27" i="3" s="1"/>
  <c r="AE5" i="5"/>
  <c r="AE5" i="4"/>
  <c r="AF9" i="3"/>
  <c r="AE12" i="3"/>
  <c r="AE13" i="3" s="1"/>
  <c r="AE5" i="3"/>
  <c r="AE5" i="2"/>
  <c r="Y111" i="3"/>
  <c r="Y112" i="3" s="1"/>
  <c r="Z106" i="3"/>
  <c r="X3" i="5"/>
  <c r="X3" i="4"/>
  <c r="X3" i="3"/>
  <c r="X3" i="2"/>
  <c r="AD103" i="3"/>
  <c r="AD17" i="3"/>
  <c r="AB19" i="11" l="1"/>
  <c r="AB50" i="12"/>
  <c r="AA33" i="12"/>
  <c r="AA38" i="12" s="1"/>
  <c r="Q55" i="11"/>
  <c r="Q56" i="11" s="1"/>
  <c r="Q17" i="4" s="1"/>
  <c r="Q18" i="4" s="1"/>
  <c r="N49" i="11"/>
  <c r="N43" i="4" s="1"/>
  <c r="N65" i="11"/>
  <c r="N66" i="11" s="1"/>
  <c r="N44" i="4"/>
  <c r="N58" i="4" s="1"/>
  <c r="N26" i="9" s="1"/>
  <c r="M36" i="4"/>
  <c r="O63" i="11"/>
  <c r="N33" i="4"/>
  <c r="M28" i="4"/>
  <c r="M29" i="4" s="1"/>
  <c r="M67" i="4" s="1"/>
  <c r="R29" i="11"/>
  <c r="O40" i="11"/>
  <c r="O42" i="11" s="1"/>
  <c r="O47" i="11" s="1"/>
  <c r="Z40" i="12"/>
  <c r="Z13" i="4" s="1"/>
  <c r="AD18" i="3"/>
  <c r="AD2" i="16" s="1"/>
  <c r="Y124" i="8"/>
  <c r="Y151" i="8" s="1"/>
  <c r="AA4" i="5"/>
  <c r="AC2" i="3"/>
  <c r="AA4" i="7"/>
  <c r="P13" i="10"/>
  <c r="P15" i="10" s="1"/>
  <c r="Q12" i="10" s="1"/>
  <c r="AC2" i="2"/>
  <c r="AC21" i="3"/>
  <c r="AC22" i="3" s="1"/>
  <c r="AC57" i="3"/>
  <c r="AC58" i="3" s="1"/>
  <c r="AC141" i="8" s="1"/>
  <c r="AB14" i="8"/>
  <c r="AB21" i="8" s="1"/>
  <c r="X156" i="8"/>
  <c r="X159" i="8" s="1"/>
  <c r="X160" i="8" s="1"/>
  <c r="AC2" i="5"/>
  <c r="AC2" i="9"/>
  <c r="P27" i="14"/>
  <c r="P30" i="14" s="1"/>
  <c r="P32" i="14" s="1"/>
  <c r="AA4" i="8"/>
  <c r="P13" i="9"/>
  <c r="AC33" i="3"/>
  <c r="AC34" i="3" s="1"/>
  <c r="AC56" i="13" s="1"/>
  <c r="AB13" i="7"/>
  <c r="AB14" i="7" s="1"/>
  <c r="AB17" i="7" s="1"/>
  <c r="AB18" i="7" s="1"/>
  <c r="AB21" i="7" s="1"/>
  <c r="AA4" i="2"/>
  <c r="AC63" i="3"/>
  <c r="AC64" i="3" s="1"/>
  <c r="AC11" i="13" s="1"/>
  <c r="AC12" i="13" s="1"/>
  <c r="AC72" i="13" s="1"/>
  <c r="X87" i="8"/>
  <c r="AC46" i="3"/>
  <c r="AC47" i="3" s="1"/>
  <c r="AC2" i="12"/>
  <c r="AA4" i="10"/>
  <c r="AA59" i="13"/>
  <c r="AC69" i="3"/>
  <c r="AC70" i="3" s="1"/>
  <c r="AC19" i="13" s="1"/>
  <c r="AC20" i="13" s="1"/>
  <c r="AC60" i="13" s="1"/>
  <c r="X67" i="8"/>
  <c r="X72" i="8" s="1"/>
  <c r="X73" i="8" s="1"/>
  <c r="X95" i="8" s="1"/>
  <c r="AA12" i="12"/>
  <c r="AA37" i="12" s="1"/>
  <c r="AA4" i="4"/>
  <c r="AB29" i="8"/>
  <c r="AB38" i="8" s="1"/>
  <c r="AB84" i="8" s="1"/>
  <c r="AA4" i="9"/>
  <c r="AC2" i="14"/>
  <c r="AC41" i="3"/>
  <c r="AC16" i="12"/>
  <c r="AC17" i="12" s="1"/>
  <c r="AC50" i="12" s="1"/>
  <c r="AA4" i="12"/>
  <c r="AC89" i="3"/>
  <c r="AC90" i="3" s="1"/>
  <c r="AC93" i="3" s="1"/>
  <c r="AD94" i="3" s="1"/>
  <c r="AD97" i="3" s="1"/>
  <c r="AC2" i="8"/>
  <c r="Y62" i="8"/>
  <c r="AC2" i="13"/>
  <c r="AB31" i="8"/>
  <c r="AB40" i="8" s="1"/>
  <c r="AB86" i="8" s="1"/>
  <c r="AA4" i="13"/>
  <c r="AC2" i="4"/>
  <c r="AC76" i="3"/>
  <c r="AC77" i="3" s="1"/>
  <c r="AC12" i="8" s="1"/>
  <c r="AC13" i="8" s="1"/>
  <c r="AC20" i="8" s="1"/>
  <c r="AB48" i="8"/>
  <c r="AC82" i="3"/>
  <c r="AC83" i="3" s="1"/>
  <c r="AC28" i="8" s="1"/>
  <c r="AC30" i="8" s="1"/>
  <c r="AC39" i="8" s="1"/>
  <c r="AC85" i="8" s="1"/>
  <c r="AB12" i="12"/>
  <c r="AB37" i="12" s="1"/>
  <c r="T11" i="4"/>
  <c r="T8" i="14" s="1"/>
  <c r="T9" i="14"/>
  <c r="T28" i="14"/>
  <c r="T18" i="14"/>
  <c r="Y3" i="14"/>
  <c r="Y3" i="16"/>
  <c r="R54" i="11"/>
  <c r="R17" i="14"/>
  <c r="R20" i="14" s="1"/>
  <c r="R22" i="14" s="1"/>
  <c r="U9" i="14"/>
  <c r="U28" i="14"/>
  <c r="U18" i="14"/>
  <c r="Y81" i="8"/>
  <c r="W20" i="5"/>
  <c r="W23" i="5" s="1"/>
  <c r="W27" i="5" s="1"/>
  <c r="W28" i="5" s="1"/>
  <c r="Y80" i="8"/>
  <c r="Y87" i="8" s="1"/>
  <c r="Y61" i="8"/>
  <c r="AA50" i="4"/>
  <c r="Y60" i="8"/>
  <c r="Y108" i="8"/>
  <c r="S26" i="11"/>
  <c r="S8" i="14"/>
  <c r="S11" i="14" s="1"/>
  <c r="S13" i="14" s="1"/>
  <c r="AA4" i="14"/>
  <c r="AA4" i="16"/>
  <c r="AA47" i="8"/>
  <c r="AA51" i="8" s="1"/>
  <c r="AA109" i="8" s="1"/>
  <c r="AB4" i="14"/>
  <c r="AB4" i="16"/>
  <c r="Y106" i="8"/>
  <c r="Z47" i="5"/>
  <c r="Z65" i="5" s="1"/>
  <c r="Z75" i="5" s="1"/>
  <c r="Z104" i="8"/>
  <c r="Z107" i="8" s="1"/>
  <c r="Z48" i="5"/>
  <c r="Z66" i="5" s="1"/>
  <c r="Z76" i="5" s="1"/>
  <c r="Y136" i="8"/>
  <c r="Y153" i="8" s="1"/>
  <c r="Z128" i="8"/>
  <c r="Y148" i="8"/>
  <c r="Y155" i="8" s="1"/>
  <c r="Z134" i="8"/>
  <c r="AD69" i="3"/>
  <c r="AD70" i="3" s="1"/>
  <c r="AD19" i="13" s="1"/>
  <c r="AD2" i="14"/>
  <c r="Z146" i="8"/>
  <c r="Y78" i="5"/>
  <c r="Y81" i="5" s="1"/>
  <c r="Z122" i="8"/>
  <c r="Z130" i="8" s="1"/>
  <c r="Z152" i="8" s="1"/>
  <c r="Z45" i="5"/>
  <c r="Z63" i="5" s="1"/>
  <c r="Z73" i="5" s="1"/>
  <c r="AA22" i="7"/>
  <c r="AA40" i="5" s="1"/>
  <c r="AA49" i="5" s="1"/>
  <c r="AA67" i="5" s="1"/>
  <c r="AA77" i="5" s="1"/>
  <c r="Z43" i="5"/>
  <c r="Z61" i="5" s="1"/>
  <c r="Z71" i="5" s="1"/>
  <c r="Z79" i="8"/>
  <c r="Z140" i="8"/>
  <c r="Z49" i="5"/>
  <c r="Z67" i="5" s="1"/>
  <c r="Z77" i="5" s="1"/>
  <c r="Z59" i="8"/>
  <c r="Z60" i="8" s="1"/>
  <c r="Y107" i="8"/>
  <c r="Z42" i="5"/>
  <c r="Z60" i="5" s="1"/>
  <c r="Z70" i="5" s="1"/>
  <c r="W21" i="5"/>
  <c r="V167" i="8"/>
  <c r="V9" i="4" s="1"/>
  <c r="AC105" i="3"/>
  <c r="U11" i="4"/>
  <c r="Y130" i="8"/>
  <c r="Y152" i="8" s="1"/>
  <c r="AA43" i="13"/>
  <c r="AA26" i="13"/>
  <c r="Z44" i="13"/>
  <c r="Z48" i="13" s="1"/>
  <c r="Z27" i="13"/>
  <c r="Z31" i="13" s="1"/>
  <c r="S77" i="13"/>
  <c r="S79" i="13" s="1"/>
  <c r="S51" i="13"/>
  <c r="T58" i="13"/>
  <c r="S83" i="13"/>
  <c r="S85" i="13" s="1"/>
  <c r="S32" i="4" s="1"/>
  <c r="V70" i="13"/>
  <c r="U84" i="13"/>
  <c r="U34" i="13"/>
  <c r="U78" i="13"/>
  <c r="AC98" i="3"/>
  <c r="AC29" i="8"/>
  <c r="AC38" i="8" s="1"/>
  <c r="AC84" i="8" s="1"/>
  <c r="AC31" i="8"/>
  <c r="AC40" i="8" s="1"/>
  <c r="AC86" i="8" s="1"/>
  <c r="W97" i="8"/>
  <c r="W164" i="8" s="1"/>
  <c r="W167" i="8" s="1"/>
  <c r="AF5" i="13"/>
  <c r="AF5" i="12"/>
  <c r="AF5" i="11"/>
  <c r="AF5" i="9"/>
  <c r="AF5" i="10"/>
  <c r="AD2" i="12"/>
  <c r="AD16" i="12"/>
  <c r="AD17" i="12" s="1"/>
  <c r="AD63" i="3"/>
  <c r="AD64" i="3" s="1"/>
  <c r="AD11" i="13" s="1"/>
  <c r="AD2" i="11"/>
  <c r="AD2" i="9"/>
  <c r="AD2" i="10"/>
  <c r="AB4" i="11"/>
  <c r="AB4" i="13"/>
  <c r="AB4" i="12"/>
  <c r="AB4" i="10"/>
  <c r="AB4" i="9"/>
  <c r="AB13" i="13"/>
  <c r="AB53" i="4" s="1"/>
  <c r="AA89" i="5"/>
  <c r="AA71" i="8"/>
  <c r="AA172" i="8"/>
  <c r="AA90" i="8"/>
  <c r="AA115" i="8"/>
  <c r="AB21" i="13"/>
  <c r="AB55" i="4" s="1"/>
  <c r="O111" i="5"/>
  <c r="Z41" i="9"/>
  <c r="Z44" i="9" s="1"/>
  <c r="Y34" i="4"/>
  <c r="AB104" i="3"/>
  <c r="AB32" i="9"/>
  <c r="AB33" i="9" s="1"/>
  <c r="AB38" i="13"/>
  <c r="AB39" i="13" s="1"/>
  <c r="AC135" i="8"/>
  <c r="AC24" i="12"/>
  <c r="AC68" i="13"/>
  <c r="AC61" i="11"/>
  <c r="AC23" i="10"/>
  <c r="AC23" i="9"/>
  <c r="Y3" i="13"/>
  <c r="Y3" i="11"/>
  <c r="Y3" i="12"/>
  <c r="Y3" i="10"/>
  <c r="Y3" i="9"/>
  <c r="AA20" i="11"/>
  <c r="AA21" i="11" s="1"/>
  <c r="AB18" i="11" s="1"/>
  <c r="AB11" i="11" s="1"/>
  <c r="AB12" i="11" s="1"/>
  <c r="AA27" i="11"/>
  <c r="Y49" i="12"/>
  <c r="Y52" i="12" s="1"/>
  <c r="X26" i="4"/>
  <c r="AB29" i="12"/>
  <c r="AB26" i="12"/>
  <c r="AC23" i="12" s="1"/>
  <c r="N53" i="9"/>
  <c r="N14" i="9"/>
  <c r="N15" i="9" s="1"/>
  <c r="N27" i="9"/>
  <c r="S103" i="5"/>
  <c r="S94" i="5"/>
  <c r="T103" i="5"/>
  <c r="T94" i="5"/>
  <c r="Q184" i="8"/>
  <c r="P108" i="5"/>
  <c r="P27" i="4"/>
  <c r="P36" i="14" s="1"/>
  <c r="S41" i="4"/>
  <c r="U102" i="5"/>
  <c r="U91" i="5"/>
  <c r="V82" i="5"/>
  <c r="V84" i="5" s="1"/>
  <c r="V85" i="5" s="1"/>
  <c r="V10" i="4" s="1"/>
  <c r="V90" i="5"/>
  <c r="P104" i="5"/>
  <c r="P95" i="5"/>
  <c r="P96" i="5" s="1"/>
  <c r="T41" i="4"/>
  <c r="T26" i="11"/>
  <c r="U186" i="8"/>
  <c r="U177" i="8"/>
  <c r="T177" i="8"/>
  <c r="T186" i="8"/>
  <c r="X166" i="8"/>
  <c r="X21" i="5"/>
  <c r="X91" i="8"/>
  <c r="X92" i="8" s="1"/>
  <c r="X96" i="8" s="1"/>
  <c r="X165" i="8"/>
  <c r="X20" i="5"/>
  <c r="AA134" i="8"/>
  <c r="AA146" i="8"/>
  <c r="AC48" i="8"/>
  <c r="AB64" i="8"/>
  <c r="AB43" i="8"/>
  <c r="AB65" i="8"/>
  <c r="AB44" i="8"/>
  <c r="AF5" i="8"/>
  <c r="AF5" i="7"/>
  <c r="AB4" i="7"/>
  <c r="AB4" i="8"/>
  <c r="Y3" i="7"/>
  <c r="Y3" i="8"/>
  <c r="AD2" i="7"/>
  <c r="AD76" i="3"/>
  <c r="AD77" i="3" s="1"/>
  <c r="AD12" i="8" s="1"/>
  <c r="AD2" i="8"/>
  <c r="AB4" i="2"/>
  <c r="AB4" i="3"/>
  <c r="AB4" i="4"/>
  <c r="AB4" i="5"/>
  <c r="AB26" i="3"/>
  <c r="AB27" i="3" s="1"/>
  <c r="AE17" i="3"/>
  <c r="AE18" i="3" s="1"/>
  <c r="AE2" i="16" s="1"/>
  <c r="AE103" i="3"/>
  <c r="AF5" i="5"/>
  <c r="AF5" i="4"/>
  <c r="AF12" i="3"/>
  <c r="AF13" i="3" s="1"/>
  <c r="AF5" i="2"/>
  <c r="AF5" i="3"/>
  <c r="AG9" i="3"/>
  <c r="Y3" i="5"/>
  <c r="Y3" i="4"/>
  <c r="Y3" i="2"/>
  <c r="Y3" i="3"/>
  <c r="AD2" i="5"/>
  <c r="AD2" i="4"/>
  <c r="AD89" i="3"/>
  <c r="AD46" i="3"/>
  <c r="AD47" i="3" s="1"/>
  <c r="AD41" i="3"/>
  <c r="AD2" i="2"/>
  <c r="AD2" i="3"/>
  <c r="AC42" i="3"/>
  <c r="Z111" i="3"/>
  <c r="Z112" i="3" s="1"/>
  <c r="AA106" i="3"/>
  <c r="AB33" i="12" l="1"/>
  <c r="AB38" i="12" s="1"/>
  <c r="AB39" i="12" s="1"/>
  <c r="AB51" i="12" s="1"/>
  <c r="AA39" i="12"/>
  <c r="AC18" i="12"/>
  <c r="AC46" i="4" s="1"/>
  <c r="AC47" i="4" s="1"/>
  <c r="AC19" i="11"/>
  <c r="N26" i="10"/>
  <c r="N28" i="10" s="1"/>
  <c r="O25" i="10" s="1"/>
  <c r="M37" i="14"/>
  <c r="M40" i="14" s="1"/>
  <c r="M42" i="14" s="1"/>
  <c r="Q27" i="14"/>
  <c r="Q30" i="14" s="1"/>
  <c r="Q32" i="14" s="1"/>
  <c r="Q13" i="10"/>
  <c r="Q15" i="10" s="1"/>
  <c r="R12" i="10" s="1"/>
  <c r="Q13" i="9"/>
  <c r="Q50" i="9"/>
  <c r="R55" i="11"/>
  <c r="R56" i="11" s="1"/>
  <c r="R17" i="4" s="1"/>
  <c r="R18" i="4" s="1"/>
  <c r="N76" i="11"/>
  <c r="N78" i="11" s="1"/>
  <c r="O75" i="11" s="1"/>
  <c r="Q64" i="11"/>
  <c r="O48" i="11"/>
  <c r="O65" i="11" s="1"/>
  <c r="O66" i="11" s="1"/>
  <c r="P37" i="11"/>
  <c r="O49" i="11"/>
  <c r="O43" i="4" s="1"/>
  <c r="R39" i="11"/>
  <c r="R38" i="11"/>
  <c r="N28" i="9"/>
  <c r="N28" i="4" s="1"/>
  <c r="AC15" i="5"/>
  <c r="AC16" i="5" s="1"/>
  <c r="AC26" i="5" s="1"/>
  <c r="AC147" i="8"/>
  <c r="AC25" i="3"/>
  <c r="AC68" i="5"/>
  <c r="AC74" i="5" s="1"/>
  <c r="AC10" i="14"/>
  <c r="AC73" i="11"/>
  <c r="AC9" i="5"/>
  <c r="AC10" i="5" s="1"/>
  <c r="AC83" i="5" s="1"/>
  <c r="AC39" i="14"/>
  <c r="AC20" i="7"/>
  <c r="AC16" i="11"/>
  <c r="AC22" i="5"/>
  <c r="AC19" i="14"/>
  <c r="AC29" i="14"/>
  <c r="AC11" i="12"/>
  <c r="AC12" i="12" s="1"/>
  <c r="AC37" i="12" s="1"/>
  <c r="AD57" i="3"/>
  <c r="AD58" i="3" s="1"/>
  <c r="AD11" i="12" s="1"/>
  <c r="AC123" i="8"/>
  <c r="AD2" i="13"/>
  <c r="AD21" i="3"/>
  <c r="AC13" i="7"/>
  <c r="AC14" i="7" s="1"/>
  <c r="AC17" i="7" s="1"/>
  <c r="AC18" i="7" s="1"/>
  <c r="AC21" i="7" s="1"/>
  <c r="AC129" i="8"/>
  <c r="AD82" i="3"/>
  <c r="AD83" i="3" s="1"/>
  <c r="AD28" i="8" s="1"/>
  <c r="AD29" i="8" s="1"/>
  <c r="AD38" i="8" s="1"/>
  <c r="AD84" i="8" s="1"/>
  <c r="AD33" i="3"/>
  <c r="AD34" i="3" s="1"/>
  <c r="AD56" i="13" s="1"/>
  <c r="AA51" i="12"/>
  <c r="AA40" i="12"/>
  <c r="AA13" i="4" s="1"/>
  <c r="AC10" i="10"/>
  <c r="AA104" i="8"/>
  <c r="AA107" i="8" s="1"/>
  <c r="AC10" i="9"/>
  <c r="AB49" i="8"/>
  <c r="AB53" i="8" s="1"/>
  <c r="AB111" i="8" s="1"/>
  <c r="S80" i="13"/>
  <c r="S14" i="4" s="1"/>
  <c r="S15" i="4" s="1"/>
  <c r="S28" i="11"/>
  <c r="S29" i="11" s="1"/>
  <c r="AC14" i="8"/>
  <c r="AC21" i="8" s="1"/>
  <c r="AC65" i="8" s="1"/>
  <c r="AC182" i="8"/>
  <c r="AC47" i="12"/>
  <c r="AB52" i="8"/>
  <c r="AB110" i="8" s="1"/>
  <c r="AC99" i="5"/>
  <c r="T11" i="14"/>
  <c r="T13" i="14" s="1"/>
  <c r="AC39" i="9"/>
  <c r="Y67" i="8"/>
  <c r="Y72" i="8" s="1"/>
  <c r="Y73" i="8" s="1"/>
  <c r="Y95" i="8" s="1"/>
  <c r="AB47" i="8"/>
  <c r="AB51" i="8" s="1"/>
  <c r="AB109" i="8" s="1"/>
  <c r="Y112" i="8"/>
  <c r="Y116" i="8" s="1"/>
  <c r="Y117" i="8" s="1"/>
  <c r="Y165" i="8" s="1"/>
  <c r="AA79" i="8"/>
  <c r="Z106" i="8"/>
  <c r="Z112" i="8" s="1"/>
  <c r="Z116" i="8" s="1"/>
  <c r="Z117" i="8" s="1"/>
  <c r="M66" i="4"/>
  <c r="Z105" i="8"/>
  <c r="Z108" i="8"/>
  <c r="AD29" i="14"/>
  <c r="AD19" i="14"/>
  <c r="AD10" i="14"/>
  <c r="V28" i="14"/>
  <c r="V9" i="14"/>
  <c r="V18" i="14"/>
  <c r="AC4" i="14"/>
  <c r="AC4" i="16"/>
  <c r="O42" i="4"/>
  <c r="U41" i="4"/>
  <c r="U8" i="14"/>
  <c r="U11" i="14" s="1"/>
  <c r="U13" i="14" s="1"/>
  <c r="Z3" i="14"/>
  <c r="Z3" i="16"/>
  <c r="Z136" i="8"/>
  <c r="Z153" i="8" s="1"/>
  <c r="Z148" i="8"/>
  <c r="Z155" i="8" s="1"/>
  <c r="Z142" i="8"/>
  <c r="Z154" i="8" s="1"/>
  <c r="AA42" i="5"/>
  <c r="AA60" i="5" s="1"/>
  <c r="AA70" i="5" s="1"/>
  <c r="Z124" i="8"/>
  <c r="Z151" i="8" s="1"/>
  <c r="AA45" i="5"/>
  <c r="AA63" i="5" s="1"/>
  <c r="AA73" i="5" s="1"/>
  <c r="Z78" i="5"/>
  <c r="Z81" i="5" s="1"/>
  <c r="AB22" i="7"/>
  <c r="AB40" i="5" s="1"/>
  <c r="AB47" i="5" s="1"/>
  <c r="AB65" i="5" s="1"/>
  <c r="AB75" i="5" s="1"/>
  <c r="AA48" i="5"/>
  <c r="AA66" i="5" s="1"/>
  <c r="AA76" i="5" s="1"/>
  <c r="AA44" i="5"/>
  <c r="AA62" i="5" s="1"/>
  <c r="AA72" i="5" s="1"/>
  <c r="AA43" i="5"/>
  <c r="AA61" i="5" s="1"/>
  <c r="AA71" i="5" s="1"/>
  <c r="Y156" i="8"/>
  <c r="Y159" i="8" s="1"/>
  <c r="Y160" i="8" s="1"/>
  <c r="Y166" i="8" s="1"/>
  <c r="AA47" i="5"/>
  <c r="AA65" i="5" s="1"/>
  <c r="AA75" i="5" s="1"/>
  <c r="AE69" i="3"/>
  <c r="AE70" i="3" s="1"/>
  <c r="AE19" i="13" s="1"/>
  <c r="AE2" i="14"/>
  <c r="Z80" i="8"/>
  <c r="Z61" i="8"/>
  <c r="Z62" i="8"/>
  <c r="Z82" i="8"/>
  <c r="AA128" i="8"/>
  <c r="Z81" i="8"/>
  <c r="Z87" i="8" s="1"/>
  <c r="AA122" i="8"/>
  <c r="AA130" i="8" s="1"/>
  <c r="AA152" i="8" s="1"/>
  <c r="AA140" i="8"/>
  <c r="AA59" i="8"/>
  <c r="AA82" i="8" s="1"/>
  <c r="V173" i="8"/>
  <c r="V174" i="8" s="1"/>
  <c r="V177" i="8" s="1"/>
  <c r="V185" i="8"/>
  <c r="W9" i="4"/>
  <c r="W173" i="8"/>
  <c r="W174" i="8" s="1"/>
  <c r="W186" i="8" s="1"/>
  <c r="V11" i="4"/>
  <c r="U26" i="11"/>
  <c r="AC49" i="8"/>
  <c r="AC53" i="8" s="1"/>
  <c r="AC111" i="8" s="1"/>
  <c r="AA44" i="13"/>
  <c r="AA48" i="13" s="1"/>
  <c r="AA27" i="13"/>
  <c r="AA31" i="13" s="1"/>
  <c r="AB43" i="13"/>
  <c r="AB26" i="13"/>
  <c r="AD105" i="3"/>
  <c r="AC47" i="8"/>
  <c r="U52" i="4"/>
  <c r="V73" i="13"/>
  <c r="V32" i="13"/>
  <c r="V33" i="13" s="1"/>
  <c r="T61" i="13"/>
  <c r="T49" i="13"/>
  <c r="T50" i="13" s="1"/>
  <c r="S54" i="4"/>
  <c r="S56" i="4" s="1"/>
  <c r="AB51" i="4"/>
  <c r="AB59" i="13"/>
  <c r="AD98" i="3"/>
  <c r="AD20" i="13"/>
  <c r="AD60" i="13" s="1"/>
  <c r="AD12" i="13"/>
  <c r="AD72" i="13" s="1"/>
  <c r="AD9" i="5"/>
  <c r="AD10" i="5" s="1"/>
  <c r="AD83" i="5" s="1"/>
  <c r="AD15" i="5"/>
  <c r="AD16" i="5" s="1"/>
  <c r="AD26" i="5" s="1"/>
  <c r="AD147" i="8"/>
  <c r="AD135" i="8"/>
  <c r="AD123" i="8"/>
  <c r="AD129" i="8"/>
  <c r="AD141" i="8"/>
  <c r="AC26" i="12"/>
  <c r="AD23" i="12" s="1"/>
  <c r="AC29" i="12"/>
  <c r="AD68" i="13"/>
  <c r="AD39" i="9"/>
  <c r="AD99" i="5"/>
  <c r="AD47" i="12"/>
  <c r="AD16" i="11"/>
  <c r="AD73" i="11"/>
  <c r="AD182" i="8"/>
  <c r="AD61" i="11"/>
  <c r="AD23" i="9"/>
  <c r="AD10" i="9"/>
  <c r="AD23" i="10"/>
  <c r="AD10" i="10"/>
  <c r="AA41" i="9"/>
  <c r="AA44" i="9" s="1"/>
  <c r="Z34" i="4"/>
  <c r="AD19" i="11"/>
  <c r="AD18" i="12"/>
  <c r="AD46" i="4" s="1"/>
  <c r="AD47" i="4" s="1"/>
  <c r="AD50" i="12"/>
  <c r="AD24" i="12"/>
  <c r="AC4" i="3"/>
  <c r="AC4" i="13"/>
  <c r="AC4" i="12"/>
  <c r="AC4" i="11"/>
  <c r="AC4" i="10"/>
  <c r="AC4" i="9"/>
  <c r="AB42" i="9"/>
  <c r="AB50" i="4"/>
  <c r="AG5" i="13"/>
  <c r="AG5" i="12"/>
  <c r="AG5" i="11"/>
  <c r="AG5" i="9"/>
  <c r="AG5" i="10"/>
  <c r="Z49" i="12"/>
  <c r="Z52" i="12" s="1"/>
  <c r="Y26" i="4"/>
  <c r="AB89" i="5"/>
  <c r="AB90" i="8"/>
  <c r="AB71" i="8"/>
  <c r="AB172" i="8"/>
  <c r="AB115" i="8"/>
  <c r="AE82" i="3"/>
  <c r="AE83" i="3" s="1"/>
  <c r="AE28" i="8" s="1"/>
  <c r="AE31" i="8" s="1"/>
  <c r="AE40" i="8" s="1"/>
  <c r="AE86" i="8" s="1"/>
  <c r="AE2" i="13"/>
  <c r="AE16" i="12"/>
  <c r="AE17" i="12" s="1"/>
  <c r="AE63" i="3"/>
  <c r="AE64" i="3" s="1"/>
  <c r="AE11" i="13" s="1"/>
  <c r="AE2" i="12"/>
  <c r="AE2" i="11"/>
  <c r="AE2" i="9"/>
  <c r="AE2" i="10"/>
  <c r="AC13" i="13"/>
  <c r="AC53" i="4" s="1"/>
  <c r="Z3" i="13"/>
  <c r="Z3" i="11"/>
  <c r="Z3" i="12"/>
  <c r="Z3" i="10"/>
  <c r="Z3" i="9"/>
  <c r="AC104" i="3"/>
  <c r="AC32" i="9"/>
  <c r="AC33" i="9" s="1"/>
  <c r="AC38" i="13"/>
  <c r="AC39" i="13" s="1"/>
  <c r="AC4" i="4"/>
  <c r="AB20" i="11"/>
  <c r="AB21" i="11" s="1"/>
  <c r="AC18" i="11" s="1"/>
  <c r="AC11" i="11" s="1"/>
  <c r="AC12" i="11" s="1"/>
  <c r="AB27" i="11"/>
  <c r="AC21" i="13"/>
  <c r="AC55" i="4" s="1"/>
  <c r="N35" i="4"/>
  <c r="N36" i="4" s="1"/>
  <c r="O12" i="9"/>
  <c r="N60" i="4"/>
  <c r="N61" i="4" s="1"/>
  <c r="N20" i="4"/>
  <c r="N21" i="4" s="1"/>
  <c r="W82" i="5"/>
  <c r="W84" i="5" s="1"/>
  <c r="W85" i="5" s="1"/>
  <c r="W10" i="4" s="1"/>
  <c r="W90" i="5"/>
  <c r="Q101" i="5"/>
  <c r="P31" i="4"/>
  <c r="P38" i="14" s="1"/>
  <c r="P109" i="5"/>
  <c r="P110" i="5" s="1"/>
  <c r="W185" i="8"/>
  <c r="Q178" i="8"/>
  <c r="Q179" i="8" s="1"/>
  <c r="Q187" i="8"/>
  <c r="V102" i="5"/>
  <c r="V91" i="5"/>
  <c r="U103" i="5"/>
  <c r="U94" i="5"/>
  <c r="X97" i="8"/>
  <c r="X164" i="8" s="1"/>
  <c r="X167" i="8" s="1"/>
  <c r="X23" i="5"/>
  <c r="X27" i="5" s="1"/>
  <c r="X28" i="5" s="1"/>
  <c r="Y91" i="8"/>
  <c r="Y92" i="8" s="1"/>
  <c r="Y96" i="8" s="1"/>
  <c r="AA106" i="8"/>
  <c r="AC64" i="8"/>
  <c r="AC43" i="8"/>
  <c r="AD14" i="8"/>
  <c r="AD21" i="8" s="1"/>
  <c r="AD13" i="8"/>
  <c r="AD20" i="8" s="1"/>
  <c r="AC4" i="7"/>
  <c r="AC4" i="8"/>
  <c r="AD20" i="7"/>
  <c r="AG5" i="8"/>
  <c r="AG5" i="7"/>
  <c r="AE2" i="7"/>
  <c r="AE76" i="3"/>
  <c r="AE77" i="3" s="1"/>
  <c r="AE12" i="8" s="1"/>
  <c r="AE2" i="8"/>
  <c r="Z3" i="7"/>
  <c r="Z3" i="8"/>
  <c r="AC4" i="5"/>
  <c r="AD90" i="3"/>
  <c r="AD93" i="3" s="1"/>
  <c r="AE94" i="3" s="1"/>
  <c r="AE97" i="3" s="1"/>
  <c r="AD13" i="7"/>
  <c r="AC4" i="2"/>
  <c r="AC26" i="3"/>
  <c r="AC27" i="3" s="1"/>
  <c r="AD22" i="3"/>
  <c r="AD4" i="16" s="1"/>
  <c r="AD25" i="3"/>
  <c r="AE2" i="5"/>
  <c r="AE2" i="4"/>
  <c r="AE89" i="3"/>
  <c r="AE57" i="3"/>
  <c r="AE58" i="3" s="1"/>
  <c r="AE41" i="3"/>
  <c r="AE42" i="3" s="1"/>
  <c r="AE21" i="3"/>
  <c r="AE2" i="3"/>
  <c r="AE33" i="3"/>
  <c r="AE34" i="3" s="1"/>
  <c r="AE56" i="13" s="1"/>
  <c r="AE2" i="2"/>
  <c r="AE46" i="3"/>
  <c r="AE47" i="3" s="1"/>
  <c r="Z3" i="5"/>
  <c r="Z3" i="4"/>
  <c r="Z3" i="2"/>
  <c r="Z3" i="3"/>
  <c r="AG5" i="5"/>
  <c r="AG5" i="4"/>
  <c r="AG5" i="3"/>
  <c r="AH9" i="3"/>
  <c r="AG5" i="2"/>
  <c r="AG12" i="3"/>
  <c r="AG13" i="3" s="1"/>
  <c r="AD42" i="3"/>
  <c r="AF103" i="3"/>
  <c r="AF17" i="3"/>
  <c r="AF18" i="3" s="1"/>
  <c r="AF2" i="16" s="1"/>
  <c r="AB106" i="3"/>
  <c r="AA111" i="3"/>
  <c r="AA112" i="3" s="1"/>
  <c r="O25" i="9" l="1"/>
  <c r="AC33" i="12"/>
  <c r="AC38" i="12" s="1"/>
  <c r="AC39" i="12" s="1"/>
  <c r="R27" i="14"/>
  <c r="R30" i="14" s="1"/>
  <c r="R32" i="14" s="1"/>
  <c r="R13" i="10"/>
  <c r="R15" i="10" s="1"/>
  <c r="S12" i="10" s="1"/>
  <c r="R50" i="9"/>
  <c r="R13" i="9"/>
  <c r="R64" i="11"/>
  <c r="O44" i="4"/>
  <c r="O58" i="4" s="1"/>
  <c r="O76" i="11" s="1"/>
  <c r="O78" i="11" s="1"/>
  <c r="P75" i="11" s="1"/>
  <c r="P63" i="11"/>
  <c r="O33" i="4"/>
  <c r="S39" i="11"/>
  <c r="S38" i="11"/>
  <c r="P40" i="11"/>
  <c r="P42" i="11" s="1"/>
  <c r="P47" i="11" s="1"/>
  <c r="AC44" i="8"/>
  <c r="AC52" i="8" s="1"/>
  <c r="AC110" i="8" s="1"/>
  <c r="Y20" i="5"/>
  <c r="AD31" i="8"/>
  <c r="AD40" i="8" s="1"/>
  <c r="AD30" i="8"/>
  <c r="AD39" i="8" s="1"/>
  <c r="AD85" i="8" s="1"/>
  <c r="AA105" i="8"/>
  <c r="AA112" i="8" s="1"/>
  <c r="AA116" i="8" s="1"/>
  <c r="AA117" i="8" s="1"/>
  <c r="AD68" i="5"/>
  <c r="AD74" i="5" s="1"/>
  <c r="AD39" i="14"/>
  <c r="AA108" i="8"/>
  <c r="AB40" i="12"/>
  <c r="AB13" i="4" s="1"/>
  <c r="AD22" i="5"/>
  <c r="AD47" i="8"/>
  <c r="AE98" i="3"/>
  <c r="AD12" i="12"/>
  <c r="AD37" i="12" s="1"/>
  <c r="AB140" i="8"/>
  <c r="Z156" i="8"/>
  <c r="Z159" i="8" s="1"/>
  <c r="Z160" i="8" s="1"/>
  <c r="Z166" i="8" s="1"/>
  <c r="V186" i="8"/>
  <c r="AA78" i="5"/>
  <c r="AA81" i="5" s="1"/>
  <c r="Z67" i="8"/>
  <c r="Z72" i="8" s="1"/>
  <c r="Z73" i="8" s="1"/>
  <c r="Z95" i="8" s="1"/>
  <c r="O26" i="9"/>
  <c r="S54" i="11"/>
  <c r="S55" i="11" s="1"/>
  <c r="S17" i="14"/>
  <c r="S20" i="14" s="1"/>
  <c r="S22" i="14" s="1"/>
  <c r="W18" i="14"/>
  <c r="W9" i="14"/>
  <c r="W28" i="14"/>
  <c r="AA3" i="14"/>
  <c r="AA3" i="16"/>
  <c r="AA124" i="8"/>
  <c r="AA151" i="8" s="1"/>
  <c r="AB45" i="5"/>
  <c r="AB63" i="5" s="1"/>
  <c r="AB73" i="5" s="1"/>
  <c r="AB42" i="5"/>
  <c r="AB60" i="5" s="1"/>
  <c r="AB70" i="5" s="1"/>
  <c r="AB146" i="8"/>
  <c r="N29" i="4"/>
  <c r="N66" i="4" s="1"/>
  <c r="N37" i="14"/>
  <c r="N40" i="14" s="1"/>
  <c r="N42" i="14" s="1"/>
  <c r="AB48" i="5"/>
  <c r="AB66" i="5" s="1"/>
  <c r="AB76" i="5" s="1"/>
  <c r="V26" i="11"/>
  <c r="V8" i="14"/>
  <c r="V11" i="14" s="1"/>
  <c r="V13" i="14" s="1"/>
  <c r="AB59" i="8"/>
  <c r="AB61" i="8" s="1"/>
  <c r="AB134" i="8"/>
  <c r="AB104" i="8"/>
  <c r="AB105" i="8" s="1"/>
  <c r="AE39" i="14"/>
  <c r="AE29" i="14"/>
  <c r="AE19" i="14"/>
  <c r="AE10" i="14"/>
  <c r="AB128" i="8"/>
  <c r="AA61" i="8"/>
  <c r="AB49" i="5"/>
  <c r="AB67" i="5" s="1"/>
  <c r="AB77" i="5" s="1"/>
  <c r="AB44" i="5"/>
  <c r="AB62" i="5" s="1"/>
  <c r="AB72" i="5" s="1"/>
  <c r="AB43" i="5"/>
  <c r="AB61" i="5" s="1"/>
  <c r="AB71" i="5" s="1"/>
  <c r="Y21" i="5"/>
  <c r="Y23" i="5" s="1"/>
  <c r="Y27" i="5" s="1"/>
  <c r="Y28" i="5" s="1"/>
  <c r="AC22" i="7"/>
  <c r="AC40" i="5" s="1"/>
  <c r="AC49" i="5" s="1"/>
  <c r="AC67" i="5" s="1"/>
  <c r="AC77" i="5" s="1"/>
  <c r="AB79" i="8"/>
  <c r="AB122" i="8"/>
  <c r="AB124" i="8" s="1"/>
  <c r="AB151" i="8" s="1"/>
  <c r="AA148" i="8"/>
  <c r="AA155" i="8" s="1"/>
  <c r="AA81" i="8"/>
  <c r="AA60" i="8"/>
  <c r="AF69" i="3"/>
  <c r="AF70" i="3" s="1"/>
  <c r="AF19" i="13" s="1"/>
  <c r="AF2" i="14"/>
  <c r="AD4" i="4"/>
  <c r="AD4" i="14"/>
  <c r="AA80" i="8"/>
  <c r="AA142" i="8"/>
  <c r="AA154" i="8" s="1"/>
  <c r="AA62" i="8"/>
  <c r="AA136" i="8"/>
  <c r="AA153" i="8" s="1"/>
  <c r="W11" i="4"/>
  <c r="V41" i="4"/>
  <c r="AC51" i="8"/>
  <c r="AC109" i="8" s="1"/>
  <c r="AC26" i="13"/>
  <c r="AC43" i="13"/>
  <c r="AB27" i="13"/>
  <c r="AB31" i="13" s="1"/>
  <c r="AB44" i="13"/>
  <c r="AB48" i="13" s="1"/>
  <c r="W177" i="8"/>
  <c r="V78" i="13"/>
  <c r="V34" i="13"/>
  <c r="W70" i="13"/>
  <c r="V84" i="13"/>
  <c r="T77" i="13"/>
  <c r="T79" i="13" s="1"/>
  <c r="T51" i="13"/>
  <c r="U58" i="13"/>
  <c r="T83" i="13"/>
  <c r="T85" i="13" s="1"/>
  <c r="T32" i="4" s="1"/>
  <c r="AC51" i="4"/>
  <c r="AC59" i="13"/>
  <c r="AD4" i="3"/>
  <c r="AD4" i="2"/>
  <c r="AE29" i="8"/>
  <c r="AE38" i="8" s="1"/>
  <c r="AE84" i="8" s="1"/>
  <c r="AE30" i="8"/>
  <c r="AE39" i="8" s="1"/>
  <c r="AE85" i="8" s="1"/>
  <c r="AD104" i="3"/>
  <c r="AD32" i="9"/>
  <c r="AD33" i="9" s="1"/>
  <c r="AD38" i="13"/>
  <c r="AD39" i="13" s="1"/>
  <c r="P111" i="5"/>
  <c r="P42" i="4" s="1"/>
  <c r="AE68" i="13"/>
  <c r="AE39" i="9"/>
  <c r="AE99" i="5"/>
  <c r="AE47" i="12"/>
  <c r="AE182" i="8"/>
  <c r="AE16" i="11"/>
  <c r="AE73" i="11"/>
  <c r="AE61" i="11"/>
  <c r="AE10" i="9"/>
  <c r="AE23" i="10"/>
  <c r="AE10" i="10"/>
  <c r="AE23" i="9"/>
  <c r="AD4" i="8"/>
  <c r="AD4" i="13"/>
  <c r="AD4" i="12"/>
  <c r="AD4" i="11"/>
  <c r="AD4" i="9"/>
  <c r="AD4" i="10"/>
  <c r="AE19" i="11"/>
  <c r="AE18" i="12"/>
  <c r="AE46" i="4" s="1"/>
  <c r="AE47" i="4" s="1"/>
  <c r="AE50" i="12"/>
  <c r="AE24" i="12"/>
  <c r="AC172" i="8"/>
  <c r="AC71" i="8"/>
  <c r="AC90" i="8"/>
  <c r="AC89" i="5"/>
  <c r="AC115" i="8"/>
  <c r="AA3" i="13"/>
  <c r="AA3" i="12"/>
  <c r="AA3" i="11"/>
  <c r="AA3" i="10"/>
  <c r="AA3" i="9"/>
  <c r="AF82" i="3"/>
  <c r="AF83" i="3" s="1"/>
  <c r="AF28" i="8" s="1"/>
  <c r="AF29" i="8" s="1"/>
  <c r="AF38" i="8" s="1"/>
  <c r="AF84" i="8" s="1"/>
  <c r="AF2" i="13"/>
  <c r="AF16" i="12"/>
  <c r="AF17" i="12" s="1"/>
  <c r="AF63" i="3"/>
  <c r="AF64" i="3" s="1"/>
  <c r="AF11" i="13" s="1"/>
  <c r="AF2" i="12"/>
  <c r="AF2" i="11"/>
  <c r="AF2" i="9"/>
  <c r="AF2" i="10"/>
  <c r="AC42" i="9"/>
  <c r="AC50" i="4"/>
  <c r="AD13" i="13"/>
  <c r="AD53" i="4" s="1"/>
  <c r="AD21" i="13"/>
  <c r="AD55" i="4" s="1"/>
  <c r="AH5" i="13"/>
  <c r="AH5" i="12"/>
  <c r="AH5" i="11"/>
  <c r="AH5" i="9"/>
  <c r="AH5" i="10"/>
  <c r="AB41" i="9"/>
  <c r="AB44" i="9" s="1"/>
  <c r="AA34" i="4"/>
  <c r="AE104" i="3"/>
  <c r="AE32" i="9"/>
  <c r="AE33" i="9" s="1"/>
  <c r="AE38" i="13"/>
  <c r="AE39" i="13" s="1"/>
  <c r="AD14" i="7"/>
  <c r="AD17" i="7" s="1"/>
  <c r="AD18" i="7" s="1"/>
  <c r="AD21" i="7" s="1"/>
  <c r="AC20" i="11"/>
  <c r="AC21" i="11" s="1"/>
  <c r="AD18" i="11" s="1"/>
  <c r="AD11" i="11" s="1"/>
  <c r="AD12" i="11" s="1"/>
  <c r="AC27" i="11"/>
  <c r="AD29" i="12"/>
  <c r="AD26" i="12"/>
  <c r="AE23" i="12" s="1"/>
  <c r="AE20" i="13"/>
  <c r="AE60" i="13" s="1"/>
  <c r="AE12" i="13"/>
  <c r="AE72" i="13" s="1"/>
  <c r="AE11" i="12"/>
  <c r="AE22" i="5"/>
  <c r="AE68" i="5"/>
  <c r="AE74" i="5" s="1"/>
  <c r="AE9" i="5"/>
  <c r="AE10" i="5" s="1"/>
  <c r="AE83" i="5" s="1"/>
  <c r="AE147" i="8"/>
  <c r="AE135" i="8"/>
  <c r="AE15" i="5"/>
  <c r="AE16" i="5" s="1"/>
  <c r="AE26" i="5" s="1"/>
  <c r="AE129" i="8"/>
  <c r="AE141" i="8"/>
  <c r="AE123" i="8"/>
  <c r="AA49" i="12"/>
  <c r="AA52" i="12" s="1"/>
  <c r="Z26" i="4"/>
  <c r="O49" i="9"/>
  <c r="O52" i="9" s="1"/>
  <c r="V103" i="5"/>
  <c r="V94" i="5"/>
  <c r="Q95" i="5"/>
  <c r="Q96" i="5" s="1"/>
  <c r="Q104" i="5"/>
  <c r="Y97" i="8"/>
  <c r="Y164" i="8" s="1"/>
  <c r="Y167" i="8" s="1"/>
  <c r="W102" i="5"/>
  <c r="W91" i="5"/>
  <c r="X82" i="5"/>
  <c r="X84" i="5" s="1"/>
  <c r="X85" i="5" s="1"/>
  <c r="X10" i="4" s="1"/>
  <c r="X90" i="5"/>
  <c r="R184" i="8"/>
  <c r="Q108" i="5"/>
  <c r="Q27" i="4"/>
  <c r="Q36" i="14" s="1"/>
  <c r="X9" i="4"/>
  <c r="X173" i="8"/>
  <c r="X174" i="8" s="1"/>
  <c r="X185" i="8"/>
  <c r="AB148" i="8"/>
  <c r="AB155" i="8" s="1"/>
  <c r="AB142" i="8"/>
  <c r="AB154" i="8" s="1"/>
  <c r="AB136" i="8"/>
  <c r="AB153" i="8" s="1"/>
  <c r="AB130" i="8"/>
  <c r="AB152" i="8" s="1"/>
  <c r="Z91" i="8"/>
  <c r="Z92" i="8" s="1"/>
  <c r="Z96" i="8" s="1"/>
  <c r="Z165" i="8"/>
  <c r="Z20" i="5"/>
  <c r="AD65" i="8"/>
  <c r="AD44" i="8"/>
  <c r="AD43" i="8"/>
  <c r="AD51" i="8" s="1"/>
  <c r="AD109" i="8" s="1"/>
  <c r="AD64" i="8"/>
  <c r="AE49" i="8"/>
  <c r="AE53" i="8" s="1"/>
  <c r="AE111" i="8" s="1"/>
  <c r="AE14" i="8"/>
  <c r="AE21" i="8" s="1"/>
  <c r="AE13" i="8"/>
  <c r="AE20" i="8" s="1"/>
  <c r="AF2" i="7"/>
  <c r="AF2" i="8"/>
  <c r="AF76" i="3"/>
  <c r="AF77" i="3" s="1"/>
  <c r="AF12" i="8" s="1"/>
  <c r="AH5" i="8"/>
  <c r="AH5" i="7"/>
  <c r="AA3" i="7"/>
  <c r="AA3" i="8"/>
  <c r="AE20" i="7"/>
  <c r="AE105" i="3"/>
  <c r="AE90" i="3"/>
  <c r="AE93" i="3" s="1"/>
  <c r="AF94" i="3" s="1"/>
  <c r="AF105" i="3" s="1"/>
  <c r="AE13" i="7"/>
  <c r="AD4" i="5"/>
  <c r="AD4" i="7"/>
  <c r="AE22" i="3"/>
  <c r="AE4" i="16" s="1"/>
  <c r="AE25" i="3"/>
  <c r="AD26" i="3"/>
  <c r="AD27" i="3" s="1"/>
  <c r="AF2" i="5"/>
  <c r="AF2" i="4"/>
  <c r="AF89" i="3"/>
  <c r="AF46" i="3"/>
  <c r="AF47" i="3" s="1"/>
  <c r="AF57" i="3"/>
  <c r="AF58" i="3" s="1"/>
  <c r="AF41" i="3"/>
  <c r="AF42" i="3" s="1"/>
  <c r="AF21" i="3"/>
  <c r="AF2" i="3"/>
  <c r="AF33" i="3"/>
  <c r="AF34" i="3" s="1"/>
  <c r="AF56" i="13" s="1"/>
  <c r="AF2" i="2"/>
  <c r="AG103" i="3"/>
  <c r="AG17" i="3"/>
  <c r="AG18" i="3" s="1"/>
  <c r="AG2" i="16" s="1"/>
  <c r="AC106" i="3"/>
  <c r="AB111" i="3"/>
  <c r="AB112" i="3" s="1"/>
  <c r="AA3" i="5"/>
  <c r="AA3" i="4"/>
  <c r="AA3" i="2"/>
  <c r="AA3" i="3"/>
  <c r="AH5" i="5"/>
  <c r="AH5" i="4"/>
  <c r="AH5" i="3"/>
  <c r="AI9" i="3"/>
  <c r="AH12" i="3"/>
  <c r="AH13" i="3" s="1"/>
  <c r="AH5" i="2"/>
  <c r="AC40" i="12" l="1"/>
  <c r="AC13" i="4" s="1"/>
  <c r="AC51" i="12"/>
  <c r="O26" i="10"/>
  <c r="O28" i="10" s="1"/>
  <c r="P25" i="10" s="1"/>
  <c r="AD33" i="12"/>
  <c r="AD38" i="12" s="1"/>
  <c r="AD39" i="12" s="1"/>
  <c r="P48" i="11"/>
  <c r="P65" i="11" s="1"/>
  <c r="Q37" i="11"/>
  <c r="P49" i="11"/>
  <c r="P43" i="4" s="1"/>
  <c r="P44" i="4" s="1"/>
  <c r="P58" i="4" s="1"/>
  <c r="P66" i="11"/>
  <c r="Q40" i="11"/>
  <c r="Q42" i="11" s="1"/>
  <c r="Q47" i="11" s="1"/>
  <c r="AD86" i="8"/>
  <c r="AD49" i="8"/>
  <c r="AD53" i="8" s="1"/>
  <c r="AD111" i="8" s="1"/>
  <c r="AD48" i="8"/>
  <c r="AD52" i="8" s="1"/>
  <c r="AD110" i="8" s="1"/>
  <c r="AB107" i="8"/>
  <c r="AE12" i="12"/>
  <c r="AE37" i="12" s="1"/>
  <c r="Z21" i="5"/>
  <c r="Z23" i="5" s="1"/>
  <c r="Z27" i="5" s="1"/>
  <c r="Z28" i="5" s="1"/>
  <c r="T80" i="13"/>
  <c r="T14" i="4" s="1"/>
  <c r="T15" i="4" s="1"/>
  <c r="T28" i="11"/>
  <c r="T29" i="11" s="1"/>
  <c r="AB106" i="8"/>
  <c r="AB78" i="5"/>
  <c r="AB81" i="5" s="1"/>
  <c r="S56" i="11"/>
  <c r="S17" i="4" s="1"/>
  <c r="S18" i="4" s="1"/>
  <c r="S27" i="14" s="1"/>
  <c r="S30" i="14" s="1"/>
  <c r="S32" i="14" s="1"/>
  <c r="N67" i="4"/>
  <c r="S64" i="11"/>
  <c r="AD22" i="7"/>
  <c r="AD104" i="8" s="1"/>
  <c r="AD105" i="8" s="1"/>
  <c r="AC48" i="5"/>
  <c r="AC66" i="5" s="1"/>
  <c r="AC76" i="5" s="1"/>
  <c r="AC47" i="5"/>
  <c r="AC65" i="5" s="1"/>
  <c r="AC75" i="5" s="1"/>
  <c r="AC59" i="8"/>
  <c r="AC82" i="8" s="1"/>
  <c r="AB60" i="8"/>
  <c r="AB67" i="8" s="1"/>
  <c r="AC146" i="8"/>
  <c r="X28" i="14"/>
  <c r="X9" i="14"/>
  <c r="X18" i="14"/>
  <c r="AB3" i="14"/>
  <c r="AB3" i="16"/>
  <c r="AB62" i="8"/>
  <c r="AC104" i="8"/>
  <c r="AC108" i="8" s="1"/>
  <c r="AC134" i="8"/>
  <c r="AB81" i="8"/>
  <c r="AC128" i="8"/>
  <c r="AC44" i="5"/>
  <c r="AC62" i="5" s="1"/>
  <c r="AC72" i="5" s="1"/>
  <c r="AA67" i="8"/>
  <c r="AA72" i="8" s="1"/>
  <c r="AA73" i="8" s="1"/>
  <c r="AA95" i="8" s="1"/>
  <c r="AF29" i="14"/>
  <c r="AF10" i="14"/>
  <c r="AF19" i="14"/>
  <c r="AF39" i="14"/>
  <c r="AB80" i="8"/>
  <c r="AC45" i="5"/>
  <c r="AC63" i="5" s="1"/>
  <c r="AC73" i="5" s="1"/>
  <c r="AB82" i="8"/>
  <c r="AC42" i="5"/>
  <c r="AC60" i="5" s="1"/>
  <c r="AC70" i="5" s="1"/>
  <c r="AC79" i="8"/>
  <c r="AB108" i="8"/>
  <c r="AC122" i="8"/>
  <c r="AC124" i="8" s="1"/>
  <c r="AC151" i="8" s="1"/>
  <c r="AC43" i="5"/>
  <c r="AC61" i="5" s="1"/>
  <c r="AC71" i="5" s="1"/>
  <c r="W26" i="11"/>
  <c r="W8" i="14"/>
  <c r="W11" i="14" s="1"/>
  <c r="W13" i="14" s="1"/>
  <c r="AA156" i="8"/>
  <c r="AA159" i="8" s="1"/>
  <c r="AA160" i="8" s="1"/>
  <c r="AA166" i="8" s="1"/>
  <c r="AA87" i="8"/>
  <c r="AA91" i="8" s="1"/>
  <c r="AA92" i="8" s="1"/>
  <c r="AA96" i="8" s="1"/>
  <c r="AC140" i="8"/>
  <c r="AE4" i="5"/>
  <c r="AE4" i="14"/>
  <c r="AG69" i="3"/>
  <c r="AG70" i="3" s="1"/>
  <c r="AG19" i="13" s="1"/>
  <c r="AG2" i="14"/>
  <c r="W41" i="4"/>
  <c r="AF31" i="8"/>
  <c r="AF40" i="8" s="1"/>
  <c r="AF86" i="8" s="1"/>
  <c r="AF30" i="8"/>
  <c r="AF39" i="8" s="1"/>
  <c r="AF85" i="8" s="1"/>
  <c r="AE48" i="8"/>
  <c r="AE47" i="8"/>
  <c r="AD26" i="13"/>
  <c r="AD43" i="13"/>
  <c r="AC27" i="13"/>
  <c r="AC31" i="13" s="1"/>
  <c r="AC44" i="13"/>
  <c r="AC48" i="13" s="1"/>
  <c r="U61" i="13"/>
  <c r="U49" i="13"/>
  <c r="U50" i="13" s="1"/>
  <c r="T54" i="4"/>
  <c r="T56" i="4" s="1"/>
  <c r="W73" i="13"/>
  <c r="W32" i="13"/>
  <c r="W33" i="13" s="1"/>
  <c r="V52" i="4"/>
  <c r="AD51" i="4"/>
  <c r="AD59" i="13"/>
  <c r="AE51" i="4"/>
  <c r="AE59" i="13"/>
  <c r="X11" i="4"/>
  <c r="AD40" i="5"/>
  <c r="AD146" i="8"/>
  <c r="AD134" i="8"/>
  <c r="AE14" i="7"/>
  <c r="AE17" i="7" s="1"/>
  <c r="AE18" i="7" s="1"/>
  <c r="AE21" i="7" s="1"/>
  <c r="AE22" i="7" s="1"/>
  <c r="AE40" i="5" s="1"/>
  <c r="AE13" i="13"/>
  <c r="AE53" i="4" s="1"/>
  <c r="AB34" i="4"/>
  <c r="AC41" i="9"/>
  <c r="AC44" i="9" s="1"/>
  <c r="AD42" i="9"/>
  <c r="AD50" i="4"/>
  <c r="AB49" i="12"/>
  <c r="AB52" i="12" s="1"/>
  <c r="AA26" i="4"/>
  <c r="AE4" i="3"/>
  <c r="AE4" i="2"/>
  <c r="AB3" i="13"/>
  <c r="AB3" i="12"/>
  <c r="AB3" i="11"/>
  <c r="AB3" i="9"/>
  <c r="AB3" i="10"/>
  <c r="AD20" i="11"/>
  <c r="AD21" i="11" s="1"/>
  <c r="AE18" i="11" s="1"/>
  <c r="AE11" i="11" s="1"/>
  <c r="AE12" i="11" s="1"/>
  <c r="AD27" i="11"/>
  <c r="AE21" i="13"/>
  <c r="AE55" i="4" s="1"/>
  <c r="AF12" i="13"/>
  <c r="AF72" i="13" s="1"/>
  <c r="AF20" i="13"/>
  <c r="AF60" i="13" s="1"/>
  <c r="AF11" i="12"/>
  <c r="AF68" i="5"/>
  <c r="AF74" i="5" s="1"/>
  <c r="AF9" i="5"/>
  <c r="AF10" i="5" s="1"/>
  <c r="AF83" i="5" s="1"/>
  <c r="AF135" i="8"/>
  <c r="AF15" i="5"/>
  <c r="AF16" i="5" s="1"/>
  <c r="AF26" i="5" s="1"/>
  <c r="AF22" i="5"/>
  <c r="AF123" i="8"/>
  <c r="AF147" i="8"/>
  <c r="AF129" i="8"/>
  <c r="AF141" i="8"/>
  <c r="AE26" i="12"/>
  <c r="AF23" i="12" s="1"/>
  <c r="AE29" i="12"/>
  <c r="AI5" i="13"/>
  <c r="AI5" i="12"/>
  <c r="AI5" i="11"/>
  <c r="AI5" i="9"/>
  <c r="AI5" i="10"/>
  <c r="AE4" i="4"/>
  <c r="AF39" i="9"/>
  <c r="AF99" i="5"/>
  <c r="AF47" i="12"/>
  <c r="AF182" i="8"/>
  <c r="AF16" i="11"/>
  <c r="AF73" i="11"/>
  <c r="AF61" i="11"/>
  <c r="AF68" i="13"/>
  <c r="AF10" i="9"/>
  <c r="AF23" i="10"/>
  <c r="AF10" i="10"/>
  <c r="AF23" i="9"/>
  <c r="AF104" i="3"/>
  <c r="AF32" i="9"/>
  <c r="AF33" i="9" s="1"/>
  <c r="AF38" i="13"/>
  <c r="AF39" i="13" s="1"/>
  <c r="AG82" i="3"/>
  <c r="AG83" i="3" s="1"/>
  <c r="AG28" i="8" s="1"/>
  <c r="AG30" i="8" s="1"/>
  <c r="AG39" i="8" s="1"/>
  <c r="AG85" i="8" s="1"/>
  <c r="AG63" i="3"/>
  <c r="AG64" i="3" s="1"/>
  <c r="AG11" i="13" s="1"/>
  <c r="AG16" i="12"/>
  <c r="AG17" i="12" s="1"/>
  <c r="AG2" i="12"/>
  <c r="AG2" i="11"/>
  <c r="AG2" i="13"/>
  <c r="AG2" i="10"/>
  <c r="AG2" i="9"/>
  <c r="AD71" i="8"/>
  <c r="AD90" i="8"/>
  <c r="AD172" i="8"/>
  <c r="AD89" i="5"/>
  <c r="AD115" i="8"/>
  <c r="AF19" i="11"/>
  <c r="AF18" i="12"/>
  <c r="AF46" i="4" s="1"/>
  <c r="AF47" i="4" s="1"/>
  <c r="AF50" i="12"/>
  <c r="AF24" i="12"/>
  <c r="AE4" i="13"/>
  <c r="AE4" i="12"/>
  <c r="AE4" i="11"/>
  <c r="AE4" i="9"/>
  <c r="AE4" i="10"/>
  <c r="AE42" i="9"/>
  <c r="AE50" i="4"/>
  <c r="O27" i="9"/>
  <c r="O28" i="9" s="1"/>
  <c r="O14" i="9"/>
  <c r="O15" i="9" s="1"/>
  <c r="O53" i="9"/>
  <c r="R101" i="5"/>
  <c r="Q109" i="5"/>
  <c r="Q110" i="5" s="1"/>
  <c r="Q31" i="4"/>
  <c r="Q38" i="14" s="1"/>
  <c r="Y82" i="5"/>
  <c r="Y84" i="5" s="1"/>
  <c r="Y85" i="5" s="1"/>
  <c r="Y10" i="4" s="1"/>
  <c r="Y90" i="5"/>
  <c r="R178" i="8"/>
  <c r="R179" i="8" s="1"/>
  <c r="R187" i="8"/>
  <c r="X102" i="5"/>
  <c r="X91" i="5"/>
  <c r="W103" i="5"/>
  <c r="W94" i="5"/>
  <c r="Y9" i="4"/>
  <c r="Y185" i="8"/>
  <c r="Y173" i="8"/>
  <c r="Y174" i="8" s="1"/>
  <c r="X186" i="8"/>
  <c r="X177" i="8"/>
  <c r="Z97" i="8"/>
  <c r="Z164" i="8" s="1"/>
  <c r="Z167" i="8" s="1"/>
  <c r="AC107" i="8"/>
  <c r="AA165" i="8"/>
  <c r="AA20" i="5"/>
  <c r="AB156" i="8"/>
  <c r="AB159" i="8" s="1"/>
  <c r="AB160" i="8" s="1"/>
  <c r="AB112" i="8"/>
  <c r="AB116" i="8" s="1"/>
  <c r="AB117" i="8" s="1"/>
  <c r="AE43" i="8"/>
  <c r="AE64" i="8"/>
  <c r="AE65" i="8"/>
  <c r="AE44" i="8"/>
  <c r="AF47" i="8"/>
  <c r="AF14" i="8"/>
  <c r="AF21" i="8" s="1"/>
  <c r="AF13" i="8"/>
  <c r="AF20" i="8" s="1"/>
  <c r="AI5" i="8"/>
  <c r="AI5" i="7"/>
  <c r="AE4" i="7"/>
  <c r="AE4" i="8"/>
  <c r="AF20" i="7"/>
  <c r="AB3" i="7"/>
  <c r="AB3" i="8"/>
  <c r="AF97" i="3"/>
  <c r="AF98" i="3" s="1"/>
  <c r="AG2" i="7"/>
  <c r="AG76" i="3"/>
  <c r="AG77" i="3" s="1"/>
  <c r="AG12" i="8" s="1"/>
  <c r="AG2" i="8"/>
  <c r="AF90" i="3"/>
  <c r="AF93" i="3" s="1"/>
  <c r="AG94" i="3" s="1"/>
  <c r="AG105" i="3" s="1"/>
  <c r="AF13" i="7"/>
  <c r="AF22" i="3"/>
  <c r="AF25" i="3"/>
  <c r="AE26" i="3"/>
  <c r="AE27" i="3" s="1"/>
  <c r="AH103" i="3"/>
  <c r="AH17" i="3"/>
  <c r="AH18" i="3" s="1"/>
  <c r="AH2" i="16" s="1"/>
  <c r="AI5" i="5"/>
  <c r="AI5" i="4"/>
  <c r="AJ9" i="3"/>
  <c r="AI12" i="3"/>
  <c r="AI13" i="3" s="1"/>
  <c r="AI5" i="2"/>
  <c r="AI5" i="3"/>
  <c r="AB3" i="5"/>
  <c r="AB3" i="4"/>
  <c r="AB3" i="3"/>
  <c r="AB3" i="2"/>
  <c r="AD106" i="3"/>
  <c r="AC111" i="3"/>
  <c r="AC112" i="3" s="1"/>
  <c r="AG2" i="5"/>
  <c r="AG2" i="4"/>
  <c r="AG89" i="3"/>
  <c r="AG41" i="3"/>
  <c r="AG33" i="3"/>
  <c r="AG34" i="3" s="1"/>
  <c r="AG56" i="13" s="1"/>
  <c r="AG2" i="2"/>
  <c r="AG57" i="3"/>
  <c r="AG58" i="3" s="1"/>
  <c r="AG46" i="3"/>
  <c r="AG47" i="3" s="1"/>
  <c r="AG2" i="3"/>
  <c r="AG21" i="3"/>
  <c r="AD51" i="12" l="1"/>
  <c r="AD40" i="12"/>
  <c r="AD13" i="4" s="1"/>
  <c r="AE33" i="12"/>
  <c r="AE38" i="12" s="1"/>
  <c r="AE39" i="12" s="1"/>
  <c r="Q48" i="11"/>
  <c r="Q65" i="11" s="1"/>
  <c r="R37" i="11"/>
  <c r="P76" i="11"/>
  <c r="P78" i="11" s="1"/>
  <c r="Q75" i="11" s="1"/>
  <c r="P26" i="10"/>
  <c r="P28" i="10" s="1"/>
  <c r="Q25" i="10" s="1"/>
  <c r="P26" i="9"/>
  <c r="T38" i="11"/>
  <c r="T39" i="11"/>
  <c r="S13" i="9"/>
  <c r="Q63" i="11"/>
  <c r="P33" i="4"/>
  <c r="AC105" i="8"/>
  <c r="AC112" i="8" s="1"/>
  <c r="AC116" i="8" s="1"/>
  <c r="AC117" i="8" s="1"/>
  <c r="AC106" i="8"/>
  <c r="AF12" i="12"/>
  <c r="AF37" i="12" s="1"/>
  <c r="S50" i="9"/>
  <c r="AE52" i="8"/>
  <c r="AE110" i="8" s="1"/>
  <c r="AF49" i="8"/>
  <c r="AF53" i="8" s="1"/>
  <c r="AF111" i="8" s="1"/>
  <c r="AC81" i="8"/>
  <c r="AD128" i="8"/>
  <c r="S13" i="10"/>
  <c r="S15" i="10" s="1"/>
  <c r="T12" i="10" s="1"/>
  <c r="AC78" i="5"/>
  <c r="AC81" i="5" s="1"/>
  <c r="AB87" i="8"/>
  <c r="AB91" i="8" s="1"/>
  <c r="AB92" i="8" s="1"/>
  <c r="AB96" i="8" s="1"/>
  <c r="AC60" i="8"/>
  <c r="AC61" i="8"/>
  <c r="AD140" i="8"/>
  <c r="AD122" i="8"/>
  <c r="AD148" i="8" s="1"/>
  <c r="AD155" i="8" s="1"/>
  <c r="AF4" i="14"/>
  <c r="AF4" i="16"/>
  <c r="X26" i="11"/>
  <c r="X8" i="14"/>
  <c r="X11" i="14" s="1"/>
  <c r="X13" i="14" s="1"/>
  <c r="T54" i="11"/>
  <c r="T17" i="14"/>
  <c r="T20" i="14" s="1"/>
  <c r="T22" i="14" s="1"/>
  <c r="AG10" i="14"/>
  <c r="AG19" i="14"/>
  <c r="AG29" i="14"/>
  <c r="AG39" i="14"/>
  <c r="AD79" i="8"/>
  <c r="Y28" i="14"/>
  <c r="Y18" i="14"/>
  <c r="Y9" i="14"/>
  <c r="AC62" i="8"/>
  <c r="AC136" i="8"/>
  <c r="AC153" i="8" s="1"/>
  <c r="AD59" i="8"/>
  <c r="AD62" i="8" s="1"/>
  <c r="AC148" i="8"/>
  <c r="AC155" i="8" s="1"/>
  <c r="AC80" i="8"/>
  <c r="AC142" i="8"/>
  <c r="AC154" i="8" s="1"/>
  <c r="AC3" i="14"/>
  <c r="AC3" i="16"/>
  <c r="AC130" i="8"/>
  <c r="AC152" i="8" s="1"/>
  <c r="AA21" i="5"/>
  <c r="AA23" i="5" s="1"/>
  <c r="AA27" i="5" s="1"/>
  <c r="AA28" i="5" s="1"/>
  <c r="AE51" i="8"/>
  <c r="AE109" i="8" s="1"/>
  <c r="AH69" i="3"/>
  <c r="AH70" i="3" s="1"/>
  <c r="AH19" i="13" s="1"/>
  <c r="AH2" i="14"/>
  <c r="AD106" i="8"/>
  <c r="AD108" i="8"/>
  <c r="AF48" i="8"/>
  <c r="AD44" i="13"/>
  <c r="AD48" i="13" s="1"/>
  <c r="AD27" i="13"/>
  <c r="AD31" i="13" s="1"/>
  <c r="AE26" i="13"/>
  <c r="AE43" i="13"/>
  <c r="X41" i="4"/>
  <c r="W34" i="13"/>
  <c r="W78" i="13"/>
  <c r="X70" i="13"/>
  <c r="W84" i="13"/>
  <c r="U77" i="13"/>
  <c r="U79" i="13" s="1"/>
  <c r="U51" i="13"/>
  <c r="V58" i="13"/>
  <c r="U83" i="13"/>
  <c r="U85" i="13" s="1"/>
  <c r="U32" i="4" s="1"/>
  <c r="AF51" i="4"/>
  <c r="AF59" i="13"/>
  <c r="AD107" i="8"/>
  <c r="AE43" i="5"/>
  <c r="AE61" i="5" s="1"/>
  <c r="AE71" i="5" s="1"/>
  <c r="AE42" i="5"/>
  <c r="AE60" i="5" s="1"/>
  <c r="AE70" i="5" s="1"/>
  <c r="AE48" i="5"/>
  <c r="AE66" i="5" s="1"/>
  <c r="AE76" i="5" s="1"/>
  <c r="AE47" i="5"/>
  <c r="AE65" i="5" s="1"/>
  <c r="AE75" i="5" s="1"/>
  <c r="AE49" i="5"/>
  <c r="AE67" i="5" s="1"/>
  <c r="AE77" i="5" s="1"/>
  <c r="AE44" i="5"/>
  <c r="AE62" i="5" s="1"/>
  <c r="AE72" i="5" s="1"/>
  <c r="AE45" i="5"/>
  <c r="AE63" i="5" s="1"/>
  <c r="AE73" i="5" s="1"/>
  <c r="Q111" i="5"/>
  <c r="Q42" i="4" s="1"/>
  <c r="AF4" i="13"/>
  <c r="AF4" i="12"/>
  <c r="AF4" i="11"/>
  <c r="AF4" i="9"/>
  <c r="AF4" i="10"/>
  <c r="AE90" i="8"/>
  <c r="AE172" i="8"/>
  <c r="AE71" i="8"/>
  <c r="AE89" i="5"/>
  <c r="AE115" i="8"/>
  <c r="AF26" i="12"/>
  <c r="AG23" i="12" s="1"/>
  <c r="AF29" i="12"/>
  <c r="AG12" i="13"/>
  <c r="AG72" i="13" s="1"/>
  <c r="AG20" i="13"/>
  <c r="AG60" i="13" s="1"/>
  <c r="AG11" i="12"/>
  <c r="AG135" i="8"/>
  <c r="AG15" i="5"/>
  <c r="AG16" i="5" s="1"/>
  <c r="AG26" i="5" s="1"/>
  <c r="AG9" i="5"/>
  <c r="AG10" i="5" s="1"/>
  <c r="AG83" i="5" s="1"/>
  <c r="AG123" i="8"/>
  <c r="AG22" i="5"/>
  <c r="AG147" i="8"/>
  <c r="AG129" i="8"/>
  <c r="AG68" i="5"/>
  <c r="AG74" i="5" s="1"/>
  <c r="AG141" i="8"/>
  <c r="Y11" i="4"/>
  <c r="AE20" i="11"/>
  <c r="AE21" i="11" s="1"/>
  <c r="AF18" i="11" s="1"/>
  <c r="AF11" i="11" s="1"/>
  <c r="AF12" i="11" s="1"/>
  <c r="AE27" i="11"/>
  <c r="AG39" i="9"/>
  <c r="AG99" i="5"/>
  <c r="AG47" i="12"/>
  <c r="AG182" i="8"/>
  <c r="AG73" i="11"/>
  <c r="AG68" i="13"/>
  <c r="AG61" i="11"/>
  <c r="AG16" i="11"/>
  <c r="AG10" i="9"/>
  <c r="AG23" i="9"/>
  <c r="AG10" i="10"/>
  <c r="AG23" i="10"/>
  <c r="AD41" i="9"/>
  <c r="AD44" i="9" s="1"/>
  <c r="AC34" i="4"/>
  <c r="AB26" i="4"/>
  <c r="AC49" i="12"/>
  <c r="AC52" i="12" s="1"/>
  <c r="AG31" i="8"/>
  <c r="AG40" i="8" s="1"/>
  <c r="AG86" i="8" s="1"/>
  <c r="AF14" i="7"/>
  <c r="AF17" i="7" s="1"/>
  <c r="AF18" i="7" s="1"/>
  <c r="AF21" i="7" s="1"/>
  <c r="AF22" i="7" s="1"/>
  <c r="AJ5" i="13"/>
  <c r="AJ5" i="12"/>
  <c r="AJ5" i="11"/>
  <c r="AJ5" i="9"/>
  <c r="AJ5" i="10"/>
  <c r="AC3" i="13"/>
  <c r="AC3" i="12"/>
  <c r="AC3" i="11"/>
  <c r="AC3" i="9"/>
  <c r="AC3" i="10"/>
  <c r="AH82" i="3"/>
  <c r="AH83" i="3" s="1"/>
  <c r="AH28" i="8" s="1"/>
  <c r="AH31" i="8" s="1"/>
  <c r="AH40" i="8" s="1"/>
  <c r="AH86" i="8" s="1"/>
  <c r="AH63" i="3"/>
  <c r="AH64" i="3" s="1"/>
  <c r="AH11" i="13" s="1"/>
  <c r="AH2" i="13"/>
  <c r="AH2" i="12"/>
  <c r="AH2" i="11"/>
  <c r="AH16" i="12"/>
  <c r="AH17" i="12" s="1"/>
  <c r="AH2" i="10"/>
  <c r="AH2" i="9"/>
  <c r="AG29" i="8"/>
  <c r="AG38" i="8" s="1"/>
  <c r="AG84" i="8" s="1"/>
  <c r="AG24" i="12"/>
  <c r="AG18" i="12"/>
  <c r="AG46" i="4" s="1"/>
  <c r="AG47" i="4" s="1"/>
  <c r="AG19" i="11"/>
  <c r="AG50" i="12"/>
  <c r="AD45" i="5"/>
  <c r="AD63" i="5" s="1"/>
  <c r="AD73" i="5" s="1"/>
  <c r="AD42" i="5"/>
  <c r="AD60" i="5" s="1"/>
  <c r="AD70" i="5" s="1"/>
  <c r="AD44" i="5"/>
  <c r="AD62" i="5" s="1"/>
  <c r="AD72" i="5" s="1"/>
  <c r="AD43" i="5"/>
  <c r="AD61" i="5" s="1"/>
  <c r="AD71" i="5" s="1"/>
  <c r="AD47" i="5"/>
  <c r="AD65" i="5" s="1"/>
  <c r="AD75" i="5" s="1"/>
  <c r="AD49" i="5"/>
  <c r="AD67" i="5" s="1"/>
  <c r="AD77" i="5" s="1"/>
  <c r="AD48" i="5"/>
  <c r="AD66" i="5" s="1"/>
  <c r="AD76" i="5" s="1"/>
  <c r="AF13" i="13"/>
  <c r="AF53" i="4" s="1"/>
  <c r="AF42" i="9"/>
  <c r="AF50" i="4"/>
  <c r="AF21" i="13"/>
  <c r="AF55" i="4" s="1"/>
  <c r="O60" i="4"/>
  <c r="O61" i="4" s="1"/>
  <c r="O20" i="4"/>
  <c r="O21" i="4" s="1"/>
  <c r="O35" i="4"/>
  <c r="O36" i="4" s="1"/>
  <c r="P12" i="9"/>
  <c r="P25" i="9"/>
  <c r="O28" i="4"/>
  <c r="Z82" i="5"/>
  <c r="Z84" i="5" s="1"/>
  <c r="Z85" i="5" s="1"/>
  <c r="Z10" i="4" s="1"/>
  <c r="Z90" i="5"/>
  <c r="X103" i="5"/>
  <c r="X94" i="5"/>
  <c r="AA97" i="8"/>
  <c r="AA164" i="8" s="1"/>
  <c r="AA167" i="8" s="1"/>
  <c r="S184" i="8"/>
  <c r="R108" i="5"/>
  <c r="R27" i="4"/>
  <c r="R36" i="14" s="1"/>
  <c r="Y91" i="5"/>
  <c r="Y102" i="5"/>
  <c r="R104" i="5"/>
  <c r="R95" i="5"/>
  <c r="R96" i="5" s="1"/>
  <c r="Z9" i="4"/>
  <c r="Z173" i="8"/>
  <c r="Z174" i="8" s="1"/>
  <c r="Z185" i="8"/>
  <c r="Y186" i="8"/>
  <c r="Y177" i="8"/>
  <c r="AB72" i="8"/>
  <c r="AB73" i="8" s="1"/>
  <c r="AB95" i="8" s="1"/>
  <c r="AB21" i="5"/>
  <c r="AB166" i="8"/>
  <c r="AB165" i="8"/>
  <c r="AB20" i="5"/>
  <c r="AE104" i="8"/>
  <c r="AE134" i="8"/>
  <c r="AE128" i="8"/>
  <c r="AE146" i="8"/>
  <c r="AE122" i="8"/>
  <c r="AE140" i="8"/>
  <c r="AG48" i="8"/>
  <c r="AF64" i="8"/>
  <c r="AF43" i="8"/>
  <c r="AF51" i="8" s="1"/>
  <c r="AF109" i="8" s="1"/>
  <c r="AF65" i="8"/>
  <c r="AF44" i="8"/>
  <c r="AE79" i="8"/>
  <c r="AE59" i="8"/>
  <c r="AG13" i="8"/>
  <c r="AG20" i="8" s="1"/>
  <c r="AG14" i="8"/>
  <c r="AG21" i="8" s="1"/>
  <c r="AC3" i="7"/>
  <c r="AC3" i="8"/>
  <c r="AF4" i="7"/>
  <c r="AF4" i="8"/>
  <c r="AJ5" i="8"/>
  <c r="AJ5" i="7"/>
  <c r="AH2" i="7"/>
  <c r="AH76" i="3"/>
  <c r="AH77" i="3" s="1"/>
  <c r="AH12" i="8" s="1"/>
  <c r="AH2" i="8"/>
  <c r="AG20" i="7"/>
  <c r="AG90" i="3"/>
  <c r="AG93" i="3" s="1"/>
  <c r="AH94" i="3" s="1"/>
  <c r="AH105" i="3" s="1"/>
  <c r="AG13" i="7"/>
  <c r="AG97" i="3"/>
  <c r="AG98" i="3" s="1"/>
  <c r="AF4" i="3"/>
  <c r="AF4" i="2"/>
  <c r="AF4" i="4"/>
  <c r="AF4" i="5"/>
  <c r="AG22" i="3"/>
  <c r="AG25" i="3"/>
  <c r="AF26" i="3"/>
  <c r="AF27" i="3" s="1"/>
  <c r="AE106" i="3"/>
  <c r="AD111" i="3"/>
  <c r="AD112" i="3" s="1"/>
  <c r="AJ5" i="5"/>
  <c r="AJ5" i="4"/>
  <c r="AK9" i="3"/>
  <c r="AJ12" i="3"/>
  <c r="AJ13" i="3" s="1"/>
  <c r="AJ5" i="2"/>
  <c r="AJ5" i="3"/>
  <c r="AG42" i="3"/>
  <c r="AC3" i="5"/>
  <c r="AC3" i="4"/>
  <c r="AC3" i="3"/>
  <c r="AC3" i="2"/>
  <c r="AH2" i="5"/>
  <c r="AH2" i="4"/>
  <c r="AH89" i="3"/>
  <c r="AH41" i="3"/>
  <c r="AH33" i="3"/>
  <c r="AH34" i="3" s="1"/>
  <c r="AH56" i="13" s="1"/>
  <c r="AH57" i="3"/>
  <c r="AH58" i="3" s="1"/>
  <c r="AH46" i="3"/>
  <c r="AH47" i="3" s="1"/>
  <c r="AH21" i="3"/>
  <c r="AH2" i="3"/>
  <c r="AH2" i="2"/>
  <c r="AI103" i="3"/>
  <c r="AI17" i="3"/>
  <c r="AI18" i="3" s="1"/>
  <c r="AI2" i="16" s="1"/>
  <c r="AE40" i="12" l="1"/>
  <c r="AE13" i="4" s="1"/>
  <c r="AE51" i="12"/>
  <c r="Q66" i="11"/>
  <c r="AF33" i="12"/>
  <c r="AF38" i="12" s="1"/>
  <c r="AF39" i="12" s="1"/>
  <c r="AF40" i="12" s="1"/>
  <c r="AF13" i="4" s="1"/>
  <c r="Q49" i="11"/>
  <c r="Q43" i="4" s="1"/>
  <c r="T55" i="11"/>
  <c r="T64" i="11" s="1"/>
  <c r="Q44" i="4"/>
  <c r="Q58" i="4" s="1"/>
  <c r="R40" i="11" s="1"/>
  <c r="R42" i="11" s="1"/>
  <c r="R47" i="11" s="1"/>
  <c r="Q33" i="4"/>
  <c r="R63" i="11"/>
  <c r="AC87" i="8"/>
  <c r="AC91" i="8" s="1"/>
  <c r="AC92" i="8" s="1"/>
  <c r="AC96" i="8" s="1"/>
  <c r="AG12" i="12"/>
  <c r="AG37" i="12" s="1"/>
  <c r="U80" i="13"/>
  <c r="U14" i="4" s="1"/>
  <c r="U15" i="4" s="1"/>
  <c r="U28" i="11"/>
  <c r="U29" i="11" s="1"/>
  <c r="AD112" i="8"/>
  <c r="AD116" i="8" s="1"/>
  <c r="AD117" i="8" s="1"/>
  <c r="AD165" i="8" s="1"/>
  <c r="AC67" i="8"/>
  <c r="AD124" i="8"/>
  <c r="AD151" i="8" s="1"/>
  <c r="AD142" i="8"/>
  <c r="AD154" i="8" s="1"/>
  <c r="AD130" i="8"/>
  <c r="AD152" i="8" s="1"/>
  <c r="AD136" i="8"/>
  <c r="AD153" i="8" s="1"/>
  <c r="AC156" i="8"/>
  <c r="AC159" i="8" s="1"/>
  <c r="AC160" i="8" s="1"/>
  <c r="AD3" i="14"/>
  <c r="AD3" i="16"/>
  <c r="AD61" i="8"/>
  <c r="AD67" i="8" s="1"/>
  <c r="AD72" i="8" s="1"/>
  <c r="AD73" i="8" s="1"/>
  <c r="AD95" i="8" s="1"/>
  <c r="Y26" i="11"/>
  <c r="Y8" i="14"/>
  <c r="Y11" i="14" s="1"/>
  <c r="Y13" i="14" s="1"/>
  <c r="AD80" i="8"/>
  <c r="AG4" i="14"/>
  <c r="AG4" i="16"/>
  <c r="Z28" i="14"/>
  <c r="Z18" i="14"/>
  <c r="Z9" i="14"/>
  <c r="O29" i="4"/>
  <c r="O67" i="4" s="1"/>
  <c r="O37" i="14"/>
  <c r="O40" i="14" s="1"/>
  <c r="O42" i="14" s="1"/>
  <c r="AD82" i="8"/>
  <c r="AH29" i="14"/>
  <c r="AH10" i="14"/>
  <c r="AH39" i="14"/>
  <c r="AH19" i="14"/>
  <c r="AD81" i="8"/>
  <c r="AD60" i="8"/>
  <c r="AI69" i="3"/>
  <c r="AI70" i="3" s="1"/>
  <c r="AI19" i="13" s="1"/>
  <c r="AI2" i="14"/>
  <c r="AF52" i="8"/>
  <c r="AF110" i="8" s="1"/>
  <c r="AE44" i="13"/>
  <c r="AE48" i="13" s="1"/>
  <c r="AE27" i="13"/>
  <c r="AE31" i="13" s="1"/>
  <c r="AF26" i="13"/>
  <c r="AF43" i="13"/>
  <c r="AB23" i="5"/>
  <c r="AB27" i="5" s="1"/>
  <c r="AB28" i="5" s="1"/>
  <c r="AB90" i="5" s="1"/>
  <c r="V49" i="13"/>
  <c r="V50" i="13" s="1"/>
  <c r="V61" i="13"/>
  <c r="U54" i="4"/>
  <c r="U56" i="4" s="1"/>
  <c r="X32" i="13"/>
  <c r="X33" i="13" s="1"/>
  <c r="X73" i="13"/>
  <c r="W52" i="4"/>
  <c r="AD78" i="5"/>
  <c r="AD81" i="5" s="1"/>
  <c r="AF40" i="5"/>
  <c r="AF122" i="8"/>
  <c r="AF130" i="8" s="1"/>
  <c r="AF152" i="8" s="1"/>
  <c r="AF146" i="8"/>
  <c r="AF140" i="8"/>
  <c r="AF134" i="8"/>
  <c r="AF104" i="8"/>
  <c r="AF108" i="8" s="1"/>
  <c r="AF128" i="8"/>
  <c r="AF79" i="8"/>
  <c r="AF59" i="8"/>
  <c r="AF82" i="8" s="1"/>
  <c r="AG21" i="13"/>
  <c r="AG55" i="4" s="1"/>
  <c r="AG29" i="12"/>
  <c r="AG26" i="12"/>
  <c r="AH23" i="12" s="1"/>
  <c r="AG49" i="8"/>
  <c r="AG53" i="8" s="1"/>
  <c r="AG111" i="8" s="1"/>
  <c r="AD49" i="12"/>
  <c r="AD52" i="12" s="1"/>
  <c r="AC26" i="4"/>
  <c r="AH29" i="8"/>
  <c r="AH38" i="8" s="1"/>
  <c r="AH84" i="8" s="1"/>
  <c r="AF27" i="11"/>
  <c r="AF20" i="11"/>
  <c r="AF21" i="11" s="1"/>
  <c r="AG18" i="11" s="1"/>
  <c r="AG11" i="11" s="1"/>
  <c r="AG12" i="11" s="1"/>
  <c r="AG13" i="13"/>
  <c r="AG53" i="4" s="1"/>
  <c r="AK5" i="13"/>
  <c r="AK5" i="12"/>
  <c r="AK5" i="11"/>
  <c r="AK5" i="9"/>
  <c r="AK5" i="10"/>
  <c r="AI82" i="3"/>
  <c r="AI83" i="3" s="1"/>
  <c r="AI28" i="8" s="1"/>
  <c r="AI30" i="8" s="1"/>
  <c r="AI39" i="8" s="1"/>
  <c r="AI85" i="8" s="1"/>
  <c r="AI63" i="3"/>
  <c r="AI64" i="3" s="1"/>
  <c r="AI11" i="13" s="1"/>
  <c r="AI16" i="12"/>
  <c r="AI17" i="12" s="1"/>
  <c r="AI2" i="12"/>
  <c r="AI2" i="11"/>
  <c r="AI2" i="13"/>
  <c r="AI2" i="10"/>
  <c r="AI2" i="9"/>
  <c r="AF172" i="8"/>
  <c r="AF89" i="5"/>
  <c r="AF90" i="8"/>
  <c r="AF71" i="8"/>
  <c r="AF115" i="8"/>
  <c r="AH30" i="8"/>
  <c r="AH39" i="8" s="1"/>
  <c r="AH85" i="8" s="1"/>
  <c r="AG47" i="8"/>
  <c r="AH39" i="9"/>
  <c r="AH99" i="5"/>
  <c r="AH68" i="13"/>
  <c r="AH182" i="8"/>
  <c r="AH47" i="12"/>
  <c r="AH73" i="11"/>
  <c r="AH61" i="11"/>
  <c r="AH16" i="11"/>
  <c r="AH10" i="10"/>
  <c r="AH23" i="9"/>
  <c r="AH10" i="9"/>
  <c r="AH23" i="10"/>
  <c r="AH50" i="12"/>
  <c r="AH18" i="12"/>
  <c r="AH46" i="4" s="1"/>
  <c r="AH47" i="4" s="1"/>
  <c r="AH19" i="11"/>
  <c r="AH24" i="12"/>
  <c r="AE41" i="9"/>
  <c r="AE44" i="9" s="1"/>
  <c r="AD34" i="4"/>
  <c r="AG14" i="7"/>
  <c r="AG17" i="7" s="1"/>
  <c r="AG18" i="7" s="1"/>
  <c r="AG21" i="7" s="1"/>
  <c r="AG22" i="7" s="1"/>
  <c r="AG40" i="5" s="1"/>
  <c r="AD3" i="13"/>
  <c r="AD3" i="12"/>
  <c r="AD3" i="11"/>
  <c r="AD3" i="9"/>
  <c r="AD3" i="10"/>
  <c r="AE78" i="5"/>
  <c r="AE81" i="5" s="1"/>
  <c r="AH12" i="13"/>
  <c r="AH72" i="13" s="1"/>
  <c r="AH20" i="13"/>
  <c r="AH60" i="13" s="1"/>
  <c r="AH11" i="12"/>
  <c r="AH22" i="5"/>
  <c r="AH15" i="5"/>
  <c r="AH16" i="5" s="1"/>
  <c r="AH26" i="5" s="1"/>
  <c r="AH9" i="5"/>
  <c r="AH10" i="5" s="1"/>
  <c r="AH83" i="5" s="1"/>
  <c r="AH141" i="8"/>
  <c r="AH147" i="8"/>
  <c r="AH123" i="8"/>
  <c r="AH135" i="8"/>
  <c r="AH129" i="8"/>
  <c r="AH68" i="5"/>
  <c r="AH74" i="5" s="1"/>
  <c r="AG4" i="13"/>
  <c r="AG4" i="12"/>
  <c r="AG4" i="11"/>
  <c r="AG4" i="9"/>
  <c r="AG4" i="10"/>
  <c r="AG104" i="3"/>
  <c r="AG32" i="9"/>
  <c r="AG33" i="9" s="1"/>
  <c r="AG38" i="13"/>
  <c r="AG39" i="13" s="1"/>
  <c r="Y41" i="4"/>
  <c r="P49" i="9"/>
  <c r="P52" i="9" s="1"/>
  <c r="S101" i="5"/>
  <c r="R109" i="5"/>
  <c r="R110" i="5" s="1"/>
  <c r="R31" i="4"/>
  <c r="R38" i="14" s="1"/>
  <c r="S178" i="8"/>
  <c r="S179" i="8" s="1"/>
  <c r="S187" i="8"/>
  <c r="AA82" i="5"/>
  <c r="AA84" i="5" s="1"/>
  <c r="AA85" i="5" s="1"/>
  <c r="AA10" i="4" s="1"/>
  <c r="AA90" i="5"/>
  <c r="AB97" i="8"/>
  <c r="AB164" i="8" s="1"/>
  <c r="AB167" i="8" s="1"/>
  <c r="Z11" i="4"/>
  <c r="Z8" i="14" s="1"/>
  <c r="Z11" i="14" s="1"/>
  <c r="Z13" i="14" s="1"/>
  <c r="Z102" i="5"/>
  <c r="Z91" i="5"/>
  <c r="Y94" i="5"/>
  <c r="Y103" i="5"/>
  <c r="Z186" i="8"/>
  <c r="Z177" i="8"/>
  <c r="AA9" i="4"/>
  <c r="AA173" i="8"/>
  <c r="AA174" i="8" s="1"/>
  <c r="AA185" i="8"/>
  <c r="AE124" i="8"/>
  <c r="AE151" i="8" s="1"/>
  <c r="AE136" i="8"/>
  <c r="AE153" i="8" s="1"/>
  <c r="AE142" i="8"/>
  <c r="AE154" i="8" s="1"/>
  <c r="AE148" i="8"/>
  <c r="AE155" i="8" s="1"/>
  <c r="AE130" i="8"/>
  <c r="AE152" i="8" s="1"/>
  <c r="AE106" i="8"/>
  <c r="AE105" i="8"/>
  <c r="AE108" i="8"/>
  <c r="AE107" i="8"/>
  <c r="AC21" i="5"/>
  <c r="AC166" i="8"/>
  <c r="AC72" i="8"/>
  <c r="AC73" i="8" s="1"/>
  <c r="AC95" i="8" s="1"/>
  <c r="AC165" i="8"/>
  <c r="AC20" i="5"/>
  <c r="AH49" i="8"/>
  <c r="AH53" i="8" s="1"/>
  <c r="AH111" i="8" s="1"/>
  <c r="AG65" i="8"/>
  <c r="AG44" i="8"/>
  <c r="AG52" i="8" s="1"/>
  <c r="AG110" i="8" s="1"/>
  <c r="AG64" i="8"/>
  <c r="AG43" i="8"/>
  <c r="AE82" i="8"/>
  <c r="AE80" i="8"/>
  <c r="AE62" i="8"/>
  <c r="AE61" i="8"/>
  <c r="AE81" i="8"/>
  <c r="AE60" i="8"/>
  <c r="AH13" i="8"/>
  <c r="AH20" i="8" s="1"/>
  <c r="AH14" i="8"/>
  <c r="AH21" i="8" s="1"/>
  <c r="AH97" i="3"/>
  <c r="AH98" i="3" s="1"/>
  <c r="AI2" i="7"/>
  <c r="AI2" i="8"/>
  <c r="AI76" i="3"/>
  <c r="AI77" i="3" s="1"/>
  <c r="AI12" i="8" s="1"/>
  <c r="AG4" i="7"/>
  <c r="AG4" i="8"/>
  <c r="AH20" i="7"/>
  <c r="AD3" i="7"/>
  <c r="AD3" i="8"/>
  <c r="AK5" i="7"/>
  <c r="AK5" i="8"/>
  <c r="AH90" i="3"/>
  <c r="AH93" i="3" s="1"/>
  <c r="AI94" i="3" s="1"/>
  <c r="AI97" i="3" s="1"/>
  <c r="AH13" i="7"/>
  <c r="AG4" i="4"/>
  <c r="AG4" i="5"/>
  <c r="AG4" i="3"/>
  <c r="AG4" i="2"/>
  <c r="AH22" i="3"/>
  <c r="AH25" i="3"/>
  <c r="AG26" i="3"/>
  <c r="AG27" i="3" s="1"/>
  <c r="AJ103" i="3"/>
  <c r="AJ17" i="3"/>
  <c r="AJ18" i="3" s="1"/>
  <c r="AJ2" i="16" s="1"/>
  <c r="AK5" i="5"/>
  <c r="AK5" i="4"/>
  <c r="AL9" i="3"/>
  <c r="AK12" i="3"/>
  <c r="AK13" i="3" s="1"/>
  <c r="AK5" i="2"/>
  <c r="AK5" i="3"/>
  <c r="AI2" i="5"/>
  <c r="AI2" i="4"/>
  <c r="AI89" i="3"/>
  <c r="AI57" i="3"/>
  <c r="AI58" i="3" s="1"/>
  <c r="AI33" i="3"/>
  <c r="AI34" i="3" s="1"/>
  <c r="AI56" i="13" s="1"/>
  <c r="AI46" i="3"/>
  <c r="AI47" i="3" s="1"/>
  <c r="AI41" i="3"/>
  <c r="AI2" i="3"/>
  <c r="AI21" i="3"/>
  <c r="AI2" i="2"/>
  <c r="AD3" i="5"/>
  <c r="AD3" i="4"/>
  <c r="AD3" i="2"/>
  <c r="AD3" i="3"/>
  <c r="AH42" i="3"/>
  <c r="AE111" i="3"/>
  <c r="AE112" i="3" s="1"/>
  <c r="AF106" i="3"/>
  <c r="Q26" i="10" l="1"/>
  <c r="Q28" i="10" s="1"/>
  <c r="R25" i="10" s="1"/>
  <c r="Q76" i="11"/>
  <c r="Q78" i="11" s="1"/>
  <c r="R75" i="11" s="1"/>
  <c r="Q26" i="9"/>
  <c r="AG33" i="12"/>
  <c r="AG38" i="12" s="1"/>
  <c r="AG39" i="12" s="1"/>
  <c r="AG40" i="12" s="1"/>
  <c r="AG13" i="4" s="1"/>
  <c r="T56" i="11"/>
  <c r="T17" i="4" s="1"/>
  <c r="T18" i="4" s="1"/>
  <c r="T27" i="14" s="1"/>
  <c r="T30" i="14" s="1"/>
  <c r="T32" i="14" s="1"/>
  <c r="R48" i="11"/>
  <c r="R65" i="11" s="1"/>
  <c r="R66" i="11" s="1"/>
  <c r="S37" i="11"/>
  <c r="T13" i="9"/>
  <c r="U38" i="11"/>
  <c r="U39" i="11"/>
  <c r="O66" i="4"/>
  <c r="AD20" i="5"/>
  <c r="AF148" i="8"/>
  <c r="AF155" i="8" s="1"/>
  <c r="AD156" i="8"/>
  <c r="AD159" i="8" s="1"/>
  <c r="AD160" i="8" s="1"/>
  <c r="AD21" i="5"/>
  <c r="AD23" i="5" s="1"/>
  <c r="AD27" i="5" s="1"/>
  <c r="AD28" i="5" s="1"/>
  <c r="AD166" i="8"/>
  <c r="AF51" i="12"/>
  <c r="T13" i="10"/>
  <c r="T15" i="10" s="1"/>
  <c r="U12" i="10" s="1"/>
  <c r="T50" i="9"/>
  <c r="AH12" i="12"/>
  <c r="AH37" i="12" s="1"/>
  <c r="AD87" i="8"/>
  <c r="AD91" i="8" s="1"/>
  <c r="AD92" i="8" s="1"/>
  <c r="AD96" i="8" s="1"/>
  <c r="AD97" i="8" s="1"/>
  <c r="AD164" i="8" s="1"/>
  <c r="AE3" i="14"/>
  <c r="AE3" i="16"/>
  <c r="AI29" i="14"/>
  <c r="AI19" i="14"/>
  <c r="AI39" i="14"/>
  <c r="AI10" i="14"/>
  <c r="AF105" i="8"/>
  <c r="Z41" i="4"/>
  <c r="AH4" i="14"/>
  <c r="AH4" i="16"/>
  <c r="U54" i="11"/>
  <c r="U17" i="14"/>
  <c r="U20" i="14" s="1"/>
  <c r="U22" i="14" s="1"/>
  <c r="AA18" i="14"/>
  <c r="AA28" i="14"/>
  <c r="AA9" i="14"/>
  <c r="AJ69" i="3"/>
  <c r="AJ70" i="3" s="1"/>
  <c r="AJ19" i="13" s="1"/>
  <c r="AJ2" i="14"/>
  <c r="AB82" i="5"/>
  <c r="AB84" i="5" s="1"/>
  <c r="AB85" i="5" s="1"/>
  <c r="AB10" i="4" s="1"/>
  <c r="AF136" i="8"/>
  <c r="AF153" i="8" s="1"/>
  <c r="AF107" i="8"/>
  <c r="AF106" i="8"/>
  <c r="AG43" i="13"/>
  <c r="AG26" i="13"/>
  <c r="AF44" i="13"/>
  <c r="AF48" i="13" s="1"/>
  <c r="AF27" i="13"/>
  <c r="AF31" i="13" s="1"/>
  <c r="AF124" i="8"/>
  <c r="AF151" i="8" s="1"/>
  <c r="AI31" i="8"/>
  <c r="AI40" i="8" s="1"/>
  <c r="AI86" i="8" s="1"/>
  <c r="X34" i="13"/>
  <c r="X78" i="13"/>
  <c r="W58" i="13"/>
  <c r="V83" i="13"/>
  <c r="V85" i="13" s="1"/>
  <c r="V32" i="4" s="1"/>
  <c r="Y70" i="13"/>
  <c r="X84" i="13"/>
  <c r="V77" i="13"/>
  <c r="V79" i="13" s="1"/>
  <c r="V51" i="13"/>
  <c r="AG51" i="4"/>
  <c r="AG59" i="13"/>
  <c r="AF80" i="8"/>
  <c r="AI29" i="8"/>
  <c r="AI38" i="8" s="1"/>
  <c r="AI84" i="8" s="1"/>
  <c r="AF62" i="8"/>
  <c r="AF81" i="8"/>
  <c r="AF142" i="8"/>
  <c r="AF154" i="8" s="1"/>
  <c r="AG49" i="5"/>
  <c r="AG67" i="5" s="1"/>
  <c r="AG77" i="5" s="1"/>
  <c r="AG48" i="5"/>
  <c r="AG66" i="5" s="1"/>
  <c r="AG76" i="5" s="1"/>
  <c r="AG47" i="5"/>
  <c r="AG65" i="5" s="1"/>
  <c r="AG75" i="5" s="1"/>
  <c r="AG44" i="5"/>
  <c r="AG62" i="5" s="1"/>
  <c r="AG72" i="5" s="1"/>
  <c r="AG43" i="5"/>
  <c r="AG61" i="5" s="1"/>
  <c r="AG71" i="5" s="1"/>
  <c r="AG42" i="5"/>
  <c r="AG60" i="5" s="1"/>
  <c r="AG70" i="5" s="1"/>
  <c r="AG45" i="5"/>
  <c r="AG63" i="5" s="1"/>
  <c r="AG73" i="5" s="1"/>
  <c r="AG20" i="11"/>
  <c r="AG21" i="11" s="1"/>
  <c r="AH18" i="11" s="1"/>
  <c r="AH11" i="11" s="1"/>
  <c r="AH12" i="11" s="1"/>
  <c r="AG27" i="11"/>
  <c r="AI20" i="13"/>
  <c r="AI60" i="13" s="1"/>
  <c r="AI12" i="13"/>
  <c r="AI72" i="13" s="1"/>
  <c r="AI11" i="12"/>
  <c r="AI15" i="5"/>
  <c r="AI16" i="5" s="1"/>
  <c r="AI26" i="5" s="1"/>
  <c r="AI68" i="5"/>
  <c r="AI74" i="5" s="1"/>
  <c r="AI9" i="5"/>
  <c r="AI10" i="5" s="1"/>
  <c r="AI83" i="5" s="1"/>
  <c r="AI141" i="8"/>
  <c r="AI22" i="5"/>
  <c r="AI135" i="8"/>
  <c r="AI123" i="8"/>
  <c r="AI129" i="8"/>
  <c r="AI147" i="8"/>
  <c r="AH104" i="3"/>
  <c r="AH32" i="9"/>
  <c r="AH33" i="9" s="1"/>
  <c r="AH38" i="13"/>
  <c r="AH39" i="13" s="1"/>
  <c r="AF60" i="8"/>
  <c r="AA11" i="4"/>
  <c r="AE49" i="12"/>
  <c r="AE52" i="12" s="1"/>
  <c r="AD26" i="4"/>
  <c r="AE3" i="13"/>
  <c r="AE3" i="12"/>
  <c r="AE3" i="11"/>
  <c r="AE3" i="9"/>
  <c r="AE3" i="10"/>
  <c r="AH4" i="13"/>
  <c r="AH4" i="12"/>
  <c r="AH4" i="11"/>
  <c r="AH4" i="9"/>
  <c r="AH4" i="10"/>
  <c r="AF61" i="8"/>
  <c r="R111" i="5"/>
  <c r="R42" i="4" s="1"/>
  <c r="AI18" i="12"/>
  <c r="AI46" i="4" s="1"/>
  <c r="AI47" i="4" s="1"/>
  <c r="AI19" i="11"/>
  <c r="AI24" i="12"/>
  <c r="AI50" i="12"/>
  <c r="AH47" i="8"/>
  <c r="AH21" i="13"/>
  <c r="AH55" i="4" s="1"/>
  <c r="AG172" i="8"/>
  <c r="AG89" i="5"/>
  <c r="AG71" i="8"/>
  <c r="AG90" i="8"/>
  <c r="AG115" i="8"/>
  <c r="AG51" i="8"/>
  <c r="AG109" i="8" s="1"/>
  <c r="Z26" i="11"/>
  <c r="AH13" i="13"/>
  <c r="AH53" i="4" s="1"/>
  <c r="AH26" i="12"/>
  <c r="AI23" i="12" s="1"/>
  <c r="AH29" i="12"/>
  <c r="AH14" i="7"/>
  <c r="AH17" i="7" s="1"/>
  <c r="AH18" i="7" s="1"/>
  <c r="AH21" i="7" s="1"/>
  <c r="AH22" i="7" s="1"/>
  <c r="AJ82" i="3"/>
  <c r="AJ83" i="3" s="1"/>
  <c r="AJ28" i="8" s="1"/>
  <c r="AJ30" i="8" s="1"/>
  <c r="AJ39" i="8" s="1"/>
  <c r="AJ85" i="8" s="1"/>
  <c r="AJ63" i="3"/>
  <c r="AJ64" i="3" s="1"/>
  <c r="AJ11" i="13" s="1"/>
  <c r="AJ2" i="12"/>
  <c r="AJ2" i="11"/>
  <c r="AJ16" i="12"/>
  <c r="AJ17" i="12" s="1"/>
  <c r="AJ2" i="13"/>
  <c r="AJ2" i="10"/>
  <c r="AJ2" i="9"/>
  <c r="AG42" i="9"/>
  <c r="AG50" i="4"/>
  <c r="AI39" i="9"/>
  <c r="AI99" i="5"/>
  <c r="AI68" i="13"/>
  <c r="AI182" i="8"/>
  <c r="AI61" i="11"/>
  <c r="AI73" i="11"/>
  <c r="AI16" i="11"/>
  <c r="AI47" i="12"/>
  <c r="AI10" i="10"/>
  <c r="AI23" i="9"/>
  <c r="AI23" i="10"/>
  <c r="AI10" i="9"/>
  <c r="AF41" i="9"/>
  <c r="AF44" i="9" s="1"/>
  <c r="AE34" i="4"/>
  <c r="AH48" i="8"/>
  <c r="AL5" i="13"/>
  <c r="AL5" i="12"/>
  <c r="AL5" i="11"/>
  <c r="AL5" i="9"/>
  <c r="AL5" i="10"/>
  <c r="AF49" i="5"/>
  <c r="AF67" i="5" s="1"/>
  <c r="AF77" i="5" s="1"/>
  <c r="AF44" i="5"/>
  <c r="AF62" i="5" s="1"/>
  <c r="AF72" i="5" s="1"/>
  <c r="AF48" i="5"/>
  <c r="AF66" i="5" s="1"/>
  <c r="AF76" i="5" s="1"/>
  <c r="AF47" i="5"/>
  <c r="AF65" i="5" s="1"/>
  <c r="AF75" i="5" s="1"/>
  <c r="AF42" i="5"/>
  <c r="AF60" i="5" s="1"/>
  <c r="AF70" i="5" s="1"/>
  <c r="AF43" i="5"/>
  <c r="AF61" i="5" s="1"/>
  <c r="AF71" i="5" s="1"/>
  <c r="AF45" i="5"/>
  <c r="AF63" i="5" s="1"/>
  <c r="AF73" i="5" s="1"/>
  <c r="P27" i="9"/>
  <c r="P28" i="9" s="1"/>
  <c r="P14" i="9"/>
  <c r="P15" i="9" s="1"/>
  <c r="P53" i="9"/>
  <c r="T184" i="8"/>
  <c r="S27" i="4"/>
  <c r="S36" i="14" s="1"/>
  <c r="S108" i="5"/>
  <c r="AC97" i="8"/>
  <c r="AC164" i="8" s="1"/>
  <c r="AC167" i="8" s="1"/>
  <c r="AB102" i="5"/>
  <c r="AB91" i="5"/>
  <c r="Z94" i="5"/>
  <c r="Z103" i="5"/>
  <c r="S95" i="5"/>
  <c r="S96" i="5" s="1"/>
  <c r="S104" i="5"/>
  <c r="AA102" i="5"/>
  <c r="AA91" i="5"/>
  <c r="AC23" i="5"/>
  <c r="AC27" i="5" s="1"/>
  <c r="AC28" i="5" s="1"/>
  <c r="AA186" i="8"/>
  <c r="AA177" i="8"/>
  <c r="AB9" i="4"/>
  <c r="AB173" i="8"/>
  <c r="AB174" i="8" s="1"/>
  <c r="AB185" i="8"/>
  <c r="AG104" i="8"/>
  <c r="AG146" i="8"/>
  <c r="AG128" i="8"/>
  <c r="AG122" i="8"/>
  <c r="AG140" i="8"/>
  <c r="AG134" i="8"/>
  <c r="AE156" i="8"/>
  <c r="AE159" i="8" s="1"/>
  <c r="AE160" i="8" s="1"/>
  <c r="AE112" i="8"/>
  <c r="AE116" i="8" s="1"/>
  <c r="AE117" i="8" s="1"/>
  <c r="AH65" i="8"/>
  <c r="AH44" i="8"/>
  <c r="AH64" i="8"/>
  <c r="AH43" i="8"/>
  <c r="AI48" i="8"/>
  <c r="AE87" i="8"/>
  <c r="AG79" i="8"/>
  <c r="AG59" i="8"/>
  <c r="AE67" i="8"/>
  <c r="AI13" i="8"/>
  <c r="AI20" i="8" s="1"/>
  <c r="AI14" i="8"/>
  <c r="AI21" i="8" s="1"/>
  <c r="AI98" i="3"/>
  <c r="AJ2" i="7"/>
  <c r="AJ2" i="8"/>
  <c r="AJ76" i="3"/>
  <c r="AJ77" i="3" s="1"/>
  <c r="AJ12" i="8" s="1"/>
  <c r="AI105" i="3"/>
  <c r="AL5" i="8"/>
  <c r="AL5" i="7"/>
  <c r="AE3" i="7"/>
  <c r="AE3" i="8"/>
  <c r="AI20" i="7"/>
  <c r="AH4" i="7"/>
  <c r="AH4" i="8"/>
  <c r="AH4" i="2"/>
  <c r="AH4" i="4"/>
  <c r="AH4" i="5"/>
  <c r="AI90" i="3"/>
  <c r="AI93" i="3" s="1"/>
  <c r="AJ94" i="3" s="1"/>
  <c r="AJ97" i="3" s="1"/>
  <c r="AI13" i="7"/>
  <c r="AH4" i="3"/>
  <c r="AI22" i="3"/>
  <c r="AI25" i="3"/>
  <c r="AH26" i="3"/>
  <c r="AH27" i="3" s="1"/>
  <c r="AK103" i="3"/>
  <c r="AK17" i="3"/>
  <c r="AK18" i="3" s="1"/>
  <c r="AK2" i="16" s="1"/>
  <c r="AL5" i="5"/>
  <c r="AL5" i="4"/>
  <c r="AM9" i="3"/>
  <c r="AL12" i="3"/>
  <c r="AL13" i="3" s="1"/>
  <c r="AL5" i="3"/>
  <c r="AL5" i="2"/>
  <c r="AG106" i="3"/>
  <c r="AF111" i="3"/>
  <c r="AF112" i="3" s="1"/>
  <c r="AI42" i="3"/>
  <c r="AJ105" i="3"/>
  <c r="AJ2" i="5"/>
  <c r="AJ2" i="4"/>
  <c r="AJ57" i="3"/>
  <c r="AJ58" i="3" s="1"/>
  <c r="AJ46" i="3"/>
  <c r="AJ47" i="3" s="1"/>
  <c r="AJ89" i="3"/>
  <c r="AJ21" i="3"/>
  <c r="AJ33" i="3"/>
  <c r="AJ34" i="3" s="1"/>
  <c r="AJ56" i="13" s="1"/>
  <c r="AJ2" i="2"/>
  <c r="AJ2" i="3"/>
  <c r="AJ41" i="3"/>
  <c r="AJ42" i="3" s="1"/>
  <c r="AE3" i="5"/>
  <c r="AE3" i="4"/>
  <c r="AE3" i="3"/>
  <c r="AE3" i="2"/>
  <c r="AH33" i="12" l="1"/>
  <c r="AH38" i="12" s="1"/>
  <c r="AH39" i="12" s="1"/>
  <c r="AH51" i="12" s="1"/>
  <c r="R49" i="11"/>
  <c r="R43" i="4" s="1"/>
  <c r="U55" i="11"/>
  <c r="U64" i="11" s="1"/>
  <c r="R44" i="4"/>
  <c r="R58" i="4" s="1"/>
  <c r="S40" i="11" s="1"/>
  <c r="S42" i="11" s="1"/>
  <c r="S47" i="11" s="1"/>
  <c r="R33" i="4"/>
  <c r="S63" i="11"/>
  <c r="AG51" i="12"/>
  <c r="AD167" i="8"/>
  <c r="V80" i="13"/>
  <c r="V14" i="4" s="1"/>
  <c r="V15" i="4" s="1"/>
  <c r="V28" i="11"/>
  <c r="V29" i="11" s="1"/>
  <c r="AI12" i="12"/>
  <c r="AI37" i="12" s="1"/>
  <c r="AB18" i="14"/>
  <c r="AB28" i="14"/>
  <c r="AB9" i="14"/>
  <c r="AJ10" i="14"/>
  <c r="AJ29" i="14"/>
  <c r="AJ19" i="14"/>
  <c r="AJ39" i="14"/>
  <c r="AA41" i="4"/>
  <c r="AA8" i="14"/>
  <c r="AA11" i="14" s="1"/>
  <c r="AA13" i="14" s="1"/>
  <c r="AI4" i="14"/>
  <c r="AI4" i="16"/>
  <c r="AF3" i="14"/>
  <c r="AF3" i="16"/>
  <c r="AF112" i="8"/>
  <c r="AF116" i="8" s="1"/>
  <c r="AF117" i="8" s="1"/>
  <c r="AF165" i="8" s="1"/>
  <c r="AK69" i="3"/>
  <c r="AK70" i="3" s="1"/>
  <c r="AK19" i="13" s="1"/>
  <c r="AK2" i="14"/>
  <c r="AB11" i="4"/>
  <c r="AI49" i="8"/>
  <c r="AI53" i="8" s="1"/>
  <c r="AI111" i="8" s="1"/>
  <c r="AI47" i="8"/>
  <c r="AF156" i="8"/>
  <c r="AF159" i="8" s="1"/>
  <c r="AF160" i="8" s="1"/>
  <c r="AF21" i="5" s="1"/>
  <c r="AF67" i="8"/>
  <c r="AF72" i="8" s="1"/>
  <c r="AF73" i="8" s="1"/>
  <c r="AF95" i="8" s="1"/>
  <c r="AF87" i="8"/>
  <c r="AF91" i="8" s="1"/>
  <c r="AF92" i="8" s="1"/>
  <c r="AF96" i="8" s="1"/>
  <c r="AH43" i="13"/>
  <c r="AH26" i="13"/>
  <c r="AG27" i="13"/>
  <c r="AG31" i="13" s="1"/>
  <c r="AG44" i="13"/>
  <c r="AG48" i="13" s="1"/>
  <c r="Y73" i="13"/>
  <c r="Y32" i="13"/>
  <c r="Y33" i="13" s="1"/>
  <c r="V54" i="4"/>
  <c r="V56" i="4" s="1"/>
  <c r="W61" i="13"/>
  <c r="W49" i="13"/>
  <c r="W50" i="13" s="1"/>
  <c r="X52" i="4"/>
  <c r="AH51" i="4"/>
  <c r="AH59" i="13"/>
  <c r="AH52" i="8"/>
  <c r="AH110" i="8" s="1"/>
  <c r="AJ29" i="8"/>
  <c r="AJ38" i="8" s="1"/>
  <c r="AJ84" i="8" s="1"/>
  <c r="AJ31" i="8"/>
  <c r="AJ40" i="8" s="1"/>
  <c r="AJ86" i="8" s="1"/>
  <c r="AH79" i="8"/>
  <c r="AH40" i="5"/>
  <c r="AI4" i="13"/>
  <c r="AI4" i="12"/>
  <c r="AI4" i="11"/>
  <c r="AI4" i="9"/>
  <c r="AI4" i="10"/>
  <c r="AJ39" i="9"/>
  <c r="AJ99" i="5"/>
  <c r="AJ68" i="13"/>
  <c r="AJ182" i="8"/>
  <c r="AJ16" i="11"/>
  <c r="AJ73" i="11"/>
  <c r="AJ61" i="11"/>
  <c r="AJ47" i="12"/>
  <c r="AJ10" i="10"/>
  <c r="AJ10" i="9"/>
  <c r="AJ23" i="9"/>
  <c r="AJ23" i="10"/>
  <c r="AG78" i="5"/>
  <c r="AG81" i="5" s="1"/>
  <c r="AI29" i="12"/>
  <c r="AI26" i="12"/>
  <c r="AJ23" i="12" s="1"/>
  <c r="AI14" i="7"/>
  <c r="AI17" i="7" s="1"/>
  <c r="AI18" i="7" s="1"/>
  <c r="AI21" i="7" s="1"/>
  <c r="AI22" i="7" s="1"/>
  <c r="AI40" i="5" s="1"/>
  <c r="AH172" i="8"/>
  <c r="AH89" i="5"/>
  <c r="AH90" i="8"/>
  <c r="AH71" i="8"/>
  <c r="AH115" i="8"/>
  <c r="AI104" i="3"/>
  <c r="AI32" i="9"/>
  <c r="AI33" i="9" s="1"/>
  <c r="AI38" i="13"/>
  <c r="AI39" i="13" s="1"/>
  <c r="AF3" i="13"/>
  <c r="AF3" i="12"/>
  <c r="AF3" i="11"/>
  <c r="AF3" i="10"/>
  <c r="AF3" i="9"/>
  <c r="AH20" i="11"/>
  <c r="AH21" i="11" s="1"/>
  <c r="AI18" i="11" s="1"/>
  <c r="AI11" i="11" s="1"/>
  <c r="AI12" i="11" s="1"/>
  <c r="AH27" i="11"/>
  <c r="AM5" i="12"/>
  <c r="AM5" i="11"/>
  <c r="AM5" i="13"/>
  <c r="AM5" i="10"/>
  <c r="AM5" i="9"/>
  <c r="AF78" i="5"/>
  <c r="AF81" i="5" s="1"/>
  <c r="AG41" i="9"/>
  <c r="AG44" i="9" s="1"/>
  <c r="AF34" i="4"/>
  <c r="AF49" i="12"/>
  <c r="AF52" i="12" s="1"/>
  <c r="AE26" i="4"/>
  <c r="AI13" i="13"/>
  <c r="AI53" i="4" s="1"/>
  <c r="AJ24" i="12"/>
  <c r="AJ18" i="12"/>
  <c r="AJ46" i="4" s="1"/>
  <c r="AJ47" i="4" s="1"/>
  <c r="AJ19" i="11"/>
  <c r="AJ50" i="12"/>
  <c r="AJ20" i="13"/>
  <c r="AJ60" i="13" s="1"/>
  <c r="AJ12" i="13"/>
  <c r="AJ72" i="13" s="1"/>
  <c r="AJ11" i="12"/>
  <c r="AJ15" i="5"/>
  <c r="AJ16" i="5" s="1"/>
  <c r="AJ26" i="5" s="1"/>
  <c r="AJ9" i="5"/>
  <c r="AJ10" i="5" s="1"/>
  <c r="AJ83" i="5" s="1"/>
  <c r="AJ123" i="8"/>
  <c r="AJ141" i="8"/>
  <c r="AJ22" i="5"/>
  <c r="AJ68" i="5"/>
  <c r="AJ74" i="5" s="1"/>
  <c r="AJ129" i="8"/>
  <c r="AJ135" i="8"/>
  <c r="AJ147" i="8"/>
  <c r="AH42" i="9"/>
  <c r="AH50" i="4"/>
  <c r="AI21" i="13"/>
  <c r="AI55" i="4" s="1"/>
  <c r="AJ104" i="3"/>
  <c r="AJ32" i="9"/>
  <c r="AJ33" i="9" s="1"/>
  <c r="AJ38" i="13"/>
  <c r="AJ39" i="13" s="1"/>
  <c r="AK82" i="3"/>
  <c r="AK83" i="3" s="1"/>
  <c r="AK28" i="8" s="1"/>
  <c r="AK29" i="8" s="1"/>
  <c r="AK38" i="8" s="1"/>
  <c r="AK84" i="8" s="1"/>
  <c r="AK63" i="3"/>
  <c r="AK64" i="3" s="1"/>
  <c r="AK11" i="13" s="1"/>
  <c r="AK2" i="12"/>
  <c r="AK16" i="12"/>
  <c r="AK17" i="12" s="1"/>
  <c r="AK2" i="11"/>
  <c r="AK2" i="13"/>
  <c r="AK2" i="10"/>
  <c r="AK2" i="9"/>
  <c r="AH51" i="8"/>
  <c r="AH109" i="8" s="1"/>
  <c r="AA26" i="11"/>
  <c r="P60" i="4"/>
  <c r="P61" i="4" s="1"/>
  <c r="P20" i="4"/>
  <c r="P21" i="4" s="1"/>
  <c r="Q12" i="9"/>
  <c r="P35" i="4"/>
  <c r="P36" i="4" s="1"/>
  <c r="Q25" i="9"/>
  <c r="P28" i="4"/>
  <c r="AB103" i="5"/>
  <c r="AB94" i="5"/>
  <c r="AD82" i="5"/>
  <c r="AD84" i="5" s="1"/>
  <c r="AD85" i="5" s="1"/>
  <c r="AD10" i="4" s="1"/>
  <c r="AD90" i="5"/>
  <c r="AA94" i="5"/>
  <c r="AA103" i="5"/>
  <c r="T101" i="5"/>
  <c r="S109" i="5"/>
  <c r="S110" i="5" s="1"/>
  <c r="S31" i="4"/>
  <c r="S38" i="14" s="1"/>
  <c r="AC82" i="5"/>
  <c r="AC84" i="5" s="1"/>
  <c r="AC85" i="5" s="1"/>
  <c r="AC10" i="4" s="1"/>
  <c r="AC90" i="5"/>
  <c r="T178" i="8"/>
  <c r="T179" i="8" s="1"/>
  <c r="T187" i="8"/>
  <c r="AC9" i="4"/>
  <c r="AC173" i="8"/>
  <c r="AC174" i="8" s="1"/>
  <c r="AC185" i="8"/>
  <c r="AG124" i="8"/>
  <c r="AG151" i="8" s="1"/>
  <c r="AG130" i="8"/>
  <c r="AG152" i="8" s="1"/>
  <c r="AG136" i="8"/>
  <c r="AG153" i="8" s="1"/>
  <c r="AG142" i="8"/>
  <c r="AG154" i="8" s="1"/>
  <c r="AG148" i="8"/>
  <c r="AG155" i="8" s="1"/>
  <c r="AD9" i="4"/>
  <c r="AD173" i="8"/>
  <c r="AD174" i="8" s="1"/>
  <c r="AD185" i="8"/>
  <c r="AB186" i="8"/>
  <c r="AB177" i="8"/>
  <c r="AE21" i="5"/>
  <c r="AE166" i="8"/>
  <c r="AE72" i="8"/>
  <c r="AE73" i="8" s="1"/>
  <c r="AE95" i="8" s="1"/>
  <c r="AG106" i="8"/>
  <c r="AG107" i="8"/>
  <c r="AG105" i="8"/>
  <c r="AG108" i="8"/>
  <c r="AE91" i="8"/>
  <c r="AE92" i="8" s="1"/>
  <c r="AE96" i="8" s="1"/>
  <c r="AE165" i="8"/>
  <c r="AE20" i="5"/>
  <c r="AH146" i="8"/>
  <c r="AH122" i="8"/>
  <c r="AH134" i="8"/>
  <c r="AH128" i="8"/>
  <c r="AH104" i="8"/>
  <c r="AH140" i="8"/>
  <c r="AH59" i="8"/>
  <c r="AH82" i="8" s="1"/>
  <c r="AJ48" i="8"/>
  <c r="AI65" i="8"/>
  <c r="AI44" i="8"/>
  <c r="AI52" i="8" s="1"/>
  <c r="AI110" i="8" s="1"/>
  <c r="AI43" i="8"/>
  <c r="AI64" i="8"/>
  <c r="AJ98" i="3"/>
  <c r="AG82" i="8"/>
  <c r="AG81" i="8"/>
  <c r="AG80" i="8"/>
  <c r="AG61" i="8"/>
  <c r="AG62" i="8"/>
  <c r="AG60" i="8"/>
  <c r="AJ13" i="8"/>
  <c r="AJ20" i="8" s="1"/>
  <c r="AJ14" i="8"/>
  <c r="AJ21" i="8" s="1"/>
  <c r="AK2" i="7"/>
  <c r="AK2" i="8"/>
  <c r="AK76" i="3"/>
  <c r="AK77" i="3" s="1"/>
  <c r="AK12" i="8" s="1"/>
  <c r="AI4" i="7"/>
  <c r="AI4" i="8"/>
  <c r="AF3" i="7"/>
  <c r="AF3" i="8"/>
  <c r="AJ20" i="7"/>
  <c r="AM5" i="8"/>
  <c r="AM5" i="7"/>
  <c r="AJ90" i="3"/>
  <c r="AJ93" i="3" s="1"/>
  <c r="AK94" i="3" s="1"/>
  <c r="AK97" i="3" s="1"/>
  <c r="AJ13" i="7"/>
  <c r="AI4" i="3"/>
  <c r="AI4" i="2"/>
  <c r="AI4" i="4"/>
  <c r="AI4" i="5"/>
  <c r="AJ22" i="3"/>
  <c r="AJ25" i="3"/>
  <c r="AI26" i="3"/>
  <c r="AI27" i="3" s="1"/>
  <c r="AM5" i="5"/>
  <c r="AM5" i="4"/>
  <c r="AN9" i="3"/>
  <c r="AM12" i="3"/>
  <c r="AM13" i="3" s="1"/>
  <c r="AM5" i="3"/>
  <c r="AM5" i="2"/>
  <c r="AG111" i="3"/>
  <c r="AG112" i="3" s="1"/>
  <c r="AH106" i="3"/>
  <c r="AK2" i="5"/>
  <c r="AK57" i="3"/>
  <c r="AK58" i="3" s="1"/>
  <c r="AK2" i="4"/>
  <c r="AK41" i="3"/>
  <c r="AK42" i="3" s="1"/>
  <c r="AK46" i="3"/>
  <c r="AK47" i="3" s="1"/>
  <c r="AK89" i="3"/>
  <c r="AK21" i="3"/>
  <c r="AK33" i="3"/>
  <c r="AK34" i="3" s="1"/>
  <c r="AK56" i="13" s="1"/>
  <c r="AK2" i="2"/>
  <c r="AK2" i="3"/>
  <c r="AF3" i="5"/>
  <c r="AF3" i="4"/>
  <c r="AF3" i="3"/>
  <c r="AF3" i="2"/>
  <c r="AL103" i="3"/>
  <c r="AL17" i="3"/>
  <c r="AL18" i="3" s="1"/>
  <c r="AL2" i="16" s="1"/>
  <c r="U56" i="11" l="1"/>
  <c r="U17" i="4" s="1"/>
  <c r="U18" i="4" s="1"/>
  <c r="U27" i="14" s="1"/>
  <c r="U30" i="14" s="1"/>
  <c r="U32" i="14" s="1"/>
  <c r="AI33" i="12"/>
  <c r="AI38" i="12" s="1"/>
  <c r="AI39" i="12" s="1"/>
  <c r="R76" i="11"/>
  <c r="R78" i="11" s="1"/>
  <c r="S75" i="11" s="1"/>
  <c r="S48" i="11"/>
  <c r="S65" i="11" s="1"/>
  <c r="T37" i="11"/>
  <c r="R26" i="9"/>
  <c r="R26" i="10"/>
  <c r="R28" i="10" s="1"/>
  <c r="S25" i="10" s="1"/>
  <c r="V39" i="11"/>
  <c r="V38" i="11"/>
  <c r="AH40" i="12"/>
  <c r="AH13" i="4" s="1"/>
  <c r="AJ49" i="8"/>
  <c r="AJ53" i="8" s="1"/>
  <c r="AJ111" i="8" s="1"/>
  <c r="AJ12" i="12"/>
  <c r="AJ37" i="12" s="1"/>
  <c r="U13" i="10"/>
  <c r="U15" i="10" s="1"/>
  <c r="V12" i="10" s="1"/>
  <c r="U13" i="9"/>
  <c r="U50" i="9"/>
  <c r="P29" i="4"/>
  <c r="P66" i="4" s="1"/>
  <c r="P37" i="14"/>
  <c r="P40" i="14" s="1"/>
  <c r="P42" i="14" s="1"/>
  <c r="AC28" i="14"/>
  <c r="AC18" i="14"/>
  <c r="AC9" i="14"/>
  <c r="V54" i="11"/>
  <c r="V17" i="14"/>
  <c r="V20" i="14" s="1"/>
  <c r="V22" i="14" s="1"/>
  <c r="AB41" i="4"/>
  <c r="AB8" i="14"/>
  <c r="AB11" i="14" s="1"/>
  <c r="AB13" i="14" s="1"/>
  <c r="AF20" i="5"/>
  <c r="AF23" i="5" s="1"/>
  <c r="AF27" i="5" s="1"/>
  <c r="AF28" i="5" s="1"/>
  <c r="AJ4" i="14"/>
  <c r="AJ4" i="16"/>
  <c r="AK31" i="8"/>
  <c r="AK40" i="8" s="1"/>
  <c r="AK86" i="8" s="1"/>
  <c r="AD28" i="14"/>
  <c r="AD18" i="14"/>
  <c r="AD9" i="14"/>
  <c r="AK19" i="14"/>
  <c r="AK39" i="14"/>
  <c r="AK10" i="14"/>
  <c r="AK29" i="14"/>
  <c r="AK30" i="8"/>
  <c r="AK39" i="8" s="1"/>
  <c r="AK85" i="8" s="1"/>
  <c r="AG3" i="14"/>
  <c r="AG3" i="16"/>
  <c r="AB26" i="11"/>
  <c r="AL69" i="3"/>
  <c r="AL70" i="3" s="1"/>
  <c r="AL19" i="13" s="1"/>
  <c r="AL2" i="14"/>
  <c r="AI51" i="8"/>
  <c r="AI109" i="8" s="1"/>
  <c r="AF166" i="8"/>
  <c r="AJ47" i="8"/>
  <c r="AI26" i="13"/>
  <c r="AI43" i="13"/>
  <c r="AH27" i="13"/>
  <c r="AH31" i="13" s="1"/>
  <c r="AH44" i="13"/>
  <c r="AH48" i="13" s="1"/>
  <c r="W77" i="13"/>
  <c r="W79" i="13" s="1"/>
  <c r="W51" i="13"/>
  <c r="X58" i="13"/>
  <c r="W83" i="13"/>
  <c r="W85" i="13" s="1"/>
  <c r="W32" i="4" s="1"/>
  <c r="Y78" i="13"/>
  <c r="Y34" i="13"/>
  <c r="Y52" i="4" s="1"/>
  <c r="Z70" i="13"/>
  <c r="Y84" i="13"/>
  <c r="AI51" i="4"/>
  <c r="AI59" i="13"/>
  <c r="AJ51" i="4"/>
  <c r="AJ59" i="13"/>
  <c r="AD11" i="4"/>
  <c r="AE97" i="8"/>
  <c r="AE164" i="8" s="1"/>
  <c r="AE167" i="8" s="1"/>
  <c r="AE173" i="8" s="1"/>
  <c r="AE174" i="8" s="1"/>
  <c r="AI43" i="5"/>
  <c r="AI61" i="5" s="1"/>
  <c r="AI71" i="5" s="1"/>
  <c r="AI44" i="5"/>
  <c r="AI62" i="5" s="1"/>
  <c r="AI72" i="5" s="1"/>
  <c r="AI48" i="5"/>
  <c r="AI66" i="5" s="1"/>
  <c r="AI76" i="5" s="1"/>
  <c r="AI49" i="5"/>
  <c r="AI67" i="5" s="1"/>
  <c r="AI77" i="5" s="1"/>
  <c r="AI45" i="5"/>
  <c r="AI63" i="5" s="1"/>
  <c r="AI73" i="5" s="1"/>
  <c r="AI42" i="5"/>
  <c r="AI60" i="5" s="1"/>
  <c r="AI70" i="5" s="1"/>
  <c r="AI47" i="5"/>
  <c r="AI65" i="5" s="1"/>
  <c r="AI75" i="5" s="1"/>
  <c r="S111" i="5"/>
  <c r="S42" i="4" s="1"/>
  <c r="AK20" i="13"/>
  <c r="AK60" i="13" s="1"/>
  <c r="AK12" i="13"/>
  <c r="AK72" i="13" s="1"/>
  <c r="AK11" i="12"/>
  <c r="AK15" i="5"/>
  <c r="AK16" i="5" s="1"/>
  <c r="AK26" i="5" s="1"/>
  <c r="AK141" i="8"/>
  <c r="AK123" i="8"/>
  <c r="AK22" i="5"/>
  <c r="AK68" i="5"/>
  <c r="AK74" i="5" s="1"/>
  <c r="AK129" i="8"/>
  <c r="AK9" i="5"/>
  <c r="AK10" i="5" s="1"/>
  <c r="AK83" i="5" s="1"/>
  <c r="AK135" i="8"/>
  <c r="AK147" i="8"/>
  <c r="AJ4" i="13"/>
  <c r="AJ4" i="12"/>
  <c r="AJ4" i="11"/>
  <c r="AJ4" i="9"/>
  <c r="AJ4" i="10"/>
  <c r="AJ42" i="9"/>
  <c r="AJ50" i="4"/>
  <c r="AL82" i="3"/>
  <c r="AL83" i="3" s="1"/>
  <c r="AL28" i="8" s="1"/>
  <c r="AL30" i="8" s="1"/>
  <c r="AL39" i="8" s="1"/>
  <c r="AL85" i="8" s="1"/>
  <c r="AL63" i="3"/>
  <c r="AL64" i="3" s="1"/>
  <c r="AL11" i="13" s="1"/>
  <c r="AL2" i="13"/>
  <c r="AL2" i="12"/>
  <c r="AL16" i="12"/>
  <c r="AL17" i="12" s="1"/>
  <c r="AL2" i="11"/>
  <c r="AL2" i="10"/>
  <c r="AL2" i="9"/>
  <c r="AG49" i="12"/>
  <c r="AG52" i="12" s="1"/>
  <c r="AF26" i="4"/>
  <c r="AJ14" i="7"/>
  <c r="AJ17" i="7" s="1"/>
  <c r="AJ18" i="7" s="1"/>
  <c r="AJ21" i="7" s="1"/>
  <c r="AJ22" i="7" s="1"/>
  <c r="AH41" i="9"/>
  <c r="AH44" i="9" s="1"/>
  <c r="AG34" i="4"/>
  <c r="AH45" i="5"/>
  <c r="AH63" i="5" s="1"/>
  <c r="AH73" i="5" s="1"/>
  <c r="AH48" i="5"/>
  <c r="AH66" i="5" s="1"/>
  <c r="AH76" i="5" s="1"/>
  <c r="AH47" i="5"/>
  <c r="AH65" i="5" s="1"/>
  <c r="AH75" i="5" s="1"/>
  <c r="AH44" i="5"/>
  <c r="AH62" i="5" s="1"/>
  <c r="AH72" i="5" s="1"/>
  <c r="AH49" i="5"/>
  <c r="AH67" i="5" s="1"/>
  <c r="AH77" i="5" s="1"/>
  <c r="AH43" i="5"/>
  <c r="AH61" i="5" s="1"/>
  <c r="AH71" i="5" s="1"/>
  <c r="AH42" i="5"/>
  <c r="AH60" i="5" s="1"/>
  <c r="AH70" i="5" s="1"/>
  <c r="AI27" i="11"/>
  <c r="AI20" i="11"/>
  <c r="AI21" i="11" s="1"/>
  <c r="AJ18" i="11" s="1"/>
  <c r="AJ11" i="11" s="1"/>
  <c r="AJ12" i="11" s="1"/>
  <c r="AJ13" i="13"/>
  <c r="AJ53" i="4" s="1"/>
  <c r="AK39" i="9"/>
  <c r="AK99" i="5"/>
  <c r="AK68" i="13"/>
  <c r="AK182" i="8"/>
  <c r="AK16" i="11"/>
  <c r="AK73" i="11"/>
  <c r="AK61" i="11"/>
  <c r="AK47" i="12"/>
  <c r="AK10" i="10"/>
  <c r="AK23" i="10"/>
  <c r="AK23" i="9"/>
  <c r="AK10" i="9"/>
  <c r="AN5" i="12"/>
  <c r="AN5" i="11"/>
  <c r="AN5" i="13"/>
  <c r="AN5" i="10"/>
  <c r="AN5" i="9"/>
  <c r="AJ21" i="13"/>
  <c r="AJ55" i="4" s="1"/>
  <c r="AI89" i="5"/>
  <c r="AI172" i="8"/>
  <c r="AI71" i="8"/>
  <c r="AI90" i="8"/>
  <c r="AI115" i="8"/>
  <c r="AG3" i="13"/>
  <c r="AG3" i="12"/>
  <c r="AG3" i="11"/>
  <c r="AG3" i="9"/>
  <c r="AG3" i="10"/>
  <c r="AK104" i="3"/>
  <c r="AK32" i="9"/>
  <c r="AK33" i="9" s="1"/>
  <c r="AK38" i="13"/>
  <c r="AK39" i="13" s="1"/>
  <c r="AK24" i="12"/>
  <c r="AK18" i="12"/>
  <c r="AK46" i="4" s="1"/>
  <c r="AK47" i="4" s="1"/>
  <c r="AK19" i="11"/>
  <c r="AK50" i="12"/>
  <c r="AI42" i="9"/>
  <c r="AI50" i="4"/>
  <c r="AJ26" i="12"/>
  <c r="AK23" i="12" s="1"/>
  <c r="AJ29" i="12"/>
  <c r="Q49" i="9"/>
  <c r="Q52" i="9" s="1"/>
  <c r="U184" i="8"/>
  <c r="T27" i="4"/>
  <c r="T36" i="14" s="1"/>
  <c r="T108" i="5"/>
  <c r="AD91" i="5"/>
  <c r="AD102" i="5"/>
  <c r="AC102" i="5"/>
  <c r="AC91" i="5"/>
  <c r="T95" i="5"/>
  <c r="T96" i="5" s="1"/>
  <c r="T104" i="5"/>
  <c r="AC11" i="4"/>
  <c r="AC8" i="14" s="1"/>
  <c r="AH124" i="8"/>
  <c r="AH151" i="8" s="1"/>
  <c r="AH142" i="8"/>
  <c r="AH154" i="8" s="1"/>
  <c r="AH130" i="8"/>
  <c r="AH152" i="8" s="1"/>
  <c r="AH148" i="8"/>
  <c r="AH155" i="8" s="1"/>
  <c r="AH136" i="8"/>
  <c r="AH153" i="8" s="1"/>
  <c r="AC177" i="8"/>
  <c r="AC186" i="8"/>
  <c r="AD177" i="8"/>
  <c r="AD186" i="8"/>
  <c r="AE23" i="5"/>
  <c r="AE27" i="5" s="1"/>
  <c r="AE28" i="5" s="1"/>
  <c r="AF97" i="8"/>
  <c r="AF164" i="8" s="1"/>
  <c r="AH107" i="8"/>
  <c r="AH105" i="8"/>
  <c r="AH106" i="8"/>
  <c r="AH108" i="8"/>
  <c r="AH61" i="8"/>
  <c r="AH60" i="8"/>
  <c r="AH80" i="8"/>
  <c r="AH62" i="8"/>
  <c r="AH81" i="8"/>
  <c r="AG156" i="8"/>
  <c r="AG159" i="8" s="1"/>
  <c r="AG160" i="8" s="1"/>
  <c r="AI146" i="8"/>
  <c r="AI122" i="8"/>
  <c r="AI134" i="8"/>
  <c r="AI104" i="8"/>
  <c r="AI140" i="8"/>
  <c r="AI128" i="8"/>
  <c r="AG112" i="8"/>
  <c r="AG116" i="8" s="1"/>
  <c r="AG117" i="8" s="1"/>
  <c r="AK48" i="8"/>
  <c r="AJ44" i="8"/>
  <c r="AJ52" i="8" s="1"/>
  <c r="AJ110" i="8" s="1"/>
  <c r="AJ65" i="8"/>
  <c r="AK47" i="8"/>
  <c r="AJ43" i="8"/>
  <c r="AJ64" i="8"/>
  <c r="AG67" i="8"/>
  <c r="AK98" i="3"/>
  <c r="AG87" i="8"/>
  <c r="AI59" i="8"/>
  <c r="AI79" i="8"/>
  <c r="AK13" i="8"/>
  <c r="AK20" i="8" s="1"/>
  <c r="AK14" i="8"/>
  <c r="AK21" i="8" s="1"/>
  <c r="AL2" i="7"/>
  <c r="AL2" i="8"/>
  <c r="AL76" i="3"/>
  <c r="AL77" i="3" s="1"/>
  <c r="AL12" i="8" s="1"/>
  <c r="AG3" i="7"/>
  <c r="AG3" i="8"/>
  <c r="AK20" i="7"/>
  <c r="AN5" i="8"/>
  <c r="AN5" i="7"/>
  <c r="AJ4" i="7"/>
  <c r="AJ4" i="8"/>
  <c r="AK105" i="3"/>
  <c r="AK90" i="3"/>
  <c r="AK93" i="3" s="1"/>
  <c r="AL94" i="3" s="1"/>
  <c r="AL97" i="3" s="1"/>
  <c r="AK13" i="7"/>
  <c r="AJ4" i="2"/>
  <c r="AJ4" i="3"/>
  <c r="AJ4" i="4"/>
  <c r="AJ4" i="5"/>
  <c r="AK22" i="3"/>
  <c r="AK25" i="3"/>
  <c r="AJ26" i="3"/>
  <c r="AJ27" i="3" s="1"/>
  <c r="AL2" i="5"/>
  <c r="AL2" i="4"/>
  <c r="AL33" i="3"/>
  <c r="AL34" i="3" s="1"/>
  <c r="AL56" i="13" s="1"/>
  <c r="AL89" i="3"/>
  <c r="AL21" i="3"/>
  <c r="AL2" i="2"/>
  <c r="AL57" i="3"/>
  <c r="AL58" i="3" s="1"/>
  <c r="AL46" i="3"/>
  <c r="AL47" i="3" s="1"/>
  <c r="AL2" i="3"/>
  <c r="AL41" i="3"/>
  <c r="AL42" i="3" s="1"/>
  <c r="AH111" i="3"/>
  <c r="AH112" i="3" s="1"/>
  <c r="AI106" i="3"/>
  <c r="AM103" i="3"/>
  <c r="AM17" i="3"/>
  <c r="AM18" i="3" s="1"/>
  <c r="AM2" i="16" s="1"/>
  <c r="AG3" i="5"/>
  <c r="AG3" i="4"/>
  <c r="AG3" i="2"/>
  <c r="AG3" i="3"/>
  <c r="AN5" i="5"/>
  <c r="AN5" i="4"/>
  <c r="AN12" i="3"/>
  <c r="AN13" i="3" s="1"/>
  <c r="AN5" i="2"/>
  <c r="AN5" i="3"/>
  <c r="AO9" i="3"/>
  <c r="AI40" i="12" l="1"/>
  <c r="AI13" i="4" s="1"/>
  <c r="AI51" i="12"/>
  <c r="AJ33" i="12"/>
  <c r="AJ38" i="12" s="1"/>
  <c r="AJ39" i="12" s="1"/>
  <c r="V55" i="11"/>
  <c r="V56" i="11" s="1"/>
  <c r="V17" i="4" s="1"/>
  <c r="V18" i="4" s="1"/>
  <c r="S66" i="11"/>
  <c r="S33" i="4" s="1"/>
  <c r="S49" i="11"/>
  <c r="S43" i="4" s="1"/>
  <c r="S44" i="4" s="1"/>
  <c r="S58" i="4" s="1"/>
  <c r="AK49" i="8"/>
  <c r="AK53" i="8" s="1"/>
  <c r="AK111" i="8" s="1"/>
  <c r="W80" i="13"/>
  <c r="W14" i="4" s="1"/>
  <c r="W15" i="4" s="1"/>
  <c r="W28" i="11"/>
  <c r="W29" i="11" s="1"/>
  <c r="P67" i="4"/>
  <c r="AK12" i="12"/>
  <c r="AK37" i="12" s="1"/>
  <c r="AC11" i="14"/>
  <c r="AC13" i="14" s="1"/>
  <c r="AL19" i="14"/>
  <c r="AL39" i="14"/>
  <c r="AL10" i="14"/>
  <c r="AL29" i="14"/>
  <c r="AD41" i="4"/>
  <c r="AD8" i="14"/>
  <c r="AD11" i="14" s="1"/>
  <c r="AD13" i="14" s="1"/>
  <c r="AH3" i="14"/>
  <c r="AH3" i="16"/>
  <c r="AK4" i="14"/>
  <c r="AK4" i="16"/>
  <c r="AM69" i="3"/>
  <c r="AM70" i="3" s="1"/>
  <c r="AM19" i="13" s="1"/>
  <c r="AM2" i="14"/>
  <c r="AJ51" i="8"/>
  <c r="AJ109" i="8" s="1"/>
  <c r="AE9" i="4"/>
  <c r="AF167" i="8"/>
  <c r="AF185" i="8" s="1"/>
  <c r="AL105" i="3"/>
  <c r="AD26" i="11"/>
  <c r="AL29" i="8"/>
  <c r="AL38" i="8" s="1"/>
  <c r="AL84" i="8" s="1"/>
  <c r="AE185" i="8"/>
  <c r="AJ26" i="13"/>
  <c r="AJ43" i="13"/>
  <c r="AL31" i="8"/>
  <c r="AL40" i="8" s="1"/>
  <c r="AL86" i="8" s="1"/>
  <c r="AI27" i="13"/>
  <c r="AI31" i="13" s="1"/>
  <c r="AI44" i="13"/>
  <c r="AI48" i="13" s="1"/>
  <c r="Z73" i="13"/>
  <c r="Z32" i="13"/>
  <c r="Z33" i="13" s="1"/>
  <c r="X61" i="13"/>
  <c r="X49" i="13"/>
  <c r="X50" i="13" s="1"/>
  <c r="W54" i="4"/>
  <c r="W56" i="4" s="1"/>
  <c r="AK51" i="4"/>
  <c r="AK59" i="13"/>
  <c r="AJ40" i="5"/>
  <c r="AJ128" i="8"/>
  <c r="AJ140" i="8"/>
  <c r="AJ79" i="8"/>
  <c r="AJ122" i="8"/>
  <c r="AJ130" i="8" s="1"/>
  <c r="AJ152" i="8" s="1"/>
  <c r="AJ59" i="8"/>
  <c r="AJ81" i="8" s="1"/>
  <c r="AJ134" i="8"/>
  <c r="AJ104" i="8"/>
  <c r="AJ107" i="8" s="1"/>
  <c r="AJ146" i="8"/>
  <c r="AJ20" i="11"/>
  <c r="AJ21" i="11" s="1"/>
  <c r="AK18" i="11" s="1"/>
  <c r="AK11" i="11" s="1"/>
  <c r="AK12" i="11" s="1"/>
  <c r="AJ27" i="11"/>
  <c r="AJ89" i="5"/>
  <c r="AJ172" i="8"/>
  <c r="AJ71" i="8"/>
  <c r="AJ90" i="8"/>
  <c r="AJ115" i="8"/>
  <c r="AH3" i="13"/>
  <c r="AH3" i="12"/>
  <c r="AH3" i="11"/>
  <c r="AH3" i="9"/>
  <c r="AH3" i="10"/>
  <c r="AI78" i="5"/>
  <c r="AI81" i="5" s="1"/>
  <c r="AL12" i="13"/>
  <c r="AL72" i="13" s="1"/>
  <c r="AL11" i="12"/>
  <c r="AL20" i="13"/>
  <c r="AL60" i="13" s="1"/>
  <c r="AL15" i="5"/>
  <c r="AL16" i="5" s="1"/>
  <c r="AL26" i="5" s="1"/>
  <c r="AL141" i="8"/>
  <c r="AL22" i="5"/>
  <c r="AL68" i="5"/>
  <c r="AL74" i="5" s="1"/>
  <c r="AL129" i="8"/>
  <c r="AL123" i="8"/>
  <c r="AL147" i="8"/>
  <c r="AL135" i="8"/>
  <c r="AL9" i="5"/>
  <c r="AL10" i="5" s="1"/>
  <c r="AL83" i="5" s="1"/>
  <c r="AK42" i="9"/>
  <c r="AK50" i="4"/>
  <c r="AH78" i="5"/>
  <c r="AH81" i="5" s="1"/>
  <c r="AH49" i="12"/>
  <c r="AH52" i="12" s="1"/>
  <c r="AG26" i="4"/>
  <c r="AK14" i="7"/>
  <c r="AK17" i="7" s="1"/>
  <c r="AK18" i="7" s="1"/>
  <c r="AK21" i="7" s="1"/>
  <c r="AK22" i="7" s="1"/>
  <c r="AI41" i="9"/>
  <c r="AI44" i="9" s="1"/>
  <c r="AH34" i="4"/>
  <c r="AL98" i="3"/>
  <c r="AL104" i="3"/>
  <c r="AL38" i="13"/>
  <c r="AL39" i="13" s="1"/>
  <c r="AL32" i="9"/>
  <c r="AL33" i="9" s="1"/>
  <c r="AL99" i="5"/>
  <c r="AL68" i="13"/>
  <c r="AL182" i="8"/>
  <c r="AL39" i="9"/>
  <c r="AL16" i="11"/>
  <c r="AL73" i="11"/>
  <c r="AL61" i="11"/>
  <c r="AL47" i="12"/>
  <c r="AL10" i="10"/>
  <c r="AL23" i="10"/>
  <c r="AL23" i="9"/>
  <c r="AL10" i="9"/>
  <c r="AK26" i="12"/>
  <c r="AL23" i="12" s="1"/>
  <c r="AK29" i="12"/>
  <c r="AK13" i="13"/>
  <c r="AK53" i="4" s="1"/>
  <c r="AO5" i="13"/>
  <c r="AO5" i="11"/>
  <c r="AO5" i="12"/>
  <c r="AO5" i="10"/>
  <c r="AO5" i="9"/>
  <c r="AK4" i="13"/>
  <c r="AK4" i="12"/>
  <c r="AK4" i="11"/>
  <c r="AK4" i="10"/>
  <c r="AK4" i="9"/>
  <c r="AM82" i="3"/>
  <c r="AM83" i="3" s="1"/>
  <c r="AM28" i="8" s="1"/>
  <c r="AM31" i="8" s="1"/>
  <c r="AM40" i="8" s="1"/>
  <c r="AM86" i="8" s="1"/>
  <c r="AM63" i="3"/>
  <c r="AM64" i="3" s="1"/>
  <c r="AM11" i="13" s="1"/>
  <c r="AM2" i="13"/>
  <c r="AM2" i="12"/>
  <c r="AM16" i="12"/>
  <c r="AM17" i="12" s="1"/>
  <c r="AM2" i="11"/>
  <c r="AM2" i="10"/>
  <c r="AM2" i="9"/>
  <c r="AL19" i="11"/>
  <c r="AL18" i="12"/>
  <c r="AL46" i="4" s="1"/>
  <c r="AL47" i="4" s="1"/>
  <c r="AL50" i="12"/>
  <c r="AL24" i="12"/>
  <c r="AK21" i="13"/>
  <c r="AK55" i="4" s="1"/>
  <c r="Q14" i="9"/>
  <c r="Q15" i="9" s="1"/>
  <c r="Q27" i="9"/>
  <c r="Q28" i="9" s="1"/>
  <c r="Q53" i="9"/>
  <c r="AD94" i="5"/>
  <c r="AD103" i="5"/>
  <c r="U101" i="5"/>
  <c r="T109" i="5"/>
  <c r="T110" i="5" s="1"/>
  <c r="T31" i="4"/>
  <c r="T38" i="14" s="1"/>
  <c r="AC26" i="11"/>
  <c r="AF82" i="5"/>
  <c r="AF84" i="5" s="1"/>
  <c r="AF85" i="5" s="1"/>
  <c r="AF10" i="4" s="1"/>
  <c r="AF90" i="5"/>
  <c r="AE82" i="5"/>
  <c r="AE84" i="5" s="1"/>
  <c r="AE85" i="5" s="1"/>
  <c r="AE10" i="4" s="1"/>
  <c r="AE90" i="5"/>
  <c r="AC41" i="4"/>
  <c r="U187" i="8"/>
  <c r="U178" i="8"/>
  <c r="U179" i="8" s="1"/>
  <c r="AC103" i="5"/>
  <c r="AC94" i="5"/>
  <c r="AE186" i="8"/>
  <c r="AE177" i="8"/>
  <c r="AI124" i="8"/>
  <c r="AI151" i="8" s="1"/>
  <c r="AI136" i="8"/>
  <c r="AI153" i="8" s="1"/>
  <c r="AI130" i="8"/>
  <c r="AI152" i="8" s="1"/>
  <c r="AI142" i="8"/>
  <c r="AI154" i="8" s="1"/>
  <c r="AI148" i="8"/>
  <c r="AI155" i="8" s="1"/>
  <c r="AH67" i="8"/>
  <c r="AG165" i="8"/>
  <c r="AG20" i="5"/>
  <c r="AG72" i="8"/>
  <c r="AG73" i="8" s="1"/>
  <c r="AG95" i="8" s="1"/>
  <c r="AG21" i="5"/>
  <c r="AG166" i="8"/>
  <c r="AG91" i="8"/>
  <c r="AG92" i="8" s="1"/>
  <c r="AG96" i="8" s="1"/>
  <c r="AI105" i="8"/>
  <c r="AI107" i="8"/>
  <c r="AI108" i="8"/>
  <c r="AI106" i="8"/>
  <c r="AH87" i="8"/>
  <c r="AH112" i="8"/>
  <c r="AH116" i="8" s="1"/>
  <c r="AH117" i="8" s="1"/>
  <c r="AH156" i="8"/>
  <c r="AH159" i="8" s="1"/>
  <c r="AH160" i="8" s="1"/>
  <c r="AK65" i="8"/>
  <c r="AK44" i="8"/>
  <c r="AK52" i="8" s="1"/>
  <c r="AK110" i="8" s="1"/>
  <c r="AL48" i="8"/>
  <c r="AK43" i="8"/>
  <c r="AK51" i="8" s="1"/>
  <c r="AK109" i="8" s="1"/>
  <c r="AK64" i="8"/>
  <c r="AI82" i="8"/>
  <c r="AI61" i="8"/>
  <c r="AI62" i="8"/>
  <c r="AI60" i="8"/>
  <c r="AI80" i="8"/>
  <c r="AI81" i="8"/>
  <c r="AL13" i="8"/>
  <c r="AL20" i="8" s="1"/>
  <c r="AL14" i="8"/>
  <c r="AL21" i="8" s="1"/>
  <c r="AM2" i="7"/>
  <c r="AM2" i="8"/>
  <c r="AM76" i="3"/>
  <c r="AM77" i="3" s="1"/>
  <c r="AM12" i="8" s="1"/>
  <c r="AO5" i="8"/>
  <c r="AO5" i="7"/>
  <c r="AH3" i="7"/>
  <c r="AH3" i="8"/>
  <c r="AK4" i="7"/>
  <c r="AK4" i="8"/>
  <c r="AL20" i="7"/>
  <c r="AK4" i="2"/>
  <c r="AK4" i="3"/>
  <c r="AK4" i="4"/>
  <c r="AL90" i="3"/>
  <c r="AL93" i="3" s="1"/>
  <c r="AM94" i="3" s="1"/>
  <c r="AM105" i="3" s="1"/>
  <c r="AL13" i="7"/>
  <c r="AK4" i="5"/>
  <c r="AK26" i="3"/>
  <c r="AK27" i="3" s="1"/>
  <c r="AL22" i="3"/>
  <c r="AL25" i="3"/>
  <c r="AM2" i="5"/>
  <c r="AM2" i="4"/>
  <c r="AM89" i="3"/>
  <c r="AM21" i="3"/>
  <c r="AM57" i="3"/>
  <c r="AM58" i="3" s="1"/>
  <c r="AM46" i="3"/>
  <c r="AM47" i="3" s="1"/>
  <c r="AM33" i="3"/>
  <c r="AM34" i="3" s="1"/>
  <c r="AM56" i="13" s="1"/>
  <c r="AM2" i="3"/>
  <c r="AM41" i="3"/>
  <c r="AM42" i="3" s="1"/>
  <c r="AM2" i="2"/>
  <c r="AN103" i="3"/>
  <c r="AN17" i="3"/>
  <c r="AN18" i="3" s="1"/>
  <c r="AN2" i="16" s="1"/>
  <c r="AJ106" i="3"/>
  <c r="AI111" i="3"/>
  <c r="AI112" i="3" s="1"/>
  <c r="AH3" i="5"/>
  <c r="AH3" i="4"/>
  <c r="AH3" i="2"/>
  <c r="AH3" i="3"/>
  <c r="AO5" i="5"/>
  <c r="AO5" i="4"/>
  <c r="AO5" i="3"/>
  <c r="AP9" i="3"/>
  <c r="AO5" i="2"/>
  <c r="AO12" i="3"/>
  <c r="AO13" i="3" s="1"/>
  <c r="AJ51" i="12" l="1"/>
  <c r="AJ40" i="12"/>
  <c r="AJ13" i="4" s="1"/>
  <c r="AK33" i="12"/>
  <c r="AK38" i="12" s="1"/>
  <c r="AK39" i="12" s="1"/>
  <c r="AK40" i="12" s="1"/>
  <c r="AK13" i="4" s="1"/>
  <c r="V64" i="11"/>
  <c r="V27" i="14"/>
  <c r="V30" i="14" s="1"/>
  <c r="V32" i="14" s="1"/>
  <c r="V50" i="9"/>
  <c r="V13" i="9"/>
  <c r="V13" i="10"/>
  <c r="V15" i="10" s="1"/>
  <c r="W12" i="10" s="1"/>
  <c r="T63" i="11"/>
  <c r="T40" i="11"/>
  <c r="T42" i="11" s="1"/>
  <c r="T47" i="11" s="1"/>
  <c r="S26" i="10"/>
  <c r="S28" i="10" s="1"/>
  <c r="T25" i="10" s="1"/>
  <c r="S76" i="11"/>
  <c r="S78" i="11" s="1"/>
  <c r="T75" i="11" s="1"/>
  <c r="S26" i="9"/>
  <c r="W39" i="11"/>
  <c r="W38" i="11"/>
  <c r="AL12" i="12"/>
  <c r="AL37" i="12" s="1"/>
  <c r="AE9" i="14"/>
  <c r="AE18" i="14"/>
  <c r="AE28" i="14"/>
  <c r="AF9" i="4"/>
  <c r="AI3" i="14"/>
  <c r="AI3" i="16"/>
  <c r="AL4" i="14"/>
  <c r="AL4" i="16"/>
  <c r="W54" i="11"/>
  <c r="W17" i="14"/>
  <c r="W20" i="14" s="1"/>
  <c r="W22" i="14" s="1"/>
  <c r="AM10" i="14"/>
  <c r="AM29" i="14"/>
  <c r="AM39" i="14"/>
  <c r="AM19" i="14"/>
  <c r="AN69" i="3"/>
  <c r="AN70" i="3" s="1"/>
  <c r="AN19" i="13" s="1"/>
  <c r="AN2" i="14"/>
  <c r="AE11" i="4"/>
  <c r="AF11" i="4"/>
  <c r="AF173" i="8"/>
  <c r="AF174" i="8" s="1"/>
  <c r="AF186" i="8" s="1"/>
  <c r="AL47" i="8"/>
  <c r="AJ82" i="8"/>
  <c r="AL49" i="8"/>
  <c r="AL53" i="8" s="1"/>
  <c r="AL111" i="8" s="1"/>
  <c r="AM29" i="8"/>
  <c r="AM38" i="8" s="1"/>
  <c r="AM84" i="8" s="1"/>
  <c r="AM30" i="8"/>
  <c r="AM39" i="8" s="1"/>
  <c r="AM85" i="8" s="1"/>
  <c r="AK26" i="13"/>
  <c r="AK43" i="13"/>
  <c r="AJ44" i="13"/>
  <c r="AJ48" i="13" s="1"/>
  <c r="AJ27" i="13"/>
  <c r="AJ31" i="13" s="1"/>
  <c r="Y58" i="13"/>
  <c r="X83" i="13"/>
  <c r="X85" i="13" s="1"/>
  <c r="X32" i="4" s="1"/>
  <c r="X77" i="13"/>
  <c r="X79" i="13" s="1"/>
  <c r="X51" i="13"/>
  <c r="Z78" i="13"/>
  <c r="Z34" i="13"/>
  <c r="Z52" i="4" s="1"/>
  <c r="AA70" i="13"/>
  <c r="Z84" i="13"/>
  <c r="AL51" i="4"/>
  <c r="AL59" i="13"/>
  <c r="AJ106" i="8"/>
  <c r="AJ108" i="8"/>
  <c r="AJ124" i="8"/>
  <c r="AJ151" i="8" s="1"/>
  <c r="AK40" i="5"/>
  <c r="AK134" i="8"/>
  <c r="AK104" i="8"/>
  <c r="AK105" i="8" s="1"/>
  <c r="AK140" i="8"/>
  <c r="AK122" i="8"/>
  <c r="AK142" i="8" s="1"/>
  <c r="AK154" i="8" s="1"/>
  <c r="AK128" i="8"/>
  <c r="AK146" i="8"/>
  <c r="AK59" i="8"/>
  <c r="AK82" i="8" s="1"/>
  <c r="AK79" i="8"/>
  <c r="AJ41" i="9"/>
  <c r="AJ44" i="9" s="1"/>
  <c r="AI34" i="4"/>
  <c r="T111" i="5"/>
  <c r="T42" i="4" s="1"/>
  <c r="AI3" i="13"/>
  <c r="AI3" i="12"/>
  <c r="AI3" i="11"/>
  <c r="AI3" i="10"/>
  <c r="AI3" i="9"/>
  <c r="AL29" i="12"/>
  <c r="AL26" i="12"/>
  <c r="AM23" i="12" s="1"/>
  <c r="AK89" i="5"/>
  <c r="AK172" i="8"/>
  <c r="AK90" i="8"/>
  <c r="AK71" i="8"/>
  <c r="AK115" i="8"/>
  <c r="AM104" i="3"/>
  <c r="AM38" i="13"/>
  <c r="AM39" i="13" s="1"/>
  <c r="AM32" i="9"/>
  <c r="AM33" i="9" s="1"/>
  <c r="AJ80" i="8"/>
  <c r="AL14" i="7"/>
  <c r="AL17" i="7" s="1"/>
  <c r="AL18" i="7" s="1"/>
  <c r="AL21" i="7" s="1"/>
  <c r="AL22" i="7" s="1"/>
  <c r="AL40" i="5" s="1"/>
  <c r="AJ61" i="8"/>
  <c r="AJ105" i="8"/>
  <c r="AJ148" i="8"/>
  <c r="AJ155" i="8" s="1"/>
  <c r="AL4" i="13"/>
  <c r="AL4" i="12"/>
  <c r="AL4" i="11"/>
  <c r="AL4" i="10"/>
  <c r="AL4" i="9"/>
  <c r="AL42" i="9"/>
  <c r="AL50" i="4"/>
  <c r="AP5" i="13"/>
  <c r="AP5" i="11"/>
  <c r="AP5" i="12"/>
  <c r="AP5" i="10"/>
  <c r="AP5" i="9"/>
  <c r="AM68" i="13"/>
  <c r="AM182" i="8"/>
  <c r="AM39" i="9"/>
  <c r="AM99" i="5"/>
  <c r="AM16" i="11"/>
  <c r="AM73" i="11"/>
  <c r="AM61" i="11"/>
  <c r="AM47" i="12"/>
  <c r="AM23" i="10"/>
  <c r="AM23" i="9"/>
  <c r="AM10" i="10"/>
  <c r="AM10" i="9"/>
  <c r="AJ60" i="8"/>
  <c r="AJ136" i="8"/>
  <c r="AJ153" i="8" s="1"/>
  <c r="AL13" i="13"/>
  <c r="AL53" i="4" s="1"/>
  <c r="AJ42" i="5"/>
  <c r="AJ60" i="5" s="1"/>
  <c r="AJ70" i="5" s="1"/>
  <c r="AJ47" i="5"/>
  <c r="AJ65" i="5" s="1"/>
  <c r="AJ75" i="5" s="1"/>
  <c r="AJ43" i="5"/>
  <c r="AJ61" i="5" s="1"/>
  <c r="AJ71" i="5" s="1"/>
  <c r="AJ45" i="5"/>
  <c r="AJ63" i="5" s="1"/>
  <c r="AJ73" i="5" s="1"/>
  <c r="AJ49" i="5"/>
  <c r="AJ67" i="5" s="1"/>
  <c r="AJ77" i="5" s="1"/>
  <c r="AJ48" i="5"/>
  <c r="AJ66" i="5" s="1"/>
  <c r="AJ76" i="5" s="1"/>
  <c r="AJ44" i="5"/>
  <c r="AJ62" i="5" s="1"/>
  <c r="AJ72" i="5" s="1"/>
  <c r="AH26" i="4"/>
  <c r="AI49" i="12"/>
  <c r="AI52" i="12" s="1"/>
  <c r="AJ62" i="8"/>
  <c r="AJ142" i="8"/>
  <c r="AJ154" i="8" s="1"/>
  <c r="AM18" i="12"/>
  <c r="AM46" i="4" s="1"/>
  <c r="AM47" i="4" s="1"/>
  <c r="AM19" i="11"/>
  <c r="AM24" i="12"/>
  <c r="AM50" i="12"/>
  <c r="AL21" i="13"/>
  <c r="AL55" i="4" s="1"/>
  <c r="AM11" i="12"/>
  <c r="AM12" i="13"/>
  <c r="AM72" i="13" s="1"/>
  <c r="AM20" i="13"/>
  <c r="AM60" i="13" s="1"/>
  <c r="AM15" i="5"/>
  <c r="AM16" i="5" s="1"/>
  <c r="AM26" i="5" s="1"/>
  <c r="AM9" i="5"/>
  <c r="AM10" i="5" s="1"/>
  <c r="AM83" i="5" s="1"/>
  <c r="AM22" i="5"/>
  <c r="AM68" i="5"/>
  <c r="AM74" i="5" s="1"/>
  <c r="AM129" i="8"/>
  <c r="AM123" i="8"/>
  <c r="AM147" i="8"/>
  <c r="AM135" i="8"/>
  <c r="AM141" i="8"/>
  <c r="AK27" i="11"/>
  <c r="AK20" i="11"/>
  <c r="AK21" i="11" s="1"/>
  <c r="AL18" i="11" s="1"/>
  <c r="AL11" i="11" s="1"/>
  <c r="AL12" i="11" s="1"/>
  <c r="AN82" i="3"/>
  <c r="AN83" i="3" s="1"/>
  <c r="AN28" i="8" s="1"/>
  <c r="AN31" i="8" s="1"/>
  <c r="AN40" i="8" s="1"/>
  <c r="AN86" i="8" s="1"/>
  <c r="AN2" i="13"/>
  <c r="AN16" i="12"/>
  <c r="AN17" i="12" s="1"/>
  <c r="AN2" i="12"/>
  <c r="AN63" i="3"/>
  <c r="AN64" i="3" s="1"/>
  <c r="AN11" i="13" s="1"/>
  <c r="AN2" i="11"/>
  <c r="AN2" i="10"/>
  <c r="AN2" i="9"/>
  <c r="Q20" i="4"/>
  <c r="Q21" i="4" s="1"/>
  <c r="Q60" i="4"/>
  <c r="Q61" i="4" s="1"/>
  <c r="R25" i="9"/>
  <c r="Q28" i="4"/>
  <c r="R12" i="9"/>
  <c r="Q35" i="4"/>
  <c r="Q36" i="4" s="1"/>
  <c r="V184" i="8"/>
  <c r="U27" i="4"/>
  <c r="U36" i="14" s="1"/>
  <c r="U108" i="5"/>
  <c r="AF102" i="5"/>
  <c r="AF91" i="5"/>
  <c r="AG97" i="8"/>
  <c r="AG164" i="8" s="1"/>
  <c r="AG167" i="8" s="1"/>
  <c r="U95" i="5"/>
  <c r="U96" i="5" s="1"/>
  <c r="U104" i="5"/>
  <c r="AG23" i="5"/>
  <c r="AG27" i="5" s="1"/>
  <c r="AG28" i="5" s="1"/>
  <c r="AE102" i="5"/>
  <c r="AE91" i="5"/>
  <c r="AH72" i="8"/>
  <c r="AH73" i="8" s="1"/>
  <c r="AH95" i="8" s="1"/>
  <c r="AH165" i="8"/>
  <c r="AH20" i="5"/>
  <c r="AH91" i="8"/>
  <c r="AH92" i="8" s="1"/>
  <c r="AH96" i="8" s="1"/>
  <c r="AH21" i="5"/>
  <c r="AH166" i="8"/>
  <c r="AI156" i="8"/>
  <c r="AI159" i="8" s="1"/>
  <c r="AI160" i="8" s="1"/>
  <c r="AI112" i="8"/>
  <c r="AI116" i="8" s="1"/>
  <c r="AI117" i="8" s="1"/>
  <c r="AL44" i="8"/>
  <c r="AL52" i="8" s="1"/>
  <c r="AL110" i="8" s="1"/>
  <c r="AL65" i="8"/>
  <c r="AL43" i="8"/>
  <c r="AL64" i="8"/>
  <c r="AM49" i="8"/>
  <c r="AM53" i="8" s="1"/>
  <c r="AM111" i="8" s="1"/>
  <c r="AI67" i="8"/>
  <c r="AI87" i="8"/>
  <c r="AM13" i="8"/>
  <c r="AM20" i="8" s="1"/>
  <c r="AM14" i="8"/>
  <c r="AM21" i="8" s="1"/>
  <c r="AM97" i="3"/>
  <c r="AM98" i="3" s="1"/>
  <c r="AI3" i="7"/>
  <c r="AI3" i="8"/>
  <c r="AN2" i="7"/>
  <c r="AN76" i="3"/>
  <c r="AN77" i="3" s="1"/>
  <c r="AN12" i="8" s="1"/>
  <c r="AN2" i="8"/>
  <c r="AP5" i="8"/>
  <c r="AP5" i="7"/>
  <c r="AM20" i="7"/>
  <c r="AL4" i="4"/>
  <c r="AL4" i="8"/>
  <c r="AM90" i="3"/>
  <c r="AM93" i="3" s="1"/>
  <c r="AN94" i="3" s="1"/>
  <c r="AN105" i="3" s="1"/>
  <c r="AM13" i="7"/>
  <c r="AL4" i="3"/>
  <c r="AL4" i="2"/>
  <c r="AL4" i="5"/>
  <c r="AL4" i="7"/>
  <c r="AM22" i="3"/>
  <c r="AM25" i="3"/>
  <c r="AL26" i="3"/>
  <c r="AL27" i="3" s="1"/>
  <c r="AO103" i="3"/>
  <c r="AO17" i="3"/>
  <c r="AO18" i="3" s="1"/>
  <c r="AO2" i="16" s="1"/>
  <c r="AP5" i="5"/>
  <c r="AP5" i="4"/>
  <c r="AP5" i="3"/>
  <c r="AQ9" i="3"/>
  <c r="AP12" i="3"/>
  <c r="AP13" i="3" s="1"/>
  <c r="AP5" i="2"/>
  <c r="AN2" i="5"/>
  <c r="AN2" i="4"/>
  <c r="AN89" i="3"/>
  <c r="AN46" i="3"/>
  <c r="AN47" i="3" s="1"/>
  <c r="AN57" i="3"/>
  <c r="AN58" i="3" s="1"/>
  <c r="AN41" i="3"/>
  <c r="AN42" i="3" s="1"/>
  <c r="AN33" i="3"/>
  <c r="AN34" i="3" s="1"/>
  <c r="AN56" i="13" s="1"/>
  <c r="AN21" i="3"/>
  <c r="AN2" i="3"/>
  <c r="AN2" i="2"/>
  <c r="AI3" i="5"/>
  <c r="AI3" i="4"/>
  <c r="AI3" i="2"/>
  <c r="AI3" i="3"/>
  <c r="AJ111" i="3"/>
  <c r="AJ112" i="3" s="1"/>
  <c r="AK106" i="3"/>
  <c r="AL33" i="12" l="1"/>
  <c r="AL38" i="12" s="1"/>
  <c r="AL39" i="12" s="1"/>
  <c r="AL51" i="12" s="1"/>
  <c r="W55" i="11"/>
  <c r="W56" i="11" s="1"/>
  <c r="W17" i="4" s="1"/>
  <c r="W18" i="4" s="1"/>
  <c r="T48" i="11"/>
  <c r="T65" i="11" s="1"/>
  <c r="U37" i="11"/>
  <c r="AF177" i="8"/>
  <c r="AK51" i="12"/>
  <c r="AM12" i="12"/>
  <c r="AM37" i="12" s="1"/>
  <c r="W64" i="11"/>
  <c r="X80" i="13"/>
  <c r="X28" i="11"/>
  <c r="X29" i="11" s="1"/>
  <c r="AJ3" i="14"/>
  <c r="AJ3" i="16"/>
  <c r="AM4" i="14"/>
  <c r="AM4" i="16"/>
  <c r="AE41" i="4"/>
  <c r="AE8" i="14"/>
  <c r="AE11" i="14" s="1"/>
  <c r="AE13" i="14" s="1"/>
  <c r="AF9" i="14"/>
  <c r="AF28" i="14"/>
  <c r="AF18" i="14"/>
  <c r="Q29" i="4"/>
  <c r="Q67" i="4" s="1"/>
  <c r="Q37" i="14"/>
  <c r="Q40" i="14" s="1"/>
  <c r="Q42" i="14" s="1"/>
  <c r="AF41" i="4"/>
  <c r="AF8" i="14"/>
  <c r="AN39" i="14"/>
  <c r="AN10" i="14"/>
  <c r="AN19" i="14"/>
  <c r="AN29" i="14"/>
  <c r="AO69" i="3"/>
  <c r="AO70" i="3" s="1"/>
  <c r="AO19" i="13" s="1"/>
  <c r="AO2" i="14"/>
  <c r="AK107" i="8"/>
  <c r="AM48" i="8"/>
  <c r="AE26" i="11"/>
  <c r="AF26" i="11"/>
  <c r="AK124" i="8"/>
  <c r="AK151" i="8" s="1"/>
  <c r="AM47" i="8"/>
  <c r="AK108" i="8"/>
  <c r="AK106" i="8"/>
  <c r="AL51" i="8"/>
  <c r="AL109" i="8" s="1"/>
  <c r="AJ87" i="8"/>
  <c r="AJ91" i="8" s="1"/>
  <c r="AJ92" i="8" s="1"/>
  <c r="AJ96" i="8" s="1"/>
  <c r="AK148" i="8"/>
  <c r="AK155" i="8" s="1"/>
  <c r="AK136" i="8"/>
  <c r="AK153" i="8" s="1"/>
  <c r="AJ67" i="8"/>
  <c r="AJ72" i="8" s="1"/>
  <c r="AJ73" i="8" s="1"/>
  <c r="AJ95" i="8" s="1"/>
  <c r="AN29" i="8"/>
  <c r="AN38" i="8" s="1"/>
  <c r="AN84" i="8" s="1"/>
  <c r="AL43" i="13"/>
  <c r="AL26" i="13"/>
  <c r="AN30" i="8"/>
  <c r="AN39" i="8" s="1"/>
  <c r="AN85" i="8" s="1"/>
  <c r="AK27" i="13"/>
  <c r="AK31" i="13" s="1"/>
  <c r="AK44" i="13"/>
  <c r="AK48" i="13" s="1"/>
  <c r="AK130" i="8"/>
  <c r="AK152" i="8" s="1"/>
  <c r="AJ156" i="8"/>
  <c r="AJ159" i="8" s="1"/>
  <c r="AJ160" i="8" s="1"/>
  <c r="AJ21" i="5" s="1"/>
  <c r="X14" i="4"/>
  <c r="X15" i="4" s="1"/>
  <c r="AA73" i="13"/>
  <c r="AA32" i="13"/>
  <c r="AA33" i="13" s="1"/>
  <c r="X54" i="4"/>
  <c r="X56" i="4" s="1"/>
  <c r="Y61" i="13"/>
  <c r="Y49" i="13"/>
  <c r="Y50" i="13" s="1"/>
  <c r="AM51" i="4"/>
  <c r="AM59" i="13"/>
  <c r="AJ78" i="5"/>
  <c r="AJ81" i="5" s="1"/>
  <c r="AJ112" i="8"/>
  <c r="AJ116" i="8" s="1"/>
  <c r="AJ117" i="8" s="1"/>
  <c r="AL49" i="5"/>
  <c r="AL67" i="5" s="1"/>
  <c r="AL77" i="5" s="1"/>
  <c r="AL42" i="5"/>
  <c r="AL60" i="5" s="1"/>
  <c r="AL70" i="5" s="1"/>
  <c r="AL43" i="5"/>
  <c r="AL61" i="5" s="1"/>
  <c r="AL71" i="5" s="1"/>
  <c r="AL45" i="5"/>
  <c r="AL63" i="5" s="1"/>
  <c r="AL73" i="5" s="1"/>
  <c r="AL48" i="5"/>
  <c r="AL66" i="5" s="1"/>
  <c r="AL76" i="5" s="1"/>
  <c r="AL47" i="5"/>
  <c r="AL65" i="5" s="1"/>
  <c r="AL75" i="5" s="1"/>
  <c r="AL44" i="5"/>
  <c r="AL62" i="5" s="1"/>
  <c r="AL72" i="5" s="1"/>
  <c r="AJ3" i="13"/>
  <c r="AJ3" i="12"/>
  <c r="AJ3" i="11"/>
  <c r="AJ3" i="10"/>
  <c r="AJ3" i="9"/>
  <c r="AK41" i="9"/>
  <c r="AK44" i="9" s="1"/>
  <c r="AJ34" i="4"/>
  <c r="AM4" i="13"/>
  <c r="AM4" i="12"/>
  <c r="AM4" i="11"/>
  <c r="AM4" i="10"/>
  <c r="AM4" i="9"/>
  <c r="AK60" i="8"/>
  <c r="AQ5" i="13"/>
  <c r="AQ5" i="12"/>
  <c r="AQ5" i="11"/>
  <c r="AQ5" i="10"/>
  <c r="AQ5" i="9"/>
  <c r="AK62" i="8"/>
  <c r="AM14" i="7"/>
  <c r="AM17" i="7" s="1"/>
  <c r="AM18" i="7" s="1"/>
  <c r="AM21" i="7" s="1"/>
  <c r="AM22" i="7" s="1"/>
  <c r="AM40" i="5" s="1"/>
  <c r="AK61" i="8"/>
  <c r="AN19" i="11"/>
  <c r="AN18" i="12"/>
  <c r="AN46" i="4" s="1"/>
  <c r="AN47" i="4" s="1"/>
  <c r="AN24" i="12"/>
  <c r="AN50" i="12"/>
  <c r="AK81" i="8"/>
  <c r="AI26" i="4"/>
  <c r="AJ49" i="12"/>
  <c r="AJ52" i="12" s="1"/>
  <c r="AK80" i="8"/>
  <c r="AM42" i="9"/>
  <c r="AM50" i="4"/>
  <c r="AN68" i="13"/>
  <c r="AN39" i="9"/>
  <c r="AN99" i="5"/>
  <c r="AN16" i="11"/>
  <c r="AN73" i="11"/>
  <c r="AN182" i="8"/>
  <c r="AN61" i="11"/>
  <c r="AN47" i="12"/>
  <c r="AN23" i="10"/>
  <c r="AN23" i="9"/>
  <c r="AN10" i="10"/>
  <c r="AN10" i="9"/>
  <c r="AM21" i="13"/>
  <c r="AM55" i="4" s="1"/>
  <c r="AN104" i="3"/>
  <c r="AN32" i="9"/>
  <c r="AN33" i="9" s="1"/>
  <c r="AN38" i="13"/>
  <c r="AN39" i="13" s="1"/>
  <c r="AO82" i="3"/>
  <c r="AO83" i="3" s="1"/>
  <c r="AO28" i="8" s="1"/>
  <c r="AO31" i="8" s="1"/>
  <c r="AO40" i="8" s="1"/>
  <c r="AO86" i="8" s="1"/>
  <c r="AO2" i="13"/>
  <c r="AO16" i="12"/>
  <c r="AO17" i="12" s="1"/>
  <c r="AO2" i="12"/>
  <c r="AO63" i="3"/>
  <c r="AO64" i="3" s="1"/>
  <c r="AO11" i="13" s="1"/>
  <c r="AO2" i="11"/>
  <c r="AO2" i="9"/>
  <c r="AO2" i="10"/>
  <c r="AL27" i="11"/>
  <c r="AL20" i="11"/>
  <c r="AL21" i="11" s="1"/>
  <c r="AM18" i="11" s="1"/>
  <c r="AM11" i="11" s="1"/>
  <c r="AM12" i="11" s="1"/>
  <c r="AM13" i="13"/>
  <c r="AM53" i="4" s="1"/>
  <c r="AN11" i="12"/>
  <c r="AN20" i="13"/>
  <c r="AN60" i="13" s="1"/>
  <c r="AN12" i="13"/>
  <c r="AN72" i="13" s="1"/>
  <c r="AN9" i="5"/>
  <c r="AN10" i="5" s="1"/>
  <c r="AN83" i="5" s="1"/>
  <c r="AN22" i="5"/>
  <c r="AN68" i="5"/>
  <c r="AN74" i="5" s="1"/>
  <c r="AN129" i="8"/>
  <c r="AN147" i="8"/>
  <c r="AN123" i="8"/>
  <c r="AN15" i="5"/>
  <c r="AN16" i="5" s="1"/>
  <c r="AN26" i="5" s="1"/>
  <c r="AN141" i="8"/>
  <c r="AN135" i="8"/>
  <c r="AK42" i="5"/>
  <c r="AK60" i="5" s="1"/>
  <c r="AK70" i="5" s="1"/>
  <c r="AK49" i="5"/>
  <c r="AK67" i="5" s="1"/>
  <c r="AK77" i="5" s="1"/>
  <c r="AK45" i="5"/>
  <c r="AK63" i="5" s="1"/>
  <c r="AK73" i="5" s="1"/>
  <c r="AK48" i="5"/>
  <c r="AK66" i="5" s="1"/>
  <c r="AK76" i="5" s="1"/>
  <c r="AK43" i="5"/>
  <c r="AK61" i="5" s="1"/>
  <c r="AK71" i="5" s="1"/>
  <c r="AK47" i="5"/>
  <c r="AK65" i="5" s="1"/>
  <c r="AK75" i="5" s="1"/>
  <c r="AK44" i="5"/>
  <c r="AK62" i="5" s="1"/>
  <c r="AK72" i="5" s="1"/>
  <c r="AL89" i="5"/>
  <c r="AL172" i="8"/>
  <c r="AL71" i="8"/>
  <c r="AL90" i="8"/>
  <c r="AL115" i="8"/>
  <c r="AM29" i="12"/>
  <c r="AM26" i="12"/>
  <c r="AN23" i="12" s="1"/>
  <c r="R49" i="9"/>
  <c r="R52" i="9" s="1"/>
  <c r="AE103" i="5"/>
  <c r="AE94" i="5"/>
  <c r="V101" i="5"/>
  <c r="U109" i="5"/>
  <c r="U110" i="5" s="1"/>
  <c r="U31" i="4"/>
  <c r="U38" i="14" s="1"/>
  <c r="AH97" i="8"/>
  <c r="AH164" i="8" s="1"/>
  <c r="AH167" i="8" s="1"/>
  <c r="AH185" i="8" s="1"/>
  <c r="AF94" i="5"/>
  <c r="AF103" i="5"/>
  <c r="AG82" i="5"/>
  <c r="AG84" i="5" s="1"/>
  <c r="AG85" i="5" s="1"/>
  <c r="AG10" i="4" s="1"/>
  <c r="AG90" i="5"/>
  <c r="V178" i="8"/>
  <c r="V179" i="8" s="1"/>
  <c r="V187" i="8"/>
  <c r="AG9" i="4"/>
  <c r="AG185" i="8"/>
  <c r="AG173" i="8"/>
  <c r="AG174" i="8" s="1"/>
  <c r="AJ165" i="8"/>
  <c r="AJ20" i="5"/>
  <c r="AI72" i="8"/>
  <c r="AI73" i="8" s="1"/>
  <c r="AI95" i="8" s="1"/>
  <c r="AI165" i="8"/>
  <c r="AI20" i="5"/>
  <c r="AI21" i="5"/>
  <c r="AI166" i="8"/>
  <c r="AH23" i="5"/>
  <c r="AH27" i="5" s="1"/>
  <c r="AH28" i="5" s="1"/>
  <c r="AI91" i="8"/>
  <c r="AI92" i="8" s="1"/>
  <c r="AI96" i="8" s="1"/>
  <c r="AL140" i="8"/>
  <c r="AL104" i="8"/>
  <c r="AL146" i="8"/>
  <c r="AL122" i="8"/>
  <c r="AL128" i="8"/>
  <c r="AL134" i="8"/>
  <c r="AM44" i="8"/>
  <c r="AM52" i="8" s="1"/>
  <c r="AM110" i="8" s="1"/>
  <c r="AM65" i="8"/>
  <c r="AM43" i="8"/>
  <c r="AM64" i="8"/>
  <c r="AN49" i="8"/>
  <c r="AN53" i="8" s="1"/>
  <c r="AN111" i="8" s="1"/>
  <c r="AL59" i="8"/>
  <c r="AL79" i="8"/>
  <c r="AN14" i="8"/>
  <c r="AN21" i="8" s="1"/>
  <c r="AN13" i="8"/>
  <c r="AN20" i="8" s="1"/>
  <c r="AN20" i="7"/>
  <c r="AO2" i="7"/>
  <c r="AO76" i="3"/>
  <c r="AO77" i="3" s="1"/>
  <c r="AO12" i="8" s="1"/>
  <c r="AO2" i="8"/>
  <c r="AM4" i="7"/>
  <c r="AM4" i="8"/>
  <c r="AN97" i="3"/>
  <c r="AN98" i="3" s="1"/>
  <c r="AQ5" i="8"/>
  <c r="AQ5" i="7"/>
  <c r="AJ3" i="7"/>
  <c r="AJ3" i="8"/>
  <c r="AN90" i="3"/>
  <c r="AN93" i="3" s="1"/>
  <c r="AO94" i="3" s="1"/>
  <c r="AO97" i="3" s="1"/>
  <c r="AN13" i="7"/>
  <c r="AM4" i="5"/>
  <c r="AM4" i="3"/>
  <c r="AM4" i="2"/>
  <c r="AM4" i="4"/>
  <c r="AN22" i="3"/>
  <c r="AN25" i="3"/>
  <c r="AM26" i="3"/>
  <c r="AM27" i="3" s="1"/>
  <c r="AL106" i="3"/>
  <c r="AK111" i="3"/>
  <c r="AK112" i="3" s="1"/>
  <c r="AQ5" i="5"/>
  <c r="AQ5" i="4"/>
  <c r="AR9" i="3"/>
  <c r="AQ12" i="3"/>
  <c r="AQ13" i="3" s="1"/>
  <c r="AQ5" i="2"/>
  <c r="AQ5" i="3"/>
  <c r="AJ3" i="5"/>
  <c r="AJ3" i="4"/>
  <c r="AJ3" i="3"/>
  <c r="AJ3" i="2"/>
  <c r="AO2" i="5"/>
  <c r="AO2" i="4"/>
  <c r="AO89" i="3"/>
  <c r="AO57" i="3"/>
  <c r="AO58" i="3" s="1"/>
  <c r="AO41" i="3"/>
  <c r="AO33" i="3"/>
  <c r="AO34" i="3" s="1"/>
  <c r="AO56" i="13" s="1"/>
  <c r="AO2" i="2"/>
  <c r="AO21" i="3"/>
  <c r="AO46" i="3"/>
  <c r="AO47" i="3" s="1"/>
  <c r="AO2" i="3"/>
  <c r="AP103" i="3"/>
  <c r="AP17" i="3"/>
  <c r="AP18" i="3" s="1"/>
  <c r="AP2" i="16" s="1"/>
  <c r="AM33" i="12" l="1"/>
  <c r="AM38" i="12" s="1"/>
  <c r="AM39" i="12" s="1"/>
  <c r="AM51" i="12" s="1"/>
  <c r="W27" i="14"/>
  <c r="W30" i="14" s="1"/>
  <c r="W32" i="14" s="1"/>
  <c r="W50" i="9"/>
  <c r="W13" i="10"/>
  <c r="W15" i="10" s="1"/>
  <c r="X12" i="10" s="1"/>
  <c r="W13" i="9"/>
  <c r="T66" i="11"/>
  <c r="T49" i="11"/>
  <c r="T43" i="4" s="1"/>
  <c r="T44" i="4" s="1"/>
  <c r="T58" i="4" s="1"/>
  <c r="X39" i="11"/>
  <c r="X38" i="11"/>
  <c r="AF11" i="14"/>
  <c r="AF13" i="14" s="1"/>
  <c r="AL40" i="12"/>
  <c r="AL13" i="4" s="1"/>
  <c r="AN12" i="12"/>
  <c r="AN37" i="12" s="1"/>
  <c r="Q66" i="4"/>
  <c r="AK112" i="8"/>
  <c r="AK116" i="8" s="1"/>
  <c r="AK117" i="8" s="1"/>
  <c r="AK165" i="8" s="1"/>
  <c r="X54" i="11"/>
  <c r="X55" i="11" s="1"/>
  <c r="X17" i="14"/>
  <c r="X20" i="14" s="1"/>
  <c r="X22" i="14" s="1"/>
  <c r="AO29" i="14"/>
  <c r="AO39" i="14"/>
  <c r="AO19" i="14"/>
  <c r="AO10" i="14"/>
  <c r="AK3" i="14"/>
  <c r="AK3" i="16"/>
  <c r="AG18" i="14"/>
  <c r="AG28" i="14"/>
  <c r="AG9" i="14"/>
  <c r="AN4" i="14"/>
  <c r="AN4" i="16"/>
  <c r="AP69" i="3"/>
  <c r="AP70" i="3" s="1"/>
  <c r="AP19" i="13" s="1"/>
  <c r="AP2" i="14"/>
  <c r="AM51" i="8"/>
  <c r="AM109" i="8" s="1"/>
  <c r="AJ166" i="8"/>
  <c r="AK156" i="8"/>
  <c r="AK159" i="8" s="1"/>
  <c r="AK160" i="8" s="1"/>
  <c r="AK166" i="8" s="1"/>
  <c r="AK87" i="8"/>
  <c r="AK91" i="8" s="1"/>
  <c r="AK92" i="8" s="1"/>
  <c r="AK96" i="8" s="1"/>
  <c r="AN48" i="8"/>
  <c r="AN47" i="8"/>
  <c r="AJ97" i="8"/>
  <c r="AJ164" i="8" s="1"/>
  <c r="AO98" i="3"/>
  <c r="AO30" i="8"/>
  <c r="AO39" i="8" s="1"/>
  <c r="AO85" i="8" s="1"/>
  <c r="AO29" i="8"/>
  <c r="AO38" i="8" s="1"/>
  <c r="AO84" i="8" s="1"/>
  <c r="AL27" i="13"/>
  <c r="AL31" i="13" s="1"/>
  <c r="AL44" i="13"/>
  <c r="AL48" i="13" s="1"/>
  <c r="AM43" i="13"/>
  <c r="AM26" i="13"/>
  <c r="Z58" i="13"/>
  <c r="Y83" i="13"/>
  <c r="Y85" i="13" s="1"/>
  <c r="Y32" i="4" s="1"/>
  <c r="Y77" i="13"/>
  <c r="Y79" i="13" s="1"/>
  <c r="Y51" i="13"/>
  <c r="Y54" i="4" s="1"/>
  <c r="Y56" i="4" s="1"/>
  <c r="AA78" i="13"/>
  <c r="AA34" i="13"/>
  <c r="AA52" i="4" s="1"/>
  <c r="AB70" i="13"/>
  <c r="AA84" i="13"/>
  <c r="AN51" i="4"/>
  <c r="AN59" i="13"/>
  <c r="AK67" i="8"/>
  <c r="AK72" i="8" s="1"/>
  <c r="AK73" i="8" s="1"/>
  <c r="AK95" i="8" s="1"/>
  <c r="AM48" i="5"/>
  <c r="AM66" i="5" s="1"/>
  <c r="AM76" i="5" s="1"/>
  <c r="AM44" i="5"/>
  <c r="AM62" i="5" s="1"/>
  <c r="AM72" i="5" s="1"/>
  <c r="AM43" i="5"/>
  <c r="AM61" i="5" s="1"/>
  <c r="AM71" i="5" s="1"/>
  <c r="AM49" i="5"/>
  <c r="AM67" i="5" s="1"/>
  <c r="AM77" i="5" s="1"/>
  <c r="AM45" i="5"/>
  <c r="AM63" i="5" s="1"/>
  <c r="AM73" i="5" s="1"/>
  <c r="AM47" i="5"/>
  <c r="AM65" i="5" s="1"/>
  <c r="AM75" i="5" s="1"/>
  <c r="AM42" i="5"/>
  <c r="AM60" i="5" s="1"/>
  <c r="AM70" i="5" s="1"/>
  <c r="U111" i="5"/>
  <c r="U42" i="4" s="1"/>
  <c r="AN42" i="9"/>
  <c r="AN50" i="4"/>
  <c r="AR5" i="13"/>
  <c r="AR5" i="12"/>
  <c r="AR5" i="11"/>
  <c r="AR5" i="9"/>
  <c r="AR5" i="10"/>
  <c r="AN14" i="7"/>
  <c r="AN17" i="7" s="1"/>
  <c r="AN18" i="7" s="1"/>
  <c r="AN21" i="7" s="1"/>
  <c r="AN22" i="7" s="1"/>
  <c r="AN40" i="5" s="1"/>
  <c r="AM20" i="11"/>
  <c r="AM21" i="11" s="1"/>
  <c r="AN18" i="11" s="1"/>
  <c r="AN11" i="11" s="1"/>
  <c r="AN12" i="11" s="1"/>
  <c r="AM27" i="11"/>
  <c r="AK3" i="13"/>
  <c r="AK3" i="12"/>
  <c r="AK3" i="11"/>
  <c r="AK3" i="10"/>
  <c r="AK3" i="9"/>
  <c r="AO11" i="12"/>
  <c r="AO12" i="13"/>
  <c r="AO72" i="13" s="1"/>
  <c r="AO20" i="13"/>
  <c r="AO60" i="13" s="1"/>
  <c r="AO22" i="5"/>
  <c r="AO9" i="5"/>
  <c r="AO10" i="5" s="1"/>
  <c r="AO83" i="5" s="1"/>
  <c r="AO68" i="5"/>
  <c r="AO74" i="5" s="1"/>
  <c r="AO147" i="8"/>
  <c r="AO135" i="8"/>
  <c r="AO141" i="8"/>
  <c r="AO123" i="8"/>
  <c r="AO129" i="8"/>
  <c r="AO15" i="5"/>
  <c r="AO16" i="5" s="1"/>
  <c r="AO26" i="5" s="1"/>
  <c r="AM89" i="5"/>
  <c r="AM71" i="8"/>
  <c r="AM90" i="8"/>
  <c r="AM172" i="8"/>
  <c r="AM115" i="8"/>
  <c r="AK49" i="12"/>
  <c r="AK52" i="12" s="1"/>
  <c r="AJ26" i="4"/>
  <c r="AN4" i="5"/>
  <c r="AN4" i="13"/>
  <c r="AN4" i="11"/>
  <c r="AN4" i="12"/>
  <c r="AN4" i="10"/>
  <c r="AN4" i="9"/>
  <c r="AN13" i="13"/>
  <c r="AN53" i="4" s="1"/>
  <c r="AO19" i="11"/>
  <c r="AO18" i="12"/>
  <c r="AO46" i="4" s="1"/>
  <c r="AO47" i="4" s="1"/>
  <c r="AO50" i="12"/>
  <c r="AO24" i="12"/>
  <c r="AL41" i="9"/>
  <c r="AL44" i="9" s="1"/>
  <c r="AK34" i="4"/>
  <c r="AN21" i="13"/>
  <c r="AN55" i="4" s="1"/>
  <c r="AL78" i="5"/>
  <c r="AL81" i="5" s="1"/>
  <c r="AO16" i="11"/>
  <c r="AO73" i="11"/>
  <c r="AO182" i="8"/>
  <c r="AO47" i="12"/>
  <c r="AO68" i="13"/>
  <c r="AO61" i="11"/>
  <c r="AO39" i="9"/>
  <c r="AO99" i="5"/>
  <c r="AO23" i="10"/>
  <c r="AO23" i="9"/>
  <c r="AO10" i="9"/>
  <c r="AO10" i="10"/>
  <c r="AP82" i="3"/>
  <c r="AP83" i="3" s="1"/>
  <c r="AP28" i="8" s="1"/>
  <c r="AP29" i="8" s="1"/>
  <c r="AP38" i="8" s="1"/>
  <c r="AP84" i="8" s="1"/>
  <c r="AP2" i="13"/>
  <c r="AP2" i="12"/>
  <c r="AP16" i="12"/>
  <c r="AP17" i="12" s="1"/>
  <c r="AP63" i="3"/>
  <c r="AP64" i="3" s="1"/>
  <c r="AP11" i="13" s="1"/>
  <c r="AP2" i="11"/>
  <c r="AP2" i="9"/>
  <c r="AP2" i="10"/>
  <c r="AN29" i="12"/>
  <c r="AN26" i="12"/>
  <c r="AO23" i="12" s="1"/>
  <c r="AK78" i="5"/>
  <c r="AK81" i="5" s="1"/>
  <c r="R14" i="9"/>
  <c r="R15" i="9" s="1"/>
  <c r="R27" i="9"/>
  <c r="R28" i="9" s="1"/>
  <c r="R53" i="9"/>
  <c r="AH173" i="8"/>
  <c r="AH174" i="8" s="1"/>
  <c r="AH186" i="8" s="1"/>
  <c r="V95" i="5"/>
  <c r="V96" i="5" s="1"/>
  <c r="V104" i="5"/>
  <c r="AH9" i="4"/>
  <c r="AG91" i="5"/>
  <c r="AG102" i="5"/>
  <c r="AH82" i="5"/>
  <c r="AH84" i="5" s="1"/>
  <c r="AH85" i="5" s="1"/>
  <c r="AH10" i="4" s="1"/>
  <c r="AH90" i="5"/>
  <c r="W184" i="8"/>
  <c r="V27" i="4"/>
  <c r="V36" i="14" s="1"/>
  <c r="V108" i="5"/>
  <c r="AI97" i="8"/>
  <c r="AI164" i="8" s="1"/>
  <c r="AI167" i="8" s="1"/>
  <c r="AG11" i="4"/>
  <c r="AG8" i="14" s="1"/>
  <c r="AL124" i="8"/>
  <c r="AL151" i="8" s="1"/>
  <c r="AL148" i="8"/>
  <c r="AL155" i="8" s="1"/>
  <c r="AL142" i="8"/>
  <c r="AL154" i="8" s="1"/>
  <c r="AL136" i="8"/>
  <c r="AL153" i="8" s="1"/>
  <c r="AL130" i="8"/>
  <c r="AL152" i="8" s="1"/>
  <c r="AG177" i="8"/>
  <c r="AG186" i="8"/>
  <c r="AI23" i="5"/>
  <c r="AI27" i="5" s="1"/>
  <c r="AI28" i="5" s="1"/>
  <c r="AL108" i="8"/>
  <c r="AL107" i="8"/>
  <c r="AL106" i="8"/>
  <c r="AL105" i="8"/>
  <c r="AJ23" i="5"/>
  <c r="AJ27" i="5" s="1"/>
  <c r="AJ28" i="5" s="1"/>
  <c r="AM140" i="8"/>
  <c r="AM128" i="8"/>
  <c r="AM104" i="8"/>
  <c r="AM146" i="8"/>
  <c r="AM122" i="8"/>
  <c r="AM134" i="8"/>
  <c r="AO49" i="8"/>
  <c r="AO53" i="8" s="1"/>
  <c r="AO111" i="8" s="1"/>
  <c r="AN64" i="8"/>
  <c r="AN43" i="8"/>
  <c r="AN44" i="8"/>
  <c r="AN65" i="8"/>
  <c r="AM59" i="8"/>
  <c r="AM79" i="8"/>
  <c r="AL82" i="8"/>
  <c r="AL80" i="8"/>
  <c r="AL60" i="8"/>
  <c r="AL61" i="8"/>
  <c r="AL62" i="8"/>
  <c r="AL81" i="8"/>
  <c r="AO14" i="8"/>
  <c r="AO21" i="8" s="1"/>
  <c r="AO13" i="8"/>
  <c r="AO20" i="8" s="1"/>
  <c r="AO105" i="3"/>
  <c r="AP2" i="7"/>
  <c r="AP76" i="3"/>
  <c r="AP77" i="3" s="1"/>
  <c r="AP12" i="8" s="1"/>
  <c r="AP2" i="8"/>
  <c r="AK3" i="7"/>
  <c r="AK3" i="8"/>
  <c r="AN4" i="7"/>
  <c r="AN4" i="8"/>
  <c r="AO20" i="7"/>
  <c r="AR5" i="7"/>
  <c r="AR5" i="8"/>
  <c r="AN4" i="2"/>
  <c r="AO90" i="3"/>
  <c r="AO93" i="3" s="1"/>
  <c r="AP94" i="3" s="1"/>
  <c r="AP97" i="3" s="1"/>
  <c r="AO13" i="7"/>
  <c r="AN4" i="4"/>
  <c r="AN4" i="3"/>
  <c r="AO22" i="3"/>
  <c r="AO25" i="3"/>
  <c r="AN26" i="3"/>
  <c r="AN27" i="3" s="1"/>
  <c r="AR5" i="5"/>
  <c r="AR5" i="4"/>
  <c r="AS9" i="3"/>
  <c r="AR12" i="3"/>
  <c r="AR13" i="3" s="1"/>
  <c r="AR5" i="2"/>
  <c r="AR5" i="3"/>
  <c r="AO42" i="3"/>
  <c r="AK3" i="5"/>
  <c r="AK3" i="4"/>
  <c r="AK3" i="3"/>
  <c r="AK3" i="2"/>
  <c r="AM106" i="3"/>
  <c r="AL111" i="3"/>
  <c r="AL112" i="3" s="1"/>
  <c r="AQ103" i="3"/>
  <c r="AQ17" i="3"/>
  <c r="AQ18" i="3" s="1"/>
  <c r="AQ2" i="16" s="1"/>
  <c r="AP2" i="5"/>
  <c r="AP2" i="4"/>
  <c r="AP89" i="3"/>
  <c r="AP57" i="3"/>
  <c r="AP58" i="3" s="1"/>
  <c r="AP41" i="3"/>
  <c r="AP42" i="3" s="1"/>
  <c r="AP33" i="3"/>
  <c r="AP34" i="3" s="1"/>
  <c r="AP56" i="13" s="1"/>
  <c r="AP21" i="3"/>
  <c r="AP46" i="3"/>
  <c r="AP47" i="3" s="1"/>
  <c r="AP2" i="2"/>
  <c r="AP2" i="3"/>
  <c r="AN33" i="12" l="1"/>
  <c r="AN38" i="12" s="1"/>
  <c r="AN39" i="12" s="1"/>
  <c r="AN51" i="12" s="1"/>
  <c r="U40" i="11"/>
  <c r="U42" i="11" s="1"/>
  <c r="U47" i="11" s="1"/>
  <c r="T26" i="10"/>
  <c r="T28" i="10" s="1"/>
  <c r="U25" i="10" s="1"/>
  <c r="T26" i="9"/>
  <c r="T76" i="11"/>
  <c r="T78" i="11" s="1"/>
  <c r="U75" i="11" s="1"/>
  <c r="T33" i="4"/>
  <c r="U63" i="11"/>
  <c r="AM40" i="12"/>
  <c r="AM13" i="4" s="1"/>
  <c r="AG11" i="14"/>
  <c r="AG13" i="14" s="1"/>
  <c r="Y80" i="13"/>
  <c r="Y28" i="11"/>
  <c r="Y29" i="11" s="1"/>
  <c r="X64" i="11"/>
  <c r="AO12" i="12"/>
  <c r="AO37" i="12" s="1"/>
  <c r="X56" i="11"/>
  <c r="X17" i="4" s="1"/>
  <c r="X18" i="4" s="1"/>
  <c r="X27" i="14" s="1"/>
  <c r="X30" i="14" s="1"/>
  <c r="X32" i="14" s="1"/>
  <c r="AO47" i="8"/>
  <c r="AO48" i="8"/>
  <c r="AK20" i="5"/>
  <c r="AK23" i="5" s="1"/>
  <c r="AK27" i="5" s="1"/>
  <c r="AK28" i="5" s="1"/>
  <c r="AO4" i="14"/>
  <c r="AO4" i="16"/>
  <c r="AP39" i="14"/>
  <c r="AP29" i="14"/>
  <c r="AP19" i="14"/>
  <c r="AP10" i="14"/>
  <c r="AH28" i="14"/>
  <c r="AH9" i="14"/>
  <c r="AH18" i="14"/>
  <c r="AK21" i="5"/>
  <c r="AL3" i="14"/>
  <c r="AL3" i="16"/>
  <c r="AJ167" i="8"/>
  <c r="AJ185" i="8" s="1"/>
  <c r="AQ69" i="3"/>
  <c r="AQ70" i="3" s="1"/>
  <c r="AQ19" i="13" s="1"/>
  <c r="AQ2" i="14"/>
  <c r="AN51" i="8"/>
  <c r="AN109" i="8" s="1"/>
  <c r="AP98" i="3"/>
  <c r="AN52" i="8"/>
  <c r="AN110" i="8" s="1"/>
  <c r="AN43" i="13"/>
  <c r="AN26" i="13"/>
  <c r="AP30" i="8"/>
  <c r="AP39" i="8" s="1"/>
  <c r="AP85" i="8" s="1"/>
  <c r="AM27" i="13"/>
  <c r="AM31" i="13" s="1"/>
  <c r="AM44" i="13"/>
  <c r="AM48" i="13" s="1"/>
  <c r="AP31" i="8"/>
  <c r="AP40" i="8" s="1"/>
  <c r="AP86" i="8" s="1"/>
  <c r="Y14" i="4"/>
  <c r="Y15" i="4" s="1"/>
  <c r="AB32" i="13"/>
  <c r="AB33" i="13" s="1"/>
  <c r="AB73" i="13"/>
  <c r="Z49" i="13"/>
  <c r="Z50" i="13" s="1"/>
  <c r="Z61" i="13"/>
  <c r="AH177" i="8"/>
  <c r="AN44" i="5"/>
  <c r="AN62" i="5" s="1"/>
  <c r="AN72" i="5" s="1"/>
  <c r="AN48" i="5"/>
  <c r="AN66" i="5" s="1"/>
  <c r="AN76" i="5" s="1"/>
  <c r="AN42" i="5"/>
  <c r="AN60" i="5" s="1"/>
  <c r="AN70" i="5" s="1"/>
  <c r="AN47" i="5"/>
  <c r="AN65" i="5" s="1"/>
  <c r="AN75" i="5" s="1"/>
  <c r="AN49" i="5"/>
  <c r="AN67" i="5" s="1"/>
  <c r="AN77" i="5" s="1"/>
  <c r="AN45" i="5"/>
  <c r="AN63" i="5" s="1"/>
  <c r="AN73" i="5" s="1"/>
  <c r="AN43" i="5"/>
  <c r="AN61" i="5" s="1"/>
  <c r="AN71" i="5" s="1"/>
  <c r="AP104" i="3"/>
  <c r="AP32" i="9"/>
  <c r="AP33" i="9" s="1"/>
  <c r="AP38" i="13"/>
  <c r="AP39" i="13" s="1"/>
  <c r="AP11" i="12"/>
  <c r="AP12" i="13"/>
  <c r="AP72" i="13" s="1"/>
  <c r="AP20" i="13"/>
  <c r="AP60" i="13" s="1"/>
  <c r="AP22" i="5"/>
  <c r="AP68" i="5"/>
  <c r="AP74" i="5" s="1"/>
  <c r="AP9" i="5"/>
  <c r="AP10" i="5" s="1"/>
  <c r="AP83" i="5" s="1"/>
  <c r="AP15" i="5"/>
  <c r="AP16" i="5" s="1"/>
  <c r="AP26" i="5" s="1"/>
  <c r="AP147" i="8"/>
  <c r="AP135" i="8"/>
  <c r="AP141" i="8"/>
  <c r="AP123" i="8"/>
  <c r="AP129" i="8"/>
  <c r="AO13" i="13"/>
  <c r="AO53" i="4" s="1"/>
  <c r="AM78" i="5"/>
  <c r="AM81" i="5" s="1"/>
  <c r="AP19" i="11"/>
  <c r="AP18" i="12"/>
  <c r="AP46" i="4" s="1"/>
  <c r="AP47" i="4" s="1"/>
  <c r="AP24" i="12"/>
  <c r="AP50" i="12"/>
  <c r="AO104" i="3"/>
  <c r="AO32" i="9"/>
  <c r="AO33" i="9" s="1"/>
  <c r="AO38" i="13"/>
  <c r="AO39" i="13" s="1"/>
  <c r="AO14" i="7"/>
  <c r="AO17" i="7" s="1"/>
  <c r="AO18" i="7" s="1"/>
  <c r="AO21" i="7" s="1"/>
  <c r="AO22" i="7" s="1"/>
  <c r="AO40" i="5" s="1"/>
  <c r="AO21" i="13"/>
  <c r="AO55" i="4" s="1"/>
  <c r="AN89" i="5"/>
  <c r="AN71" i="8"/>
  <c r="AN90" i="8"/>
  <c r="AN172" i="8"/>
  <c r="AN115" i="8"/>
  <c r="AO4" i="13"/>
  <c r="AO4" i="12"/>
  <c r="AO4" i="11"/>
  <c r="AO4" i="10"/>
  <c r="AO4" i="9"/>
  <c r="AQ82" i="3"/>
  <c r="AQ83" i="3" s="1"/>
  <c r="AQ28" i="8" s="1"/>
  <c r="AQ31" i="8" s="1"/>
  <c r="AQ40" i="8" s="1"/>
  <c r="AQ86" i="8" s="1"/>
  <c r="AQ2" i="13"/>
  <c r="AQ63" i="3"/>
  <c r="AQ64" i="3" s="1"/>
  <c r="AQ11" i="13" s="1"/>
  <c r="AQ16" i="12"/>
  <c r="AQ17" i="12" s="1"/>
  <c r="AQ2" i="11"/>
  <c r="AQ2" i="12"/>
  <c r="AQ2" i="9"/>
  <c r="AQ2" i="10"/>
  <c r="AS5" i="13"/>
  <c r="AS5" i="12"/>
  <c r="AS5" i="11"/>
  <c r="AS5" i="9"/>
  <c r="AS5" i="10"/>
  <c r="AO26" i="12"/>
  <c r="AP23" i="12" s="1"/>
  <c r="AO29" i="12"/>
  <c r="AK26" i="4"/>
  <c r="AL49" i="12"/>
  <c r="AL52" i="12" s="1"/>
  <c r="AN20" i="11"/>
  <c r="AN21" i="11" s="1"/>
  <c r="AO18" i="11" s="1"/>
  <c r="AO11" i="11" s="1"/>
  <c r="AO12" i="11" s="1"/>
  <c r="AN27" i="11"/>
  <c r="AP182" i="8"/>
  <c r="AP47" i="12"/>
  <c r="AP99" i="5"/>
  <c r="AP39" i="9"/>
  <c r="AP61" i="11"/>
  <c r="AP73" i="11"/>
  <c r="AP68" i="13"/>
  <c r="AP16" i="11"/>
  <c r="AP23" i="9"/>
  <c r="AP10" i="9"/>
  <c r="AP10" i="10"/>
  <c r="AP23" i="10"/>
  <c r="AL3" i="13"/>
  <c r="AL3" i="12"/>
  <c r="AL3" i="11"/>
  <c r="AL3" i="10"/>
  <c r="AL3" i="9"/>
  <c r="AM41" i="9"/>
  <c r="AM44" i="9" s="1"/>
  <c r="AL34" i="4"/>
  <c r="R60" i="4"/>
  <c r="R61" i="4" s="1"/>
  <c r="R20" i="4"/>
  <c r="R21" i="4" s="1"/>
  <c r="R28" i="4"/>
  <c r="S25" i="9"/>
  <c r="R35" i="4"/>
  <c r="R36" i="4" s="1"/>
  <c r="S12" i="9"/>
  <c r="AG41" i="4"/>
  <c r="AG103" i="5"/>
  <c r="AG94" i="5"/>
  <c r="AH11" i="4"/>
  <c r="AH8" i="14" s="1"/>
  <c r="AJ82" i="5"/>
  <c r="AJ84" i="5" s="1"/>
  <c r="AJ85" i="5" s="1"/>
  <c r="AJ10" i="4" s="1"/>
  <c r="AJ90" i="5"/>
  <c r="AH102" i="5"/>
  <c r="AH91" i="5"/>
  <c r="AG26" i="11"/>
  <c r="W101" i="5"/>
  <c r="V31" i="4"/>
  <c r="V38" i="14" s="1"/>
  <c r="V109" i="5"/>
  <c r="V110" i="5" s="1"/>
  <c r="W187" i="8"/>
  <c r="W178" i="8"/>
  <c r="W179" i="8" s="1"/>
  <c r="AI82" i="5"/>
  <c r="AI84" i="5" s="1"/>
  <c r="AI85" i="5" s="1"/>
  <c r="AI10" i="4" s="1"/>
  <c r="AI90" i="5"/>
  <c r="AM124" i="8"/>
  <c r="AM151" i="8" s="1"/>
  <c r="AM130" i="8"/>
  <c r="AM152" i="8" s="1"/>
  <c r="AM142" i="8"/>
  <c r="AM154" i="8" s="1"/>
  <c r="AM148" i="8"/>
  <c r="AM155" i="8" s="1"/>
  <c r="AM136" i="8"/>
  <c r="AM153" i="8" s="1"/>
  <c r="AI9" i="4"/>
  <c r="AI185" i="8"/>
  <c r="AI173" i="8"/>
  <c r="AI174" i="8" s="1"/>
  <c r="AK97" i="8"/>
  <c r="AK164" i="8" s="1"/>
  <c r="AK167" i="8" s="1"/>
  <c r="AM108" i="8"/>
  <c r="AM107" i="8"/>
  <c r="AM105" i="8"/>
  <c r="AM106" i="8"/>
  <c r="AN140" i="8"/>
  <c r="AN128" i="8"/>
  <c r="AN146" i="8"/>
  <c r="AN122" i="8"/>
  <c r="AN134" i="8"/>
  <c r="AN104" i="8"/>
  <c r="AL156" i="8"/>
  <c r="AL159" i="8" s="1"/>
  <c r="AL160" i="8" s="1"/>
  <c r="AL112" i="8"/>
  <c r="AL116" i="8" s="1"/>
  <c r="AL117" i="8" s="1"/>
  <c r="AP47" i="8"/>
  <c r="AO64" i="8"/>
  <c r="AO43" i="8"/>
  <c r="AO44" i="8"/>
  <c r="AO65" i="8"/>
  <c r="AL87" i="8"/>
  <c r="AN79" i="8"/>
  <c r="AN59" i="8"/>
  <c r="AP105" i="3"/>
  <c r="AL67" i="8"/>
  <c r="AM82" i="8"/>
  <c r="AM62" i="8"/>
  <c r="AM80" i="8"/>
  <c r="AM60" i="8"/>
  <c r="AM81" i="8"/>
  <c r="AM61" i="8"/>
  <c r="AP14" i="8"/>
  <c r="AP21" i="8" s="1"/>
  <c r="AP13" i="8"/>
  <c r="AP20" i="8" s="1"/>
  <c r="AS5" i="7"/>
  <c r="AS5" i="8"/>
  <c r="AO4" i="7"/>
  <c r="AO4" i="8"/>
  <c r="AL3" i="7"/>
  <c r="AL3" i="8"/>
  <c r="AP20" i="7"/>
  <c r="AQ2" i="7"/>
  <c r="AQ76" i="3"/>
  <c r="AQ77" i="3" s="1"/>
  <c r="AQ12" i="8" s="1"/>
  <c r="AQ2" i="8"/>
  <c r="AP90" i="3"/>
  <c r="AP93" i="3" s="1"/>
  <c r="AQ94" i="3" s="1"/>
  <c r="AQ105" i="3" s="1"/>
  <c r="AP13" i="7"/>
  <c r="AO4" i="3"/>
  <c r="AO4" i="4"/>
  <c r="AO4" i="5"/>
  <c r="AO4" i="2"/>
  <c r="AO26" i="3"/>
  <c r="AO27" i="3" s="1"/>
  <c r="AP22" i="3"/>
  <c r="AP4" i="16" s="1"/>
  <c r="AP25" i="3"/>
  <c r="AQ2" i="5"/>
  <c r="AQ2" i="4"/>
  <c r="AQ89" i="3"/>
  <c r="AQ57" i="3"/>
  <c r="AQ58" i="3" s="1"/>
  <c r="AQ33" i="3"/>
  <c r="AQ34" i="3" s="1"/>
  <c r="AQ56" i="13" s="1"/>
  <c r="AQ46" i="3"/>
  <c r="AQ47" i="3" s="1"/>
  <c r="AQ2" i="3"/>
  <c r="AQ41" i="3"/>
  <c r="AQ42" i="3" s="1"/>
  <c r="AQ2" i="2"/>
  <c r="AQ21" i="3"/>
  <c r="AL3" i="5"/>
  <c r="AL3" i="4"/>
  <c r="AL3" i="2"/>
  <c r="AL3" i="3"/>
  <c r="AR103" i="3"/>
  <c r="AR17" i="3"/>
  <c r="AR18" i="3" s="1"/>
  <c r="AR2" i="16" s="1"/>
  <c r="AM111" i="3"/>
  <c r="AM112" i="3" s="1"/>
  <c r="AN106" i="3"/>
  <c r="AS5" i="5"/>
  <c r="AS5" i="4"/>
  <c r="AT9" i="3"/>
  <c r="AS12" i="3"/>
  <c r="AS13" i="3" s="1"/>
  <c r="AS5" i="2"/>
  <c r="AS5" i="3"/>
  <c r="AO33" i="12" l="1"/>
  <c r="AO38" i="12" s="1"/>
  <c r="AO39" i="12" s="1"/>
  <c r="AO51" i="12" s="1"/>
  <c r="U48" i="11"/>
  <c r="U65" i="11" s="1"/>
  <c r="V37" i="11"/>
  <c r="Y38" i="11"/>
  <c r="Y39" i="11"/>
  <c r="X50" i="9"/>
  <c r="AO52" i="8"/>
  <c r="AO110" i="8" s="1"/>
  <c r="AO51" i="8"/>
  <c r="AO109" i="8" s="1"/>
  <c r="AH11" i="14"/>
  <c r="AH13" i="14" s="1"/>
  <c r="AP12" i="12"/>
  <c r="AP37" i="12" s="1"/>
  <c r="AN40" i="12"/>
  <c r="AN13" i="4" s="1"/>
  <c r="X13" i="9"/>
  <c r="AQ30" i="8"/>
  <c r="AQ39" i="8" s="1"/>
  <c r="AQ85" i="8" s="1"/>
  <c r="X13" i="10"/>
  <c r="X15" i="10" s="1"/>
  <c r="Y12" i="10" s="1"/>
  <c r="Y54" i="11"/>
  <c r="Y17" i="14"/>
  <c r="Y20" i="14" s="1"/>
  <c r="Y22" i="14" s="1"/>
  <c r="AQ39" i="14"/>
  <c r="AQ29" i="14"/>
  <c r="AQ19" i="14"/>
  <c r="AQ10" i="14"/>
  <c r="AJ173" i="8"/>
  <c r="AJ174" i="8" s="1"/>
  <c r="AJ186" i="8" s="1"/>
  <c r="AJ9" i="4"/>
  <c r="R29" i="4"/>
  <c r="R66" i="4" s="1"/>
  <c r="R37" i="14"/>
  <c r="R40" i="14" s="1"/>
  <c r="R42" i="14" s="1"/>
  <c r="AI18" i="14"/>
  <c r="AI28" i="14"/>
  <c r="AI9" i="14"/>
  <c r="AM3" i="14"/>
  <c r="AM3" i="16"/>
  <c r="AQ29" i="8"/>
  <c r="AQ38" i="8" s="1"/>
  <c r="AQ84" i="8" s="1"/>
  <c r="AR69" i="3"/>
  <c r="AR70" i="3" s="1"/>
  <c r="AR19" i="13" s="1"/>
  <c r="AR2" i="14"/>
  <c r="AP4" i="4"/>
  <c r="AP4" i="14"/>
  <c r="AP48" i="8"/>
  <c r="AP4" i="2"/>
  <c r="AP49" i="8"/>
  <c r="AP53" i="8" s="1"/>
  <c r="AP111" i="8" s="1"/>
  <c r="AO43" i="13"/>
  <c r="AO26" i="13"/>
  <c r="AQ97" i="3"/>
  <c r="AQ98" i="3" s="1"/>
  <c r="AN44" i="13"/>
  <c r="AN48" i="13" s="1"/>
  <c r="AN27" i="13"/>
  <c r="AN31" i="13" s="1"/>
  <c r="AA58" i="13"/>
  <c r="Z83" i="13"/>
  <c r="Z85" i="13" s="1"/>
  <c r="Z32" i="4" s="1"/>
  <c r="Z77" i="13"/>
  <c r="Z79" i="13" s="1"/>
  <c r="Z51" i="13"/>
  <c r="Z54" i="4" s="1"/>
  <c r="Z56" i="4" s="1"/>
  <c r="AC70" i="13"/>
  <c r="AB84" i="13"/>
  <c r="AB34" i="13"/>
  <c r="AB52" i="4" s="1"/>
  <c r="AB78" i="13"/>
  <c r="AP51" i="4"/>
  <c r="AP59" i="13"/>
  <c r="AO51" i="4"/>
  <c r="AO59" i="13"/>
  <c r="AO42" i="5"/>
  <c r="AO60" i="5" s="1"/>
  <c r="AO70" i="5" s="1"/>
  <c r="AO45" i="5"/>
  <c r="AO63" i="5" s="1"/>
  <c r="AO73" i="5" s="1"/>
  <c r="AO47" i="5"/>
  <c r="AO65" i="5" s="1"/>
  <c r="AO75" i="5" s="1"/>
  <c r="AO49" i="5"/>
  <c r="AO67" i="5" s="1"/>
  <c r="AO77" i="5" s="1"/>
  <c r="AO44" i="5"/>
  <c r="AO62" i="5" s="1"/>
  <c r="AO72" i="5" s="1"/>
  <c r="AO43" i="5"/>
  <c r="AO61" i="5" s="1"/>
  <c r="AO71" i="5" s="1"/>
  <c r="AO48" i="5"/>
  <c r="AO66" i="5" s="1"/>
  <c r="AO76" i="5" s="1"/>
  <c r="AT5" i="13"/>
  <c r="AT5" i="12"/>
  <c r="AT5" i="11"/>
  <c r="AT5" i="9"/>
  <c r="AT5" i="10"/>
  <c r="AP4" i="13"/>
  <c r="AP4" i="12"/>
  <c r="AP4" i="11"/>
  <c r="AP4" i="9"/>
  <c r="AP4" i="10"/>
  <c r="AI11" i="4"/>
  <c r="AO42" i="9"/>
  <c r="AO50" i="4"/>
  <c r="AO89" i="5"/>
  <c r="AO172" i="8"/>
  <c r="AO71" i="8"/>
  <c r="AO90" i="8"/>
  <c r="AO115" i="8"/>
  <c r="AM49" i="12"/>
  <c r="AM52" i="12" s="1"/>
  <c r="AL26" i="4"/>
  <c r="AM3" i="12"/>
  <c r="AM3" i="13"/>
  <c r="AM3" i="11"/>
  <c r="AM3" i="10"/>
  <c r="AM3" i="9"/>
  <c r="AR82" i="3"/>
  <c r="AR83" i="3" s="1"/>
  <c r="AR28" i="8" s="1"/>
  <c r="AR31" i="8" s="1"/>
  <c r="AR40" i="8" s="1"/>
  <c r="AR86" i="8" s="1"/>
  <c r="AR2" i="13"/>
  <c r="AR63" i="3"/>
  <c r="AR64" i="3" s="1"/>
  <c r="AR11" i="13" s="1"/>
  <c r="AR16" i="12"/>
  <c r="AR17" i="12" s="1"/>
  <c r="AR2" i="11"/>
  <c r="AR2" i="12"/>
  <c r="AR2" i="9"/>
  <c r="AR2" i="10"/>
  <c r="AN41" i="9"/>
  <c r="AN44" i="9" s="1"/>
  <c r="AM34" i="4"/>
  <c r="AQ19" i="11"/>
  <c r="AQ18" i="12"/>
  <c r="AQ46" i="4" s="1"/>
  <c r="AQ47" i="4" s="1"/>
  <c r="AQ24" i="12"/>
  <c r="AQ50" i="12"/>
  <c r="V111" i="5"/>
  <c r="V42" i="4" s="1"/>
  <c r="AQ104" i="3"/>
  <c r="AQ32" i="9"/>
  <c r="AQ33" i="9" s="1"/>
  <c r="AQ38" i="13"/>
  <c r="AQ39" i="13" s="1"/>
  <c r="AQ47" i="12"/>
  <c r="AQ39" i="9"/>
  <c r="AQ99" i="5"/>
  <c r="AQ68" i="13"/>
  <c r="AQ182" i="8"/>
  <c r="AQ16" i="11"/>
  <c r="AQ73" i="11"/>
  <c r="AQ61" i="11"/>
  <c r="AQ10" i="9"/>
  <c r="AQ23" i="9"/>
  <c r="AQ10" i="10"/>
  <c r="AQ23" i="10"/>
  <c r="AP14" i="7"/>
  <c r="AP17" i="7" s="1"/>
  <c r="AP18" i="7" s="1"/>
  <c r="AP21" i="7" s="1"/>
  <c r="AP22" i="7" s="1"/>
  <c r="AP40" i="5" s="1"/>
  <c r="AP21" i="13"/>
  <c r="AP55" i="4" s="1"/>
  <c r="AQ20" i="13"/>
  <c r="AQ60" i="13" s="1"/>
  <c r="AQ12" i="13"/>
  <c r="AQ72" i="13" s="1"/>
  <c r="AQ11" i="12"/>
  <c r="AQ22" i="5"/>
  <c r="AQ68" i="5"/>
  <c r="AQ74" i="5" s="1"/>
  <c r="AQ9" i="5"/>
  <c r="AQ10" i="5" s="1"/>
  <c r="AQ83" i="5" s="1"/>
  <c r="AQ147" i="8"/>
  <c r="AQ135" i="8"/>
  <c r="AQ15" i="5"/>
  <c r="AQ16" i="5" s="1"/>
  <c r="AQ26" i="5" s="1"/>
  <c r="AQ129" i="8"/>
  <c r="AQ141" i="8"/>
  <c r="AQ123" i="8"/>
  <c r="AP26" i="12"/>
  <c r="AQ23" i="12" s="1"/>
  <c r="AP29" i="12"/>
  <c r="AP13" i="13"/>
  <c r="AP53" i="4" s="1"/>
  <c r="AN78" i="5"/>
  <c r="AN81" i="5" s="1"/>
  <c r="AO27" i="11"/>
  <c r="AO20" i="11"/>
  <c r="AO21" i="11" s="1"/>
  <c r="AP18" i="11" s="1"/>
  <c r="AP11" i="11" s="1"/>
  <c r="AP12" i="11" s="1"/>
  <c r="AP42" i="9"/>
  <c r="AP50" i="4"/>
  <c r="S49" i="9"/>
  <c r="S52" i="9" s="1"/>
  <c r="AH94" i="5"/>
  <c r="AH103" i="5"/>
  <c r="AK82" i="5"/>
  <c r="AK84" i="5" s="1"/>
  <c r="AK85" i="5" s="1"/>
  <c r="AK10" i="4" s="1"/>
  <c r="AK90" i="5"/>
  <c r="AH26" i="11"/>
  <c r="AH41" i="4"/>
  <c r="AI102" i="5"/>
  <c r="AI91" i="5"/>
  <c r="AJ91" i="5"/>
  <c r="AJ102" i="5"/>
  <c r="X184" i="8"/>
  <c r="W27" i="4"/>
  <c r="W36" i="14" s="1"/>
  <c r="W108" i="5"/>
  <c r="W104" i="5"/>
  <c r="W95" i="5"/>
  <c r="W96" i="5" s="1"/>
  <c r="AI186" i="8"/>
  <c r="AI177" i="8"/>
  <c r="AN124" i="8"/>
  <c r="AN151" i="8" s="1"/>
  <c r="AN136" i="8"/>
  <c r="AN153" i="8" s="1"/>
  <c r="AN148" i="8"/>
  <c r="AN155" i="8" s="1"/>
  <c r="AN130" i="8"/>
  <c r="AN152" i="8" s="1"/>
  <c r="AN142" i="8"/>
  <c r="AN154" i="8" s="1"/>
  <c r="AK9" i="4"/>
  <c r="AK185" i="8"/>
  <c r="AK173" i="8"/>
  <c r="AK174" i="8" s="1"/>
  <c r="AN106" i="8"/>
  <c r="AN107" i="8"/>
  <c r="AN105" i="8"/>
  <c r="AN108" i="8"/>
  <c r="AL91" i="8"/>
  <c r="AL92" i="8" s="1"/>
  <c r="AL96" i="8" s="1"/>
  <c r="AL72" i="8"/>
  <c r="AL73" i="8" s="1"/>
  <c r="AL95" i="8" s="1"/>
  <c r="AL165" i="8"/>
  <c r="AL20" i="5"/>
  <c r="AL166" i="8"/>
  <c r="AL21" i="5"/>
  <c r="AM156" i="8"/>
  <c r="AM159" i="8" s="1"/>
  <c r="AM160" i="8" s="1"/>
  <c r="AO140" i="8"/>
  <c r="AO128" i="8"/>
  <c r="AO146" i="8"/>
  <c r="AO122" i="8"/>
  <c r="AO134" i="8"/>
  <c r="AO104" i="8"/>
  <c r="AM112" i="8"/>
  <c r="AM116" i="8" s="1"/>
  <c r="AM117" i="8" s="1"/>
  <c r="AQ48" i="8"/>
  <c r="AP44" i="8"/>
  <c r="AP65" i="8"/>
  <c r="AP43" i="8"/>
  <c r="AP51" i="8" s="1"/>
  <c r="AP109" i="8" s="1"/>
  <c r="AP64" i="8"/>
  <c r="AQ49" i="8"/>
  <c r="AQ53" i="8" s="1"/>
  <c r="AQ111" i="8" s="1"/>
  <c r="AO79" i="8"/>
  <c r="AO59" i="8"/>
  <c r="AM67" i="8"/>
  <c r="AM87" i="8"/>
  <c r="AN62" i="8"/>
  <c r="AN61" i="8"/>
  <c r="AN82" i="8"/>
  <c r="AN60" i="8"/>
  <c r="AN80" i="8"/>
  <c r="AN81" i="8"/>
  <c r="AQ14" i="8"/>
  <c r="AQ21" i="8" s="1"/>
  <c r="AQ13" i="8"/>
  <c r="AQ20" i="8" s="1"/>
  <c r="AT5" i="7"/>
  <c r="AT5" i="8"/>
  <c r="AP4" i="5"/>
  <c r="AP4" i="8"/>
  <c r="AM3" i="7"/>
  <c r="AM3" i="8"/>
  <c r="AR2" i="7"/>
  <c r="AR2" i="8"/>
  <c r="AR76" i="3"/>
  <c r="AR77" i="3" s="1"/>
  <c r="AR12" i="8" s="1"/>
  <c r="AQ20" i="7"/>
  <c r="AQ90" i="3"/>
  <c r="AQ93" i="3" s="1"/>
  <c r="AR94" i="3" s="1"/>
  <c r="AR105" i="3" s="1"/>
  <c r="AQ13" i="7"/>
  <c r="AP4" i="3"/>
  <c r="AP4" i="7"/>
  <c r="AQ22" i="3"/>
  <c r="AQ4" i="16" s="1"/>
  <c r="AQ25" i="3"/>
  <c r="AP26" i="3"/>
  <c r="AP27" i="3" s="1"/>
  <c r="AM3" i="5"/>
  <c r="AM3" i="3"/>
  <c r="AM3" i="4"/>
  <c r="AM3" i="2"/>
  <c r="AO106" i="3"/>
  <c r="AN111" i="3"/>
  <c r="AN112" i="3" s="1"/>
  <c r="AR2" i="5"/>
  <c r="AR2" i="4"/>
  <c r="AR89" i="3"/>
  <c r="AR57" i="3"/>
  <c r="AR58" i="3" s="1"/>
  <c r="AR46" i="3"/>
  <c r="AR47" i="3" s="1"/>
  <c r="AR33" i="3"/>
  <c r="AR34" i="3" s="1"/>
  <c r="AR56" i="13" s="1"/>
  <c r="AR41" i="3"/>
  <c r="AR42" i="3" s="1"/>
  <c r="AR2" i="2"/>
  <c r="AR21" i="3"/>
  <c r="AR2" i="3"/>
  <c r="AS103" i="3"/>
  <c r="AS17" i="3"/>
  <c r="AS18" i="3" s="1"/>
  <c r="AS2" i="16" s="1"/>
  <c r="AT5" i="5"/>
  <c r="AT5" i="4"/>
  <c r="AU9" i="3"/>
  <c r="AT12" i="3"/>
  <c r="AT13" i="3" s="1"/>
  <c r="AT5" i="3"/>
  <c r="AT5" i="2"/>
  <c r="AP33" i="12" l="1"/>
  <c r="AP38" i="12" s="1"/>
  <c r="AP39" i="12" s="1"/>
  <c r="Y55" i="11"/>
  <c r="Y56" i="11" s="1"/>
  <c r="Y17" i="4" s="1"/>
  <c r="Y18" i="4" s="1"/>
  <c r="U49" i="11"/>
  <c r="U43" i="4" s="1"/>
  <c r="U44" i="4" s="1"/>
  <c r="U58" i="4" s="1"/>
  <c r="U66" i="11"/>
  <c r="AO40" i="12"/>
  <c r="AO13" i="4" s="1"/>
  <c r="AJ177" i="8"/>
  <c r="Z80" i="13"/>
  <c r="Z14" i="4" s="1"/>
  <c r="Z15" i="4" s="1"/>
  <c r="Z28" i="11"/>
  <c r="Z29" i="11" s="1"/>
  <c r="AQ12" i="12"/>
  <c r="AQ37" i="12" s="1"/>
  <c r="Y64" i="11"/>
  <c r="AK28" i="14"/>
  <c r="AK18" i="14"/>
  <c r="AK9" i="14"/>
  <c r="AI41" i="4"/>
  <c r="AI8" i="14"/>
  <c r="AI11" i="14" s="1"/>
  <c r="AI13" i="14" s="1"/>
  <c r="AJ28" i="14"/>
  <c r="AJ9" i="14"/>
  <c r="AJ18" i="14"/>
  <c r="R67" i="4"/>
  <c r="AN3" i="14"/>
  <c r="AN3" i="16"/>
  <c r="AQ47" i="8"/>
  <c r="AR29" i="14"/>
  <c r="AR10" i="14"/>
  <c r="AR39" i="14"/>
  <c r="AR19" i="14"/>
  <c r="AJ11" i="4"/>
  <c r="AJ41" i="4" s="1"/>
  <c r="AP52" i="8"/>
  <c r="AP110" i="8" s="1"/>
  <c r="AI26" i="11"/>
  <c r="AQ4" i="5"/>
  <c r="AQ4" i="14"/>
  <c r="AS69" i="3"/>
  <c r="AS70" i="3" s="1"/>
  <c r="AS19" i="13" s="1"/>
  <c r="AS2" i="14"/>
  <c r="AK11" i="4"/>
  <c r="AR30" i="8"/>
  <c r="AR39" i="8" s="1"/>
  <c r="AR85" i="8" s="1"/>
  <c r="AR29" i="8"/>
  <c r="AR38" i="8" s="1"/>
  <c r="AR84" i="8" s="1"/>
  <c r="AO27" i="13"/>
  <c r="AO31" i="13" s="1"/>
  <c r="AO44" i="13"/>
  <c r="AO48" i="13" s="1"/>
  <c r="AP26" i="13"/>
  <c r="AP43" i="13"/>
  <c r="AC32" i="13"/>
  <c r="AC33" i="13" s="1"/>
  <c r="AC73" i="13"/>
  <c r="AA61" i="13"/>
  <c r="AA49" i="13"/>
  <c r="AA50" i="13" s="1"/>
  <c r="AQ51" i="4"/>
  <c r="AQ59" i="13"/>
  <c r="AP42" i="5"/>
  <c r="AP60" i="5" s="1"/>
  <c r="AP70" i="5" s="1"/>
  <c r="AP47" i="5"/>
  <c r="AP65" i="5" s="1"/>
  <c r="AP75" i="5" s="1"/>
  <c r="AP43" i="5"/>
  <c r="AP61" i="5" s="1"/>
  <c r="AP71" i="5" s="1"/>
  <c r="AP48" i="5"/>
  <c r="AP66" i="5" s="1"/>
  <c r="AP76" i="5" s="1"/>
  <c r="AP49" i="5"/>
  <c r="AP67" i="5" s="1"/>
  <c r="AP77" i="5" s="1"/>
  <c r="AP45" i="5"/>
  <c r="AP63" i="5" s="1"/>
  <c r="AP73" i="5" s="1"/>
  <c r="AP44" i="5"/>
  <c r="AP62" i="5" s="1"/>
  <c r="AP72" i="5" s="1"/>
  <c r="AP89" i="5"/>
  <c r="AP71" i="8"/>
  <c r="AP90" i="8"/>
  <c r="AP172" i="8"/>
  <c r="AP115" i="8"/>
  <c r="AR12" i="13"/>
  <c r="AR72" i="13" s="1"/>
  <c r="AR20" i="13"/>
  <c r="AR60" i="13" s="1"/>
  <c r="AR11" i="12"/>
  <c r="AR68" i="5"/>
  <c r="AR74" i="5" s="1"/>
  <c r="AR22" i="5"/>
  <c r="AR135" i="8"/>
  <c r="AR9" i="5"/>
  <c r="AR10" i="5" s="1"/>
  <c r="AR83" i="5" s="1"/>
  <c r="AR141" i="8"/>
  <c r="AR15" i="5"/>
  <c r="AR16" i="5" s="1"/>
  <c r="AR26" i="5" s="1"/>
  <c r="AR147" i="8"/>
  <c r="AR129" i="8"/>
  <c r="AR123" i="8"/>
  <c r="AQ4" i="2"/>
  <c r="AQ26" i="12"/>
  <c r="AR23" i="12" s="1"/>
  <c r="AQ29" i="12"/>
  <c r="AQ4" i="4"/>
  <c r="AQ21" i="13"/>
  <c r="AQ55" i="4" s="1"/>
  <c r="AR104" i="3"/>
  <c r="AR32" i="9"/>
  <c r="AR33" i="9" s="1"/>
  <c r="AR38" i="13"/>
  <c r="AR39" i="13" s="1"/>
  <c r="AU5" i="13"/>
  <c r="AU5" i="12"/>
  <c r="AU5" i="11"/>
  <c r="AU5" i="9"/>
  <c r="AU5" i="10"/>
  <c r="AO41" i="9"/>
  <c r="AO44" i="9" s="1"/>
  <c r="AN34" i="4"/>
  <c r="AQ14" i="7"/>
  <c r="AQ17" i="7" s="1"/>
  <c r="AQ18" i="7" s="1"/>
  <c r="AQ21" i="7" s="1"/>
  <c r="AQ22" i="7" s="1"/>
  <c r="AQ40" i="5" s="1"/>
  <c r="AQ42" i="9"/>
  <c r="AQ50" i="4"/>
  <c r="AP20" i="11"/>
  <c r="AP21" i="11" s="1"/>
  <c r="AQ18" i="11" s="1"/>
  <c r="AQ11" i="11" s="1"/>
  <c r="AQ12" i="11" s="1"/>
  <c r="AP27" i="11"/>
  <c r="AS82" i="3"/>
  <c r="AS83" i="3" s="1"/>
  <c r="AS28" i="8" s="1"/>
  <c r="AS29" i="8" s="1"/>
  <c r="AS38" i="8" s="1"/>
  <c r="AS84" i="8" s="1"/>
  <c r="AS63" i="3"/>
  <c r="AS64" i="3" s="1"/>
  <c r="AS11" i="13" s="1"/>
  <c r="AS2" i="13"/>
  <c r="AS16" i="12"/>
  <c r="AS17" i="12" s="1"/>
  <c r="AS2" i="11"/>
  <c r="AS2" i="12"/>
  <c r="AS2" i="10"/>
  <c r="AS2" i="9"/>
  <c r="AN3" i="13"/>
  <c r="AN3" i="12"/>
  <c r="AN3" i="11"/>
  <c r="AN3" i="9"/>
  <c r="AN3" i="10"/>
  <c r="AN49" i="12"/>
  <c r="AN52" i="12" s="1"/>
  <c r="AM26" i="4"/>
  <c r="AQ4" i="13"/>
  <c r="AQ4" i="12"/>
  <c r="AQ4" i="11"/>
  <c r="AQ4" i="9"/>
  <c r="AQ4" i="10"/>
  <c r="AR39" i="9"/>
  <c r="AR47" i="12"/>
  <c r="AR16" i="11"/>
  <c r="AR99" i="5"/>
  <c r="AR68" i="13"/>
  <c r="AR182" i="8"/>
  <c r="AR73" i="11"/>
  <c r="AR61" i="11"/>
  <c r="AR10" i="9"/>
  <c r="AR23" i="10"/>
  <c r="AR23" i="9"/>
  <c r="AR10" i="10"/>
  <c r="AQ4" i="3"/>
  <c r="AQ13" i="13"/>
  <c r="AQ53" i="4" s="1"/>
  <c r="AR19" i="11"/>
  <c r="AR18" i="12"/>
  <c r="AR46" i="4" s="1"/>
  <c r="AR47" i="4" s="1"/>
  <c r="AR50" i="12"/>
  <c r="AR24" i="12"/>
  <c r="AO78" i="5"/>
  <c r="AO81" i="5" s="1"/>
  <c r="S27" i="9"/>
  <c r="S28" i="9" s="1"/>
  <c r="S14" i="9"/>
  <c r="S15" i="9" s="1"/>
  <c r="S53" i="9"/>
  <c r="X178" i="8"/>
  <c r="X179" i="8" s="1"/>
  <c r="X187" i="8"/>
  <c r="X101" i="5"/>
  <c r="W31" i="4"/>
  <c r="W38" i="14" s="1"/>
  <c r="W109" i="5"/>
  <c r="W110" i="5" s="1"/>
  <c r="AJ103" i="5"/>
  <c r="AJ94" i="5"/>
  <c r="AK91" i="5"/>
  <c r="AK102" i="5"/>
  <c r="AI103" i="5"/>
  <c r="AI94" i="5"/>
  <c r="AK186" i="8"/>
  <c r="AK177" i="8"/>
  <c r="AO124" i="8"/>
  <c r="AO151" i="8" s="1"/>
  <c r="AO136" i="8"/>
  <c r="AO153" i="8" s="1"/>
  <c r="AO130" i="8"/>
  <c r="AO152" i="8" s="1"/>
  <c r="AO142" i="8"/>
  <c r="AO154" i="8" s="1"/>
  <c r="AO148" i="8"/>
  <c r="AO155" i="8" s="1"/>
  <c r="AL97" i="8"/>
  <c r="AL164" i="8" s="1"/>
  <c r="AL167" i="8" s="1"/>
  <c r="AM166" i="8"/>
  <c r="AM21" i="5"/>
  <c r="AL23" i="5"/>
  <c r="AL27" i="5" s="1"/>
  <c r="AL28" i="5" s="1"/>
  <c r="AO107" i="8"/>
  <c r="AO106" i="8"/>
  <c r="AO105" i="8"/>
  <c r="AO108" i="8"/>
  <c r="AM72" i="8"/>
  <c r="AM73" i="8" s="1"/>
  <c r="AM95" i="8" s="1"/>
  <c r="AM165" i="8"/>
  <c r="AM20" i="5"/>
  <c r="AM91" i="8"/>
  <c r="AM92" i="8" s="1"/>
  <c r="AM96" i="8" s="1"/>
  <c r="AN156" i="8"/>
  <c r="AN159" i="8" s="1"/>
  <c r="AN160" i="8" s="1"/>
  <c r="AP146" i="8"/>
  <c r="AP122" i="8"/>
  <c r="AP140" i="8"/>
  <c r="AP134" i="8"/>
  <c r="AP128" i="8"/>
  <c r="AP104" i="8"/>
  <c r="AP79" i="8"/>
  <c r="AP59" i="8"/>
  <c r="AP82" i="8" s="1"/>
  <c r="AN112" i="8"/>
  <c r="AN116" i="8" s="1"/>
  <c r="AN117" i="8" s="1"/>
  <c r="AQ43" i="8"/>
  <c r="AQ64" i="8"/>
  <c r="AQ65" i="8"/>
  <c r="AQ44" i="8"/>
  <c r="AQ52" i="8" s="1"/>
  <c r="AQ110" i="8" s="1"/>
  <c r="AR49" i="8"/>
  <c r="AR53" i="8" s="1"/>
  <c r="AR111" i="8" s="1"/>
  <c r="AN67" i="8"/>
  <c r="AN87" i="8"/>
  <c r="AO80" i="8"/>
  <c r="AO82" i="8"/>
  <c r="AO62" i="8"/>
  <c r="AO61" i="8"/>
  <c r="AO81" i="8"/>
  <c r="AO60" i="8"/>
  <c r="AR14" i="8"/>
  <c r="AR21" i="8" s="1"/>
  <c r="AR13" i="8"/>
  <c r="AR20" i="8" s="1"/>
  <c r="AS2" i="7"/>
  <c r="AS76" i="3"/>
  <c r="AS77" i="3" s="1"/>
  <c r="AS12" i="8" s="1"/>
  <c r="AS2" i="8"/>
  <c r="AU5" i="7"/>
  <c r="AU5" i="8"/>
  <c r="AN3" i="7"/>
  <c r="AN3" i="8"/>
  <c r="AR20" i="7"/>
  <c r="AQ4" i="7"/>
  <c r="AQ4" i="8"/>
  <c r="AR97" i="3"/>
  <c r="AR98" i="3" s="1"/>
  <c r="AR90" i="3"/>
  <c r="AR93" i="3" s="1"/>
  <c r="AS94" i="3" s="1"/>
  <c r="AS97" i="3" s="1"/>
  <c r="AR13" i="7"/>
  <c r="AR22" i="3"/>
  <c r="AR25" i="3"/>
  <c r="AQ26" i="3"/>
  <c r="AQ27" i="3" s="1"/>
  <c r="AN3" i="5"/>
  <c r="AN3" i="4"/>
  <c r="AN3" i="3"/>
  <c r="AN3" i="2"/>
  <c r="AP106" i="3"/>
  <c r="AO111" i="3"/>
  <c r="AO112" i="3" s="1"/>
  <c r="AS2" i="5"/>
  <c r="AS89" i="3"/>
  <c r="AS57" i="3"/>
  <c r="AS58" i="3" s="1"/>
  <c r="AS2" i="4"/>
  <c r="AS41" i="3"/>
  <c r="AS42" i="3" s="1"/>
  <c r="AS46" i="3"/>
  <c r="AS47" i="3" s="1"/>
  <c r="AS33" i="3"/>
  <c r="AS34" i="3" s="1"/>
  <c r="AS56" i="13" s="1"/>
  <c r="AS2" i="2"/>
  <c r="AS21" i="3"/>
  <c r="AS2" i="3"/>
  <c r="AU5" i="5"/>
  <c r="AU5" i="4"/>
  <c r="AV9" i="3"/>
  <c r="AU12" i="3"/>
  <c r="AU13" i="3" s="1"/>
  <c r="AU5" i="3"/>
  <c r="AU5" i="2"/>
  <c r="AT103" i="3"/>
  <c r="AT17" i="3"/>
  <c r="AT18" i="3" s="1"/>
  <c r="AT2" i="16" s="1"/>
  <c r="AP40" i="12" l="1"/>
  <c r="AP13" i="4" s="1"/>
  <c r="AP51" i="12"/>
  <c r="AQ33" i="12"/>
  <c r="AQ38" i="12" s="1"/>
  <c r="AQ39" i="12" s="1"/>
  <c r="AQ51" i="12" s="1"/>
  <c r="Y27" i="14"/>
  <c r="Y30" i="14" s="1"/>
  <c r="Y32" i="14" s="1"/>
  <c r="Y50" i="9"/>
  <c r="Y13" i="10"/>
  <c r="Y15" i="10" s="1"/>
  <c r="Z12" i="10" s="1"/>
  <c r="Y13" i="9"/>
  <c r="V63" i="11"/>
  <c r="U33" i="4"/>
  <c r="V40" i="11"/>
  <c r="V42" i="11" s="1"/>
  <c r="V47" i="11" s="1"/>
  <c r="U26" i="9"/>
  <c r="U76" i="11"/>
  <c r="U78" i="11" s="1"/>
  <c r="V75" i="11" s="1"/>
  <c r="U26" i="10"/>
  <c r="U28" i="10" s="1"/>
  <c r="V25" i="10" s="1"/>
  <c r="Z38" i="11"/>
  <c r="Z39" i="11"/>
  <c r="AR12" i="12"/>
  <c r="AR37" i="12" s="1"/>
  <c r="AQ51" i="8"/>
  <c r="AQ109" i="8" s="1"/>
  <c r="AR4" i="14"/>
  <c r="AR4" i="16"/>
  <c r="AS10" i="14"/>
  <c r="AS19" i="14"/>
  <c r="AS39" i="14"/>
  <c r="AS29" i="14"/>
  <c r="Z54" i="11"/>
  <c r="Z17" i="14"/>
  <c r="Z20" i="14" s="1"/>
  <c r="Z22" i="14" s="1"/>
  <c r="AJ26" i="11"/>
  <c r="AJ8" i="14"/>
  <c r="AJ11" i="14" s="1"/>
  <c r="AJ13" i="14" s="1"/>
  <c r="AK26" i="11"/>
  <c r="AK8" i="14"/>
  <c r="AK11" i="14" s="1"/>
  <c r="AK13" i="14" s="1"/>
  <c r="AO3" i="14"/>
  <c r="AO3" i="16"/>
  <c r="AT69" i="3"/>
  <c r="AT70" i="3" s="1"/>
  <c r="AT19" i="13" s="1"/>
  <c r="AT2" i="14"/>
  <c r="AR47" i="8"/>
  <c r="AR48" i="8"/>
  <c r="AS30" i="8"/>
  <c r="AS39" i="8" s="1"/>
  <c r="AS85" i="8" s="1"/>
  <c r="AS31" i="8"/>
  <c r="AS40" i="8" s="1"/>
  <c r="AS86" i="8" s="1"/>
  <c r="AQ26" i="13"/>
  <c r="AQ43" i="13"/>
  <c r="AK41" i="4"/>
  <c r="AP27" i="13"/>
  <c r="AP31" i="13" s="1"/>
  <c r="AP44" i="13"/>
  <c r="AP48" i="13" s="1"/>
  <c r="AA77" i="13"/>
  <c r="AA79" i="13" s="1"/>
  <c r="AA51" i="13"/>
  <c r="AA54" i="4" s="1"/>
  <c r="AA56" i="4" s="1"/>
  <c r="AB58" i="13"/>
  <c r="AA83" i="13"/>
  <c r="AA85" i="13" s="1"/>
  <c r="AA32" i="4" s="1"/>
  <c r="AD70" i="13"/>
  <c r="AC84" i="13"/>
  <c r="AC34" i="13"/>
  <c r="AC52" i="4" s="1"/>
  <c r="AC78" i="13"/>
  <c r="AR51" i="4"/>
  <c r="AR59" i="13"/>
  <c r="AQ44" i="5"/>
  <c r="AQ62" i="5" s="1"/>
  <c r="AQ72" i="5" s="1"/>
  <c r="AQ47" i="5"/>
  <c r="AQ65" i="5" s="1"/>
  <c r="AQ75" i="5" s="1"/>
  <c r="AQ43" i="5"/>
  <c r="AQ61" i="5" s="1"/>
  <c r="AQ71" i="5" s="1"/>
  <c r="AQ42" i="5"/>
  <c r="AQ60" i="5" s="1"/>
  <c r="AQ70" i="5" s="1"/>
  <c r="AQ48" i="5"/>
  <c r="AQ66" i="5" s="1"/>
  <c r="AQ76" i="5" s="1"/>
  <c r="AQ45" i="5"/>
  <c r="AQ63" i="5" s="1"/>
  <c r="AQ73" i="5" s="1"/>
  <c r="AQ49" i="5"/>
  <c r="AQ67" i="5" s="1"/>
  <c r="AQ77" i="5" s="1"/>
  <c r="AR4" i="13"/>
  <c r="AR4" i="12"/>
  <c r="AR4" i="11"/>
  <c r="AR4" i="9"/>
  <c r="AR4" i="10"/>
  <c r="AR42" i="9"/>
  <c r="AR50" i="4"/>
  <c r="AS39" i="9"/>
  <c r="AS99" i="5"/>
  <c r="AS47" i="12"/>
  <c r="AS61" i="11"/>
  <c r="AS68" i="13"/>
  <c r="AS182" i="8"/>
  <c r="AS16" i="11"/>
  <c r="AS73" i="11"/>
  <c r="AS10" i="9"/>
  <c r="AS23" i="9"/>
  <c r="AS10" i="10"/>
  <c r="AS23" i="10"/>
  <c r="AT82" i="3"/>
  <c r="AT83" i="3" s="1"/>
  <c r="AT28" i="8" s="1"/>
  <c r="AT30" i="8" s="1"/>
  <c r="AT39" i="8" s="1"/>
  <c r="AT85" i="8" s="1"/>
  <c r="AT63" i="3"/>
  <c r="AT64" i="3" s="1"/>
  <c r="AT11" i="13" s="1"/>
  <c r="AT2" i="13"/>
  <c r="AT2" i="11"/>
  <c r="AT16" i="12"/>
  <c r="AT17" i="12" s="1"/>
  <c r="AT2" i="12"/>
  <c r="AT2" i="10"/>
  <c r="AT2" i="9"/>
  <c r="AQ89" i="5"/>
  <c r="AQ90" i="8"/>
  <c r="AQ71" i="8"/>
  <c r="AQ172" i="8"/>
  <c r="AQ115" i="8"/>
  <c r="AS104" i="3"/>
  <c r="AS32" i="9"/>
  <c r="AS33" i="9" s="1"/>
  <c r="AS38" i="13"/>
  <c r="AS39" i="13" s="1"/>
  <c r="AQ20" i="11"/>
  <c r="AQ21" i="11" s="1"/>
  <c r="AR18" i="11" s="1"/>
  <c r="AR11" i="11" s="1"/>
  <c r="AR12" i="11" s="1"/>
  <c r="AQ27" i="11"/>
  <c r="AR14" i="7"/>
  <c r="AR17" i="7" s="1"/>
  <c r="AR18" i="7" s="1"/>
  <c r="AR21" i="7" s="1"/>
  <c r="AR22" i="7" s="1"/>
  <c r="AR40" i="5" s="1"/>
  <c r="AV5" i="13"/>
  <c r="AV5" i="12"/>
  <c r="AV5" i="11"/>
  <c r="AV5" i="10"/>
  <c r="AV5" i="9"/>
  <c r="AO3" i="13"/>
  <c r="AO3" i="12"/>
  <c r="AO3" i="11"/>
  <c r="AO3" i="9"/>
  <c r="AO3" i="10"/>
  <c r="W111" i="5"/>
  <c r="W42" i="4" s="1"/>
  <c r="AN26" i="4"/>
  <c r="AO49" i="12"/>
  <c r="AO52" i="12" s="1"/>
  <c r="AS18" i="12"/>
  <c r="AS46" i="4" s="1"/>
  <c r="AS47" i="4" s="1"/>
  <c r="AS19" i="11"/>
  <c r="AS50" i="12"/>
  <c r="AS24" i="12"/>
  <c r="AP41" i="9"/>
  <c r="AP44" i="9" s="1"/>
  <c r="AO34" i="4"/>
  <c r="AR29" i="12"/>
  <c r="AR26" i="12"/>
  <c r="AS23" i="12" s="1"/>
  <c r="AR21" i="13"/>
  <c r="AR55" i="4" s="1"/>
  <c r="AS12" i="13"/>
  <c r="AS72" i="13" s="1"/>
  <c r="AS20" i="13"/>
  <c r="AS60" i="13" s="1"/>
  <c r="AS11" i="12"/>
  <c r="AS68" i="5"/>
  <c r="AS74" i="5" s="1"/>
  <c r="AS135" i="8"/>
  <c r="AS123" i="8"/>
  <c r="AS9" i="5"/>
  <c r="AS10" i="5" s="1"/>
  <c r="AS83" i="5" s="1"/>
  <c r="AS15" i="5"/>
  <c r="AS16" i="5" s="1"/>
  <c r="AS26" i="5" s="1"/>
  <c r="AS147" i="8"/>
  <c r="AS129" i="8"/>
  <c r="AS141" i="8"/>
  <c r="AS22" i="5"/>
  <c r="AR13" i="13"/>
  <c r="AR53" i="4" s="1"/>
  <c r="AP78" i="5"/>
  <c r="AP81" i="5" s="1"/>
  <c r="S60" i="4"/>
  <c r="S61" i="4" s="1"/>
  <c r="S20" i="4"/>
  <c r="S21" i="4" s="1"/>
  <c r="S35" i="4"/>
  <c r="S36" i="4" s="1"/>
  <c r="T12" i="9"/>
  <c r="S28" i="4"/>
  <c r="T25" i="9"/>
  <c r="Y184" i="8"/>
  <c r="X108" i="5"/>
  <c r="X27" i="4"/>
  <c r="X36" i="14" s="1"/>
  <c r="X104" i="5"/>
  <c r="X95" i="5"/>
  <c r="X96" i="5" s="1"/>
  <c r="AL82" i="5"/>
  <c r="AL84" i="5" s="1"/>
  <c r="AL85" i="5" s="1"/>
  <c r="AL10" i="4" s="1"/>
  <c r="AL90" i="5"/>
  <c r="AK94" i="5"/>
  <c r="AK103" i="5"/>
  <c r="AL9" i="4"/>
  <c r="AL173" i="8"/>
  <c r="AL174" i="8" s="1"/>
  <c r="AL185" i="8"/>
  <c r="AP124" i="8"/>
  <c r="AP151" i="8" s="1"/>
  <c r="AP130" i="8"/>
  <c r="AP152" i="8" s="1"/>
  <c r="AP148" i="8"/>
  <c r="AP155" i="8" s="1"/>
  <c r="AP142" i="8"/>
  <c r="AP154" i="8" s="1"/>
  <c r="AP136" i="8"/>
  <c r="AP153" i="8" s="1"/>
  <c r="AM97" i="8"/>
  <c r="AM164" i="8" s="1"/>
  <c r="AM167" i="8" s="1"/>
  <c r="AM23" i="5"/>
  <c r="AM27" i="5" s="1"/>
  <c r="AM28" i="5" s="1"/>
  <c r="AN91" i="8"/>
  <c r="AN92" i="8" s="1"/>
  <c r="AN96" i="8" s="1"/>
  <c r="AP108" i="8"/>
  <c r="AP107" i="8"/>
  <c r="AP106" i="8"/>
  <c r="AP105" i="8"/>
  <c r="AN165" i="8"/>
  <c r="AN20" i="5"/>
  <c r="AN21" i="5"/>
  <c r="AN166" i="8"/>
  <c r="AN72" i="8"/>
  <c r="AN73" i="8" s="1"/>
  <c r="AN95" i="8" s="1"/>
  <c r="AP81" i="8"/>
  <c r="AP62" i="8"/>
  <c r="AP80" i="8"/>
  <c r="AP60" i="8"/>
  <c r="AO156" i="8"/>
  <c r="AO159" i="8" s="1"/>
  <c r="AO160" i="8" s="1"/>
  <c r="AP61" i="8"/>
  <c r="AQ104" i="8"/>
  <c r="AQ140" i="8"/>
  <c r="AQ134" i="8"/>
  <c r="AQ128" i="8"/>
  <c r="AQ146" i="8"/>
  <c r="AQ122" i="8"/>
  <c r="AO112" i="8"/>
  <c r="AO116" i="8" s="1"/>
  <c r="AO117" i="8" s="1"/>
  <c r="AS47" i="8"/>
  <c r="AR43" i="8"/>
  <c r="AR64" i="8"/>
  <c r="AR65" i="8"/>
  <c r="AR44" i="8"/>
  <c r="AS105" i="3"/>
  <c r="AQ79" i="8"/>
  <c r="AQ59" i="8"/>
  <c r="AO67" i="8"/>
  <c r="AO87" i="8"/>
  <c r="AS13" i="8"/>
  <c r="AS20" i="8" s="1"/>
  <c r="AS14" i="8"/>
  <c r="AS21" i="8" s="1"/>
  <c r="AO3" i="7"/>
  <c r="AO3" i="8"/>
  <c r="AS98" i="3"/>
  <c r="AT2" i="7"/>
  <c r="AT76" i="3"/>
  <c r="AT77" i="3" s="1"/>
  <c r="AT12" i="8" s="1"/>
  <c r="AT2" i="8"/>
  <c r="AS20" i="7"/>
  <c r="AR4" i="7"/>
  <c r="AR4" i="8"/>
  <c r="AV5" i="7"/>
  <c r="AV5" i="8"/>
  <c r="AS90" i="3"/>
  <c r="AS93" i="3" s="1"/>
  <c r="AT94" i="3" s="1"/>
  <c r="AT105" i="3" s="1"/>
  <c r="AS13" i="7"/>
  <c r="AR4" i="2"/>
  <c r="AR4" i="3"/>
  <c r="AR4" i="4"/>
  <c r="AR4" i="5"/>
  <c r="AS22" i="3"/>
  <c r="AS4" i="16" s="1"/>
  <c r="AS25" i="3"/>
  <c r="AR26" i="3"/>
  <c r="AR27" i="3" s="1"/>
  <c r="AP111" i="3"/>
  <c r="AP112" i="3" s="1"/>
  <c r="AQ106" i="3"/>
  <c r="AO3" i="5"/>
  <c r="AO3" i="4"/>
  <c r="AO3" i="2"/>
  <c r="AO3" i="3"/>
  <c r="AU103" i="3"/>
  <c r="AU17" i="3"/>
  <c r="AU18" i="3" s="1"/>
  <c r="AU2" i="16" s="1"/>
  <c r="AT2" i="5"/>
  <c r="AT2" i="4"/>
  <c r="AT33" i="3"/>
  <c r="AT34" i="3" s="1"/>
  <c r="AT56" i="13" s="1"/>
  <c r="AT89" i="3"/>
  <c r="AT21" i="3"/>
  <c r="AT46" i="3"/>
  <c r="AT47" i="3" s="1"/>
  <c r="AT41" i="3"/>
  <c r="AT42" i="3" s="1"/>
  <c r="AT57" i="3"/>
  <c r="AT58" i="3" s="1"/>
  <c r="AT2" i="2"/>
  <c r="AT2" i="3"/>
  <c r="AV5" i="5"/>
  <c r="AV5" i="4"/>
  <c r="AV12" i="3"/>
  <c r="AV13" i="3" s="1"/>
  <c r="AV5" i="2"/>
  <c r="AV5" i="3"/>
  <c r="AW9" i="3"/>
  <c r="AR33" i="12" l="1"/>
  <c r="AR38" i="12" s="1"/>
  <c r="AR39" i="12" s="1"/>
  <c r="AR51" i="12" s="1"/>
  <c r="Z55" i="11"/>
  <c r="Z56" i="11" s="1"/>
  <c r="Z17" i="4" s="1"/>
  <c r="Z18" i="4" s="1"/>
  <c r="Z27" i="14" s="1"/>
  <c r="Z30" i="14" s="1"/>
  <c r="Z32" i="14" s="1"/>
  <c r="V48" i="11"/>
  <c r="V65" i="11" s="1"/>
  <c r="W37" i="11"/>
  <c r="AQ40" i="12"/>
  <c r="AQ13" i="4" s="1"/>
  <c r="AR52" i="8"/>
  <c r="AR110" i="8" s="1"/>
  <c r="AR51" i="8"/>
  <c r="AR109" i="8" s="1"/>
  <c r="AA80" i="13"/>
  <c r="AA28" i="11"/>
  <c r="AA29" i="11" s="1"/>
  <c r="AS12" i="12"/>
  <c r="AS37" i="12" s="1"/>
  <c r="AT29" i="14"/>
  <c r="AT10" i="14"/>
  <c r="AT19" i="14"/>
  <c r="AT39" i="14"/>
  <c r="S29" i="4"/>
  <c r="S67" i="4" s="1"/>
  <c r="S37" i="14"/>
  <c r="S40" i="14" s="1"/>
  <c r="S42" i="14" s="1"/>
  <c r="AL9" i="14"/>
  <c r="AL18" i="14"/>
  <c r="AL28" i="14"/>
  <c r="AP3" i="14"/>
  <c r="AP3" i="16"/>
  <c r="AS48" i="8"/>
  <c r="AU69" i="3"/>
  <c r="AU70" i="3" s="1"/>
  <c r="AU19" i="13" s="1"/>
  <c r="AU2" i="14"/>
  <c r="AS49" i="8"/>
  <c r="AS53" i="8" s="1"/>
  <c r="AS111" i="8" s="1"/>
  <c r="AS4" i="5"/>
  <c r="AS4" i="14"/>
  <c r="AR26" i="13"/>
  <c r="AR43" i="13"/>
  <c r="AT31" i="8"/>
  <c r="AT40" i="8" s="1"/>
  <c r="AT86" i="8" s="1"/>
  <c r="AT29" i="8"/>
  <c r="AT38" i="8" s="1"/>
  <c r="AT84" i="8" s="1"/>
  <c r="AQ44" i="13"/>
  <c r="AQ48" i="13" s="1"/>
  <c r="AQ27" i="13"/>
  <c r="AQ31" i="13" s="1"/>
  <c r="AA14" i="4"/>
  <c r="AA15" i="4" s="1"/>
  <c r="AD73" i="13"/>
  <c r="AD32" i="13"/>
  <c r="AD33" i="13" s="1"/>
  <c r="AB61" i="13"/>
  <c r="AB49" i="13"/>
  <c r="AB50" i="13" s="1"/>
  <c r="AS51" i="4"/>
  <c r="AS59" i="13"/>
  <c r="AR42" i="5"/>
  <c r="AR60" i="5" s="1"/>
  <c r="AR70" i="5" s="1"/>
  <c r="AR49" i="5"/>
  <c r="AR67" i="5" s="1"/>
  <c r="AR77" i="5" s="1"/>
  <c r="AR43" i="5"/>
  <c r="AR61" i="5" s="1"/>
  <c r="AR71" i="5" s="1"/>
  <c r="AR48" i="5"/>
  <c r="AR66" i="5" s="1"/>
  <c r="AR76" i="5" s="1"/>
  <c r="AR45" i="5"/>
  <c r="AR63" i="5" s="1"/>
  <c r="AR73" i="5" s="1"/>
  <c r="AR47" i="5"/>
  <c r="AR65" i="5" s="1"/>
  <c r="AR75" i="5" s="1"/>
  <c r="AR44" i="5"/>
  <c r="AR62" i="5" s="1"/>
  <c r="AR72" i="5" s="1"/>
  <c r="AP3" i="13"/>
  <c r="AP3" i="12"/>
  <c r="AP3" i="11"/>
  <c r="AP3" i="9"/>
  <c r="AP3" i="10"/>
  <c r="AW5" i="13"/>
  <c r="AW5" i="11"/>
  <c r="AW5" i="12"/>
  <c r="AW5" i="10"/>
  <c r="AW5" i="9"/>
  <c r="AR172" i="8"/>
  <c r="AR90" i="8"/>
  <c r="AR89" i="5"/>
  <c r="AR71" i="8"/>
  <c r="AR115" i="8"/>
  <c r="AS4" i="4"/>
  <c r="AS4" i="13"/>
  <c r="AS4" i="12"/>
  <c r="AS4" i="11"/>
  <c r="AS4" i="9"/>
  <c r="AS4" i="10"/>
  <c r="AT50" i="12"/>
  <c r="AT18" i="12"/>
  <c r="AT46" i="4" s="1"/>
  <c r="AT47" i="4" s="1"/>
  <c r="AT19" i="11"/>
  <c r="AT24" i="12"/>
  <c r="AP34" i="4"/>
  <c r="AQ41" i="9"/>
  <c r="AQ44" i="9" s="1"/>
  <c r="AS21" i="13"/>
  <c r="AS55" i="4" s="1"/>
  <c r="AS42" i="9"/>
  <c r="AS50" i="4"/>
  <c r="AS13" i="13"/>
  <c r="AS53" i="4" s="1"/>
  <c r="AQ78" i="5"/>
  <c r="AQ81" i="5" s="1"/>
  <c r="AL11" i="4"/>
  <c r="AU82" i="3"/>
  <c r="AU83" i="3" s="1"/>
  <c r="AU28" i="8" s="1"/>
  <c r="AU31" i="8" s="1"/>
  <c r="AU40" i="8" s="1"/>
  <c r="AU86" i="8" s="1"/>
  <c r="AU63" i="3"/>
  <c r="AU64" i="3" s="1"/>
  <c r="AU11" i="13" s="1"/>
  <c r="AU2" i="13"/>
  <c r="AU2" i="11"/>
  <c r="AU2" i="12"/>
  <c r="AU16" i="12"/>
  <c r="AU17" i="12" s="1"/>
  <c r="AU2" i="10"/>
  <c r="AU2" i="9"/>
  <c r="AN97" i="8"/>
  <c r="AN164" i="8" s="1"/>
  <c r="AN167" i="8" s="1"/>
  <c r="AS14" i="7"/>
  <c r="AS17" i="7" s="1"/>
  <c r="AS18" i="7" s="1"/>
  <c r="AS21" i="7" s="1"/>
  <c r="AS22" i="7" s="1"/>
  <c r="AS40" i="5" s="1"/>
  <c r="AT39" i="9"/>
  <c r="AT99" i="5"/>
  <c r="AT68" i="13"/>
  <c r="AT182" i="8"/>
  <c r="AT47" i="12"/>
  <c r="AT73" i="11"/>
  <c r="AT16" i="11"/>
  <c r="AT61" i="11"/>
  <c r="AT10" i="10"/>
  <c r="AT23" i="10"/>
  <c r="AT23" i="9"/>
  <c r="AT10" i="9"/>
  <c r="AR20" i="11"/>
  <c r="AR21" i="11" s="1"/>
  <c r="AS18" i="11" s="1"/>
  <c r="AS11" i="11" s="1"/>
  <c r="AS12" i="11" s="1"/>
  <c r="AR27" i="11"/>
  <c r="AT12" i="13"/>
  <c r="AT72" i="13" s="1"/>
  <c r="AT20" i="13"/>
  <c r="AT60" i="13" s="1"/>
  <c r="AT11" i="12"/>
  <c r="AT22" i="5"/>
  <c r="AT141" i="8"/>
  <c r="AT147" i="8"/>
  <c r="AT9" i="5"/>
  <c r="AT10" i="5" s="1"/>
  <c r="AT83" i="5" s="1"/>
  <c r="AT129" i="8"/>
  <c r="AT123" i="8"/>
  <c r="AT68" i="5"/>
  <c r="AT74" i="5" s="1"/>
  <c r="AT15" i="5"/>
  <c r="AT16" i="5" s="1"/>
  <c r="AT26" i="5" s="1"/>
  <c r="AT135" i="8"/>
  <c r="AT104" i="3"/>
  <c r="AT38" i="13"/>
  <c r="AT39" i="13" s="1"/>
  <c r="AT32" i="9"/>
  <c r="AT33" i="9" s="1"/>
  <c r="AS26" i="12"/>
  <c r="AT23" i="12" s="1"/>
  <c r="AS29" i="12"/>
  <c r="AP49" i="12"/>
  <c r="AP52" i="12" s="1"/>
  <c r="AO26" i="4"/>
  <c r="T49" i="9"/>
  <c r="T52" i="9" s="1"/>
  <c r="Y101" i="5"/>
  <c r="X31" i="4"/>
  <c r="X38" i="14" s="1"/>
  <c r="X109" i="5"/>
  <c r="X110" i="5" s="1"/>
  <c r="AM82" i="5"/>
  <c r="AM84" i="5" s="1"/>
  <c r="AM85" i="5" s="1"/>
  <c r="AM10" i="4" s="1"/>
  <c r="AM90" i="5"/>
  <c r="AL102" i="5"/>
  <c r="AL91" i="5"/>
  <c r="Y178" i="8"/>
  <c r="Y179" i="8" s="1"/>
  <c r="Y187" i="8"/>
  <c r="AQ124" i="8"/>
  <c r="AQ151" i="8" s="1"/>
  <c r="AQ136" i="8"/>
  <c r="AQ153" i="8" s="1"/>
  <c r="AQ142" i="8"/>
  <c r="AQ154" i="8" s="1"/>
  <c r="AQ148" i="8"/>
  <c r="AQ155" i="8" s="1"/>
  <c r="AQ130" i="8"/>
  <c r="AQ152" i="8" s="1"/>
  <c r="AP112" i="8"/>
  <c r="AP116" i="8" s="1"/>
  <c r="AP117" i="8" s="1"/>
  <c r="AP165" i="8" s="1"/>
  <c r="AL186" i="8"/>
  <c r="AL177" i="8"/>
  <c r="AM9" i="4"/>
  <c r="AM173" i="8"/>
  <c r="AM174" i="8" s="1"/>
  <c r="AM185" i="8"/>
  <c r="AN23" i="5"/>
  <c r="AN27" i="5" s="1"/>
  <c r="AN28" i="5" s="1"/>
  <c r="AO21" i="5"/>
  <c r="AO166" i="8"/>
  <c r="AP87" i="8"/>
  <c r="AQ108" i="8"/>
  <c r="AQ105" i="8"/>
  <c r="AQ106" i="8"/>
  <c r="AQ107" i="8"/>
  <c r="AO72" i="8"/>
  <c r="AO73" i="8" s="1"/>
  <c r="AO95" i="8" s="1"/>
  <c r="AO91" i="8"/>
  <c r="AO92" i="8" s="1"/>
  <c r="AO96" i="8" s="1"/>
  <c r="AO165" i="8"/>
  <c r="AO20" i="5"/>
  <c r="AP67" i="8"/>
  <c r="AP156" i="8"/>
  <c r="AP159" i="8" s="1"/>
  <c r="AP160" i="8" s="1"/>
  <c r="AR104" i="8"/>
  <c r="AR146" i="8"/>
  <c r="AR140" i="8"/>
  <c r="AR134" i="8"/>
  <c r="AR128" i="8"/>
  <c r="AR122" i="8"/>
  <c r="AT48" i="8"/>
  <c r="AS65" i="8"/>
  <c r="AS44" i="8"/>
  <c r="AS64" i="8"/>
  <c r="AS43" i="8"/>
  <c r="AS51" i="8" s="1"/>
  <c r="AS109" i="8" s="1"/>
  <c r="AR79" i="8"/>
  <c r="AR59" i="8"/>
  <c r="AQ82" i="8"/>
  <c r="AQ61" i="8"/>
  <c r="AQ81" i="8"/>
  <c r="AQ60" i="8"/>
  <c r="AQ80" i="8"/>
  <c r="AQ62" i="8"/>
  <c r="AT13" i="8"/>
  <c r="AT20" i="8" s="1"/>
  <c r="AT14" i="8"/>
  <c r="AT21" i="8" s="1"/>
  <c r="AS4" i="3"/>
  <c r="AT20" i="7"/>
  <c r="AS4" i="7"/>
  <c r="AS4" i="8"/>
  <c r="AU2" i="7"/>
  <c r="AU76" i="3"/>
  <c r="AU77" i="3" s="1"/>
  <c r="AU12" i="8" s="1"/>
  <c r="AU2" i="8"/>
  <c r="AP3" i="7"/>
  <c r="AP3" i="8"/>
  <c r="AW5" i="7"/>
  <c r="AW5" i="8"/>
  <c r="AS4" i="2"/>
  <c r="AT97" i="3"/>
  <c r="AT98" i="3" s="1"/>
  <c r="AT90" i="3"/>
  <c r="AT93" i="3" s="1"/>
  <c r="AU94" i="3" s="1"/>
  <c r="AU97" i="3" s="1"/>
  <c r="AT13" i="7"/>
  <c r="AS26" i="3"/>
  <c r="AS27" i="3" s="1"/>
  <c r="AT22" i="3"/>
  <c r="AT25" i="3"/>
  <c r="AV103" i="3"/>
  <c r="AV17" i="3"/>
  <c r="AV18" i="3" s="1"/>
  <c r="AV2" i="16" s="1"/>
  <c r="AR106" i="3"/>
  <c r="AQ111" i="3"/>
  <c r="AQ112" i="3" s="1"/>
  <c r="AW5" i="5"/>
  <c r="AW5" i="4"/>
  <c r="AW5" i="3"/>
  <c r="AX9" i="3"/>
  <c r="AW12" i="3"/>
  <c r="AW13" i="3" s="1"/>
  <c r="AW5" i="2"/>
  <c r="AU2" i="5"/>
  <c r="AU2" i="4"/>
  <c r="AU21" i="3"/>
  <c r="AU41" i="3"/>
  <c r="AU42" i="3" s="1"/>
  <c r="AU57" i="3"/>
  <c r="AU58" i="3" s="1"/>
  <c r="AU89" i="3"/>
  <c r="AU2" i="3"/>
  <c r="AU33" i="3"/>
  <c r="AU34" i="3" s="1"/>
  <c r="AU56" i="13" s="1"/>
  <c r="AU46" i="3"/>
  <c r="AU47" i="3" s="1"/>
  <c r="AU2" i="2"/>
  <c r="AP3" i="5"/>
  <c r="AP3" i="4"/>
  <c r="AP3" i="2"/>
  <c r="AP3" i="3"/>
  <c r="AS33" i="12" l="1"/>
  <c r="AS38" i="12" s="1"/>
  <c r="AS39" i="12" s="1"/>
  <c r="AS51" i="12" s="1"/>
  <c r="Z64" i="11"/>
  <c r="V49" i="11"/>
  <c r="V43" i="4" s="1"/>
  <c r="V44" i="4" s="1"/>
  <c r="V58" i="4" s="1"/>
  <c r="V66" i="11"/>
  <c r="AA38" i="11"/>
  <c r="AA39" i="11"/>
  <c r="Z13" i="10"/>
  <c r="Z15" i="10" s="1"/>
  <c r="AA12" i="10" s="1"/>
  <c r="S66" i="4"/>
  <c r="AS52" i="8"/>
  <c r="AS110" i="8" s="1"/>
  <c r="AT12" i="12"/>
  <c r="AT37" i="12" s="1"/>
  <c r="AR40" i="12"/>
  <c r="AR13" i="4" s="1"/>
  <c r="Z13" i="9"/>
  <c r="Z50" i="9"/>
  <c r="AA54" i="11"/>
  <c r="AA55" i="11" s="1"/>
  <c r="AA56" i="11" s="1"/>
  <c r="AA17" i="4" s="1"/>
  <c r="AA18" i="4" s="1"/>
  <c r="AA27" i="14" s="1"/>
  <c r="AA30" i="14" s="1"/>
  <c r="AA32" i="14" s="1"/>
  <c r="AA17" i="14"/>
  <c r="AA20" i="14" s="1"/>
  <c r="AA22" i="14" s="1"/>
  <c r="AQ3" i="14"/>
  <c r="AQ3" i="16"/>
  <c r="AM18" i="14"/>
  <c r="AM9" i="14"/>
  <c r="AM28" i="14"/>
  <c r="AT4" i="14"/>
  <c r="AT4" i="16"/>
  <c r="AU29" i="14"/>
  <c r="AU19" i="14"/>
  <c r="AU39" i="14"/>
  <c r="AU10" i="14"/>
  <c r="AT49" i="8"/>
  <c r="AT53" i="8" s="1"/>
  <c r="AT111" i="8" s="1"/>
  <c r="AL26" i="11"/>
  <c r="AL8" i="14"/>
  <c r="AL11" i="14" s="1"/>
  <c r="AL13" i="14" s="1"/>
  <c r="AT4" i="5"/>
  <c r="AT47" i="8"/>
  <c r="AV69" i="3"/>
  <c r="AV70" i="3" s="1"/>
  <c r="AV19" i="13" s="1"/>
  <c r="AV2" i="14"/>
  <c r="AR27" i="13"/>
  <c r="AR31" i="13" s="1"/>
  <c r="AR44" i="13"/>
  <c r="AR48" i="13" s="1"/>
  <c r="AS43" i="13"/>
  <c r="AS26" i="13"/>
  <c r="AB77" i="13"/>
  <c r="AB79" i="13" s="1"/>
  <c r="AB51" i="13"/>
  <c r="AB54" i="4" s="1"/>
  <c r="AB56" i="4" s="1"/>
  <c r="AC58" i="13"/>
  <c r="AB83" i="13"/>
  <c r="AB85" i="13" s="1"/>
  <c r="AB32" i="4" s="1"/>
  <c r="AD34" i="13"/>
  <c r="AD52" i="4" s="1"/>
  <c r="AD78" i="13"/>
  <c r="AE70" i="13"/>
  <c r="AD84" i="13"/>
  <c r="AT51" i="4"/>
  <c r="AT59" i="13"/>
  <c r="AU30" i="8"/>
  <c r="AU39" i="8" s="1"/>
  <c r="AU85" i="8" s="1"/>
  <c r="AM11" i="4"/>
  <c r="AS45" i="5"/>
  <c r="AS63" i="5" s="1"/>
  <c r="AS73" i="5" s="1"/>
  <c r="AS47" i="5"/>
  <c r="AS65" i="5" s="1"/>
  <c r="AS75" i="5" s="1"/>
  <c r="AS48" i="5"/>
  <c r="AS66" i="5" s="1"/>
  <c r="AS76" i="5" s="1"/>
  <c r="AS44" i="5"/>
  <c r="AS62" i="5" s="1"/>
  <c r="AS72" i="5" s="1"/>
  <c r="AS49" i="5"/>
  <c r="AS67" i="5" s="1"/>
  <c r="AS77" i="5" s="1"/>
  <c r="AS43" i="5"/>
  <c r="AS61" i="5" s="1"/>
  <c r="AS71" i="5" s="1"/>
  <c r="AS42" i="5"/>
  <c r="AS60" i="5" s="1"/>
  <c r="AS70" i="5" s="1"/>
  <c r="X111" i="5"/>
  <c r="X42" i="4" s="1"/>
  <c r="AS20" i="11"/>
  <c r="AS21" i="11" s="1"/>
  <c r="AT18" i="11" s="1"/>
  <c r="AT11" i="11" s="1"/>
  <c r="AT12" i="11" s="1"/>
  <c r="AS27" i="11"/>
  <c r="AU20" i="13"/>
  <c r="AU60" i="13" s="1"/>
  <c r="AU12" i="13"/>
  <c r="AU72" i="13" s="1"/>
  <c r="AU11" i="12"/>
  <c r="AU15" i="5"/>
  <c r="AU16" i="5" s="1"/>
  <c r="AU26" i="5" s="1"/>
  <c r="AU68" i="5"/>
  <c r="AU74" i="5" s="1"/>
  <c r="AU141" i="8"/>
  <c r="AU9" i="5"/>
  <c r="AU10" i="5" s="1"/>
  <c r="AU83" i="5" s="1"/>
  <c r="AU129" i="8"/>
  <c r="AU123" i="8"/>
  <c r="AU147" i="8"/>
  <c r="AU22" i="5"/>
  <c r="AU135" i="8"/>
  <c r="AU39" i="9"/>
  <c r="AU99" i="5"/>
  <c r="AU68" i="13"/>
  <c r="AU182" i="8"/>
  <c r="AU61" i="11"/>
  <c r="AU73" i="11"/>
  <c r="AU16" i="11"/>
  <c r="AU47" i="12"/>
  <c r="AU10" i="10"/>
  <c r="AU23" i="10"/>
  <c r="AU10" i="9"/>
  <c r="AU23" i="9"/>
  <c r="AU29" i="8"/>
  <c r="AU38" i="8" s="1"/>
  <c r="AU84" i="8" s="1"/>
  <c r="AQ3" i="13"/>
  <c r="AQ3" i="12"/>
  <c r="AQ3" i="11"/>
  <c r="AQ3" i="9"/>
  <c r="AQ3" i="10"/>
  <c r="AV82" i="3"/>
  <c r="AV83" i="3" s="1"/>
  <c r="AV28" i="8" s="1"/>
  <c r="AV31" i="8" s="1"/>
  <c r="AV40" i="8" s="1"/>
  <c r="AV86" i="8" s="1"/>
  <c r="AV63" i="3"/>
  <c r="AV64" i="3" s="1"/>
  <c r="AV11" i="13" s="1"/>
  <c r="AV2" i="13"/>
  <c r="AV2" i="11"/>
  <c r="AV16" i="12"/>
  <c r="AV17" i="12" s="1"/>
  <c r="AV2" i="12"/>
  <c r="AV2" i="10"/>
  <c r="AV2" i="9"/>
  <c r="AT26" i="12"/>
  <c r="AU23" i="12" s="1"/>
  <c r="AT29" i="12"/>
  <c r="AU50" i="12"/>
  <c r="AU18" i="12"/>
  <c r="AU46" i="4" s="1"/>
  <c r="AU47" i="4" s="1"/>
  <c r="AU19" i="11"/>
  <c r="AU24" i="12"/>
  <c r="AT42" i="9"/>
  <c r="AT50" i="4"/>
  <c r="AL41" i="4"/>
  <c r="AQ49" i="12"/>
  <c r="AQ52" i="12" s="1"/>
  <c r="AP26" i="4"/>
  <c r="AT4" i="8"/>
  <c r="AT4" i="13"/>
  <c r="AT4" i="12"/>
  <c r="AT4" i="11"/>
  <c r="AT4" i="10"/>
  <c r="AT4" i="9"/>
  <c r="AT21" i="13"/>
  <c r="AT55" i="4" s="1"/>
  <c r="AU104" i="3"/>
  <c r="AU38" i="13"/>
  <c r="AU39" i="13" s="1"/>
  <c r="AU32" i="9"/>
  <c r="AU33" i="9" s="1"/>
  <c r="AS172" i="8"/>
  <c r="AS90" i="8"/>
  <c r="AS89" i="5"/>
  <c r="AS71" i="8"/>
  <c r="AS115" i="8"/>
  <c r="AT13" i="13"/>
  <c r="AT53" i="4" s="1"/>
  <c r="AX5" i="13"/>
  <c r="AX5" i="11"/>
  <c r="AX5" i="12"/>
  <c r="AX5" i="9"/>
  <c r="AX5" i="10"/>
  <c r="AT14" i="7"/>
  <c r="AT17" i="7" s="1"/>
  <c r="AT18" i="7" s="1"/>
  <c r="AT21" i="7" s="1"/>
  <c r="AT22" i="7" s="1"/>
  <c r="AT40" i="5" s="1"/>
  <c r="AR41" i="9"/>
  <c r="AR44" i="9" s="1"/>
  <c r="AQ34" i="4"/>
  <c r="AR78" i="5"/>
  <c r="AR81" i="5" s="1"/>
  <c r="T53" i="9"/>
  <c r="T27" i="9"/>
  <c r="T28" i="9" s="1"/>
  <c r="T14" i="9"/>
  <c r="T15" i="9" s="1"/>
  <c r="AO97" i="8"/>
  <c r="AO164" i="8" s="1"/>
  <c r="AO167" i="8" s="1"/>
  <c r="Z184" i="8"/>
  <c r="Y108" i="5"/>
  <c r="Y27" i="4"/>
  <c r="Y36" i="14" s="1"/>
  <c r="AM102" i="5"/>
  <c r="AM91" i="5"/>
  <c r="Y95" i="5"/>
  <c r="Y96" i="5" s="1"/>
  <c r="Y104" i="5"/>
  <c r="AP20" i="5"/>
  <c r="AL94" i="5"/>
  <c r="AL103" i="5"/>
  <c r="AN82" i="5"/>
  <c r="AN84" i="5" s="1"/>
  <c r="AN85" i="5" s="1"/>
  <c r="AN10" i="4" s="1"/>
  <c r="AN90" i="5"/>
  <c r="AM186" i="8"/>
  <c r="AM177" i="8"/>
  <c r="AR124" i="8"/>
  <c r="AR151" i="8" s="1"/>
  <c r="AR130" i="8"/>
  <c r="AR152" i="8" s="1"/>
  <c r="AR136" i="8"/>
  <c r="AR153" i="8" s="1"/>
  <c r="AR142" i="8"/>
  <c r="AR154" i="8" s="1"/>
  <c r="AR148" i="8"/>
  <c r="AR155" i="8" s="1"/>
  <c r="AN9" i="4"/>
  <c r="AN173" i="8"/>
  <c r="AN174" i="8" s="1"/>
  <c r="AN185" i="8"/>
  <c r="AO23" i="5"/>
  <c r="AO27" i="5" s="1"/>
  <c r="AO28" i="5" s="1"/>
  <c r="AP21" i="5"/>
  <c r="AP166" i="8"/>
  <c r="AP72" i="8"/>
  <c r="AP73" i="8" s="1"/>
  <c r="AP95" i="8" s="1"/>
  <c r="AP91" i="8"/>
  <c r="AP92" i="8" s="1"/>
  <c r="AP96" i="8" s="1"/>
  <c r="AR108" i="8"/>
  <c r="AR107" i="8"/>
  <c r="AR105" i="8"/>
  <c r="AR106" i="8"/>
  <c r="AS104" i="8"/>
  <c r="AS146" i="8"/>
  <c r="AS140" i="8"/>
  <c r="AS134" i="8"/>
  <c r="AS128" i="8"/>
  <c r="AS122" i="8"/>
  <c r="AQ156" i="8"/>
  <c r="AQ159" i="8" s="1"/>
  <c r="AQ160" i="8" s="1"/>
  <c r="AQ112" i="8"/>
  <c r="AQ116" i="8" s="1"/>
  <c r="AQ117" i="8" s="1"/>
  <c r="AU49" i="8"/>
  <c r="AU53" i="8" s="1"/>
  <c r="AU111" i="8" s="1"/>
  <c r="AT64" i="8"/>
  <c r="AT43" i="8"/>
  <c r="AT51" i="8" s="1"/>
  <c r="AT109" i="8" s="1"/>
  <c r="AT65" i="8"/>
  <c r="AT44" i="8"/>
  <c r="AT52" i="8" s="1"/>
  <c r="AT110" i="8" s="1"/>
  <c r="AU105" i="3"/>
  <c r="AQ87" i="8"/>
  <c r="AR82" i="8"/>
  <c r="AR81" i="8"/>
  <c r="AR61" i="8"/>
  <c r="AR80" i="8"/>
  <c r="AR60" i="8"/>
  <c r="AR62" i="8"/>
  <c r="AS79" i="8"/>
  <c r="AS59" i="8"/>
  <c r="AQ67" i="8"/>
  <c r="AU13" i="8"/>
  <c r="AU20" i="8" s="1"/>
  <c r="AU14" i="8"/>
  <c r="AU21" i="8" s="1"/>
  <c r="AT4" i="4"/>
  <c r="AV2" i="7"/>
  <c r="AV2" i="8"/>
  <c r="AV76" i="3"/>
  <c r="AV77" i="3" s="1"/>
  <c r="AV12" i="8" s="1"/>
  <c r="AX5" i="8"/>
  <c r="AX5" i="7"/>
  <c r="AU20" i="7"/>
  <c r="AQ3" i="7"/>
  <c r="AQ3" i="8"/>
  <c r="AU98" i="3"/>
  <c r="AU90" i="3"/>
  <c r="AU93" i="3" s="1"/>
  <c r="AV94" i="3" s="1"/>
  <c r="AV105" i="3" s="1"/>
  <c r="AU13" i="7"/>
  <c r="AT4" i="2"/>
  <c r="AT4" i="7"/>
  <c r="AU22" i="3"/>
  <c r="AU4" i="16" s="1"/>
  <c r="AU25" i="3"/>
  <c r="AT26" i="3"/>
  <c r="AT27" i="3" s="1"/>
  <c r="AT4" i="3"/>
  <c r="AX5" i="5"/>
  <c r="AX5" i="4"/>
  <c r="AX5" i="3"/>
  <c r="AY9" i="3"/>
  <c r="AX12" i="3"/>
  <c r="AX13" i="3" s="1"/>
  <c r="AX5" i="2"/>
  <c r="AW103" i="3"/>
  <c r="AW17" i="3"/>
  <c r="AW18" i="3" s="1"/>
  <c r="AW2" i="16" s="1"/>
  <c r="AQ3" i="5"/>
  <c r="AQ3" i="4"/>
  <c r="AQ3" i="2"/>
  <c r="AQ3" i="3"/>
  <c r="AV2" i="5"/>
  <c r="AV2" i="4"/>
  <c r="AV89" i="3"/>
  <c r="AV57" i="3"/>
  <c r="AV58" i="3" s="1"/>
  <c r="AV46" i="3"/>
  <c r="AV47" i="3" s="1"/>
  <c r="AV41" i="3"/>
  <c r="AV42" i="3" s="1"/>
  <c r="AV2" i="3"/>
  <c r="AV21" i="3"/>
  <c r="AV33" i="3"/>
  <c r="AV34" i="3" s="1"/>
  <c r="AV56" i="13" s="1"/>
  <c r="AV2" i="2"/>
  <c r="AS106" i="3"/>
  <c r="AR111" i="3"/>
  <c r="AR112" i="3" s="1"/>
  <c r="AT33" i="12" l="1"/>
  <c r="AT38" i="12" s="1"/>
  <c r="AT39" i="12" s="1"/>
  <c r="AT51" i="12" s="1"/>
  <c r="W63" i="11"/>
  <c r="V33" i="4"/>
  <c r="W40" i="11"/>
  <c r="W42" i="11" s="1"/>
  <c r="W47" i="11" s="1"/>
  <c r="V26" i="9"/>
  <c r="V76" i="11"/>
  <c r="V78" i="11" s="1"/>
  <c r="W75" i="11" s="1"/>
  <c r="V26" i="10"/>
  <c r="V28" i="10" s="1"/>
  <c r="W25" i="10" s="1"/>
  <c r="AA64" i="11"/>
  <c r="AS40" i="12"/>
  <c r="AS13" i="4" s="1"/>
  <c r="AU37" i="12"/>
  <c r="AU12" i="12"/>
  <c r="AB80" i="13"/>
  <c r="AB28" i="11"/>
  <c r="AB29" i="11" s="1"/>
  <c r="AV10" i="14"/>
  <c r="AV39" i="14"/>
  <c r="AV29" i="14"/>
  <c r="AV19" i="14"/>
  <c r="AN18" i="14"/>
  <c r="AN9" i="14"/>
  <c r="AN28" i="14"/>
  <c r="AU48" i="8"/>
  <c r="AM26" i="11"/>
  <c r="AM8" i="14"/>
  <c r="AM11" i="14" s="1"/>
  <c r="AM13" i="14" s="1"/>
  <c r="AR3" i="14"/>
  <c r="AR3" i="16"/>
  <c r="AU4" i="3"/>
  <c r="AU4" i="14"/>
  <c r="AW69" i="3"/>
  <c r="AW70" i="3" s="1"/>
  <c r="AW19" i="13" s="1"/>
  <c r="AW2" i="14"/>
  <c r="AV30" i="8"/>
  <c r="AV39" i="8" s="1"/>
  <c r="AV85" i="8" s="1"/>
  <c r="AV29" i="8"/>
  <c r="AV38" i="8" s="1"/>
  <c r="AV84" i="8" s="1"/>
  <c r="AT43" i="13"/>
  <c r="AT26" i="13"/>
  <c r="AM41" i="4"/>
  <c r="AS44" i="13"/>
  <c r="AS48" i="13" s="1"/>
  <c r="AS27" i="13"/>
  <c r="AS31" i="13" s="1"/>
  <c r="AU47" i="8"/>
  <c r="AA50" i="9"/>
  <c r="AA13" i="9"/>
  <c r="AA13" i="10"/>
  <c r="AA15" i="10" s="1"/>
  <c r="AB12" i="10" s="1"/>
  <c r="AB14" i="4"/>
  <c r="AB15" i="4" s="1"/>
  <c r="AE32" i="13"/>
  <c r="AE33" i="13" s="1"/>
  <c r="AE73" i="13"/>
  <c r="AC61" i="13"/>
  <c r="AC49" i="13"/>
  <c r="AC50" i="13" s="1"/>
  <c r="AU51" i="4"/>
  <c r="AU59" i="13"/>
  <c r="AS78" i="5"/>
  <c r="AS81" i="5" s="1"/>
  <c r="AN11" i="4"/>
  <c r="AT43" i="5"/>
  <c r="AT61" i="5" s="1"/>
  <c r="AT71" i="5" s="1"/>
  <c r="AT44" i="5"/>
  <c r="AT62" i="5" s="1"/>
  <c r="AT72" i="5" s="1"/>
  <c r="AT48" i="5"/>
  <c r="AT66" i="5" s="1"/>
  <c r="AT76" i="5" s="1"/>
  <c r="AT47" i="5"/>
  <c r="AT65" i="5" s="1"/>
  <c r="AT75" i="5" s="1"/>
  <c r="AT42" i="5"/>
  <c r="AT60" i="5" s="1"/>
  <c r="AT70" i="5" s="1"/>
  <c r="AT49" i="5"/>
  <c r="AT67" i="5" s="1"/>
  <c r="AT77" i="5" s="1"/>
  <c r="AT45" i="5"/>
  <c r="AT63" i="5" s="1"/>
  <c r="AT73" i="5" s="1"/>
  <c r="AV39" i="9"/>
  <c r="AV99" i="5"/>
  <c r="AV68" i="13"/>
  <c r="AV182" i="8"/>
  <c r="AV16" i="11"/>
  <c r="AV73" i="11"/>
  <c r="AV47" i="12"/>
  <c r="AV61" i="11"/>
  <c r="AV10" i="10"/>
  <c r="AV10" i="9"/>
  <c r="AV23" i="10"/>
  <c r="AV23" i="9"/>
  <c r="AT172" i="8"/>
  <c r="AT89" i="5"/>
  <c r="AT90" i="8"/>
  <c r="AT71" i="8"/>
  <c r="AT115" i="8"/>
  <c r="AW82" i="3"/>
  <c r="AW83" i="3" s="1"/>
  <c r="AW28" i="8" s="1"/>
  <c r="AW29" i="8" s="1"/>
  <c r="AW38" i="8" s="1"/>
  <c r="AW84" i="8" s="1"/>
  <c r="AW63" i="3"/>
  <c r="AW64" i="3" s="1"/>
  <c r="AW11" i="13" s="1"/>
  <c r="AW2" i="13"/>
  <c r="AW2" i="12"/>
  <c r="AW16" i="12"/>
  <c r="AW17" i="12" s="1"/>
  <c r="AW2" i="11"/>
  <c r="AW2" i="10"/>
  <c r="AW2" i="9"/>
  <c r="AV20" i="13"/>
  <c r="AV60" i="13" s="1"/>
  <c r="AV12" i="13"/>
  <c r="AV72" i="13" s="1"/>
  <c r="AV11" i="12"/>
  <c r="AV15" i="5"/>
  <c r="AV16" i="5" s="1"/>
  <c r="AV26" i="5" s="1"/>
  <c r="AV9" i="5"/>
  <c r="AV10" i="5" s="1"/>
  <c r="AV83" i="5" s="1"/>
  <c r="AV123" i="8"/>
  <c r="AV141" i="8"/>
  <c r="AV129" i="8"/>
  <c r="AV22" i="5"/>
  <c r="AV135" i="8"/>
  <c r="AV147" i="8"/>
  <c r="AV68" i="5"/>
  <c r="AV74" i="5" s="1"/>
  <c r="AU14" i="7"/>
  <c r="AU17" i="7" s="1"/>
  <c r="AU18" i="7" s="1"/>
  <c r="AU21" i="7" s="1"/>
  <c r="AU22" i="7" s="1"/>
  <c r="AU40" i="5" s="1"/>
  <c r="AU4" i="13"/>
  <c r="AU4" i="11"/>
  <c r="AU4" i="12"/>
  <c r="AU4" i="10"/>
  <c r="AU4" i="9"/>
  <c r="AU29" i="12"/>
  <c r="AU26" i="12"/>
  <c r="AV23" i="12" s="1"/>
  <c r="AU42" i="9"/>
  <c r="AU50" i="4"/>
  <c r="AU13" i="13"/>
  <c r="AU53" i="4" s="1"/>
  <c r="AY5" i="13"/>
  <c r="AY5" i="12"/>
  <c r="AY5" i="11"/>
  <c r="AY5" i="10"/>
  <c r="AY5" i="9"/>
  <c r="AR49" i="12"/>
  <c r="AR52" i="12" s="1"/>
  <c r="AQ26" i="4"/>
  <c r="AU21" i="13"/>
  <c r="AU55" i="4" s="1"/>
  <c r="AV104" i="3"/>
  <c r="AV38" i="13"/>
  <c r="AV39" i="13" s="1"/>
  <c r="AV32" i="9"/>
  <c r="AV33" i="9" s="1"/>
  <c r="AV50" i="12"/>
  <c r="AV18" i="12"/>
  <c r="AV46" i="4" s="1"/>
  <c r="AV47" i="4" s="1"/>
  <c r="AV19" i="11"/>
  <c r="AV24" i="12"/>
  <c r="AU4" i="2"/>
  <c r="AR34" i="4"/>
  <c r="AS41" i="9"/>
  <c r="AS44" i="9" s="1"/>
  <c r="AR3" i="13"/>
  <c r="AR3" i="12"/>
  <c r="AR3" i="11"/>
  <c r="AR3" i="10"/>
  <c r="AR3" i="9"/>
  <c r="AT20" i="11"/>
  <c r="AT21" i="11" s="1"/>
  <c r="AU18" i="11" s="1"/>
  <c r="AU11" i="11" s="1"/>
  <c r="AU12" i="11" s="1"/>
  <c r="AT27" i="11"/>
  <c r="U12" i="9"/>
  <c r="T35" i="4"/>
  <c r="T36" i="4" s="1"/>
  <c r="T28" i="4"/>
  <c r="U25" i="9"/>
  <c r="T20" i="4"/>
  <c r="T21" i="4" s="1"/>
  <c r="T60" i="4"/>
  <c r="T61" i="4" s="1"/>
  <c r="AN102" i="5"/>
  <c r="AN91" i="5"/>
  <c r="Z178" i="8"/>
  <c r="Z179" i="8" s="1"/>
  <c r="Z187" i="8"/>
  <c r="Z101" i="5"/>
  <c r="Y31" i="4"/>
  <c r="Y38" i="14" s="1"/>
  <c r="Y109" i="5"/>
  <c r="Y110" i="5" s="1"/>
  <c r="AP23" i="5"/>
  <c r="AP27" i="5" s="1"/>
  <c r="AP28" i="5" s="1"/>
  <c r="AO82" i="5"/>
  <c r="AO84" i="5" s="1"/>
  <c r="AO85" i="5" s="1"/>
  <c r="AO10" i="4" s="1"/>
  <c r="AO90" i="5"/>
  <c r="AM94" i="5"/>
  <c r="AM103" i="5"/>
  <c r="AS124" i="8"/>
  <c r="AS151" i="8" s="1"/>
  <c r="AS130" i="8"/>
  <c r="AS152" i="8" s="1"/>
  <c r="AS148" i="8"/>
  <c r="AS155" i="8" s="1"/>
  <c r="AS136" i="8"/>
  <c r="AS153" i="8" s="1"/>
  <c r="AS142" i="8"/>
  <c r="AS154" i="8" s="1"/>
  <c r="AO9" i="4"/>
  <c r="AO173" i="8"/>
  <c r="AO174" i="8" s="1"/>
  <c r="AO185" i="8"/>
  <c r="AN186" i="8"/>
  <c r="AN177" i="8"/>
  <c r="AP97" i="8"/>
  <c r="AP164" i="8" s="1"/>
  <c r="AP167" i="8" s="1"/>
  <c r="AQ91" i="8"/>
  <c r="AQ92" i="8" s="1"/>
  <c r="AQ96" i="8" s="1"/>
  <c r="AQ165" i="8"/>
  <c r="AQ20" i="5"/>
  <c r="AS106" i="8"/>
  <c r="AS105" i="8"/>
  <c r="AS107" i="8"/>
  <c r="AS108" i="8"/>
  <c r="AQ72" i="8"/>
  <c r="AQ73" i="8" s="1"/>
  <c r="AQ95" i="8" s="1"/>
  <c r="AQ21" i="5"/>
  <c r="AQ166" i="8"/>
  <c r="AT146" i="8"/>
  <c r="AT122" i="8"/>
  <c r="AT134" i="8"/>
  <c r="AT140" i="8"/>
  <c r="AT128" i="8"/>
  <c r="AT104" i="8"/>
  <c r="AR156" i="8"/>
  <c r="AR159" i="8" s="1"/>
  <c r="AR160" i="8" s="1"/>
  <c r="AR112" i="8"/>
  <c r="AR116" i="8" s="1"/>
  <c r="AR117" i="8" s="1"/>
  <c r="AU65" i="8"/>
  <c r="AU44" i="8"/>
  <c r="AU64" i="8"/>
  <c r="AU43" i="8"/>
  <c r="AV49" i="8"/>
  <c r="AV53" i="8" s="1"/>
  <c r="AV111" i="8" s="1"/>
  <c r="AT59" i="8"/>
  <c r="AT79" i="8"/>
  <c r="AR67" i="8"/>
  <c r="AS82" i="8"/>
  <c r="AS80" i="8"/>
  <c r="AS81" i="8"/>
  <c r="AS60" i="8"/>
  <c r="AS61" i="8"/>
  <c r="AS62" i="8"/>
  <c r="AR87" i="8"/>
  <c r="AV13" i="8"/>
  <c r="AV20" i="8" s="1"/>
  <c r="AV14" i="8"/>
  <c r="AV21" i="8" s="1"/>
  <c r="AR3" i="7"/>
  <c r="AR3" i="8"/>
  <c r="AV97" i="3"/>
  <c r="AV98" i="3" s="1"/>
  <c r="AV20" i="7"/>
  <c r="AW2" i="7"/>
  <c r="AW2" i="8"/>
  <c r="AW76" i="3"/>
  <c r="AW77" i="3" s="1"/>
  <c r="AW12" i="8" s="1"/>
  <c r="AU4" i="7"/>
  <c r="AU4" i="8"/>
  <c r="AY5" i="8"/>
  <c r="AY5" i="7"/>
  <c r="AV90" i="3"/>
  <c r="AV93" i="3" s="1"/>
  <c r="AW94" i="3" s="1"/>
  <c r="AW105" i="3" s="1"/>
  <c r="AV13" i="7"/>
  <c r="AU4" i="4"/>
  <c r="AU4" i="5"/>
  <c r="AV22" i="3"/>
  <c r="AV25" i="3"/>
  <c r="AU26" i="3"/>
  <c r="AU27" i="3" s="1"/>
  <c r="AT106" i="3"/>
  <c r="AS111" i="3"/>
  <c r="AS112" i="3" s="1"/>
  <c r="AY5" i="5"/>
  <c r="AY5" i="4"/>
  <c r="AZ9" i="3"/>
  <c r="AY12" i="3"/>
  <c r="AY13" i="3" s="1"/>
  <c r="AY5" i="2"/>
  <c r="AY5" i="3"/>
  <c r="AX103" i="3"/>
  <c r="AX17" i="3"/>
  <c r="AX18" i="3" s="1"/>
  <c r="AX2" i="16" s="1"/>
  <c r="AW2" i="5"/>
  <c r="AW2" i="4"/>
  <c r="AW89" i="3"/>
  <c r="AW41" i="3"/>
  <c r="AW42" i="3" s="1"/>
  <c r="AW33" i="3"/>
  <c r="AW34" i="3" s="1"/>
  <c r="AW56" i="13" s="1"/>
  <c r="AW2" i="2"/>
  <c r="AW57" i="3"/>
  <c r="AW58" i="3" s="1"/>
  <c r="AW2" i="3"/>
  <c r="AW21" i="3"/>
  <c r="AW46" i="3"/>
  <c r="AW47" i="3" s="1"/>
  <c r="AR3" i="5"/>
  <c r="AR3" i="4"/>
  <c r="AR3" i="3"/>
  <c r="AR3" i="2"/>
  <c r="AU33" i="12" l="1"/>
  <c r="AU38" i="12" s="1"/>
  <c r="AU39" i="12" s="1"/>
  <c r="AU51" i="12" s="1"/>
  <c r="W48" i="11"/>
  <c r="W65" i="11" s="1"/>
  <c r="X37" i="11"/>
  <c r="AB39" i="11"/>
  <c r="AB38" i="11"/>
  <c r="AT40" i="12"/>
  <c r="AT13" i="4" s="1"/>
  <c r="AV12" i="12"/>
  <c r="AV37" i="12" s="1"/>
  <c r="T29" i="4"/>
  <c r="T67" i="4" s="1"/>
  <c r="T37" i="14"/>
  <c r="T40" i="14" s="1"/>
  <c r="T42" i="14" s="1"/>
  <c r="AB54" i="11"/>
  <c r="AB17" i="14"/>
  <c r="AB20" i="14" s="1"/>
  <c r="AB22" i="14" s="1"/>
  <c r="AS3" i="14"/>
  <c r="AS3" i="16"/>
  <c r="AU52" i="8"/>
  <c r="AU110" i="8" s="1"/>
  <c r="AV4" i="14"/>
  <c r="AV4" i="16"/>
  <c r="AV47" i="8"/>
  <c r="AW19" i="14"/>
  <c r="AW39" i="14"/>
  <c r="AW29" i="14"/>
  <c r="AW10" i="14"/>
  <c r="AV48" i="8"/>
  <c r="AO28" i="14"/>
  <c r="AO9" i="14"/>
  <c r="AO18" i="14"/>
  <c r="AN26" i="11"/>
  <c r="AN8" i="14"/>
  <c r="AN11" i="14" s="1"/>
  <c r="AN13" i="14" s="1"/>
  <c r="AX69" i="3"/>
  <c r="AX70" i="3" s="1"/>
  <c r="AX19" i="13" s="1"/>
  <c r="AX2" i="14"/>
  <c r="AN41" i="4"/>
  <c r="AW30" i="8"/>
  <c r="AW39" i="8" s="1"/>
  <c r="AW85" i="8" s="1"/>
  <c r="AW31" i="8"/>
  <c r="AW40" i="8" s="1"/>
  <c r="AW86" i="8" s="1"/>
  <c r="AU26" i="13"/>
  <c r="AU43" i="13"/>
  <c r="AU51" i="8"/>
  <c r="AU109" i="8" s="1"/>
  <c r="AT27" i="13"/>
  <c r="AT31" i="13" s="1"/>
  <c r="AT44" i="13"/>
  <c r="AT48" i="13" s="1"/>
  <c r="AC77" i="13"/>
  <c r="AC79" i="13" s="1"/>
  <c r="AC51" i="13"/>
  <c r="AC54" i="4" s="1"/>
  <c r="AC56" i="4" s="1"/>
  <c r="AD58" i="13"/>
  <c r="AC83" i="13"/>
  <c r="AC85" i="13" s="1"/>
  <c r="AC32" i="4" s="1"/>
  <c r="AF70" i="13"/>
  <c r="AE84" i="13"/>
  <c r="AE78" i="13"/>
  <c r="AE34" i="13"/>
  <c r="AE52" i="4" s="1"/>
  <c r="AV51" i="4"/>
  <c r="AV59" i="13"/>
  <c r="AW97" i="3"/>
  <c r="AW98" i="3" s="1"/>
  <c r="AO11" i="4"/>
  <c r="AU43" i="5"/>
  <c r="AU61" i="5" s="1"/>
  <c r="AU71" i="5" s="1"/>
  <c r="AU42" i="5"/>
  <c r="AU60" i="5" s="1"/>
  <c r="AU70" i="5" s="1"/>
  <c r="AU48" i="5"/>
  <c r="AU66" i="5" s="1"/>
  <c r="AU76" i="5" s="1"/>
  <c r="AU49" i="5"/>
  <c r="AU67" i="5" s="1"/>
  <c r="AU77" i="5" s="1"/>
  <c r="AU45" i="5"/>
  <c r="AU63" i="5" s="1"/>
  <c r="AU73" i="5" s="1"/>
  <c r="AU47" i="5"/>
  <c r="AU65" i="5" s="1"/>
  <c r="AU75" i="5" s="1"/>
  <c r="AU44" i="5"/>
  <c r="AU62" i="5" s="1"/>
  <c r="AU72" i="5" s="1"/>
  <c r="AS49" i="12"/>
  <c r="AS52" i="12" s="1"/>
  <c r="AR26" i="4"/>
  <c r="AV14" i="7"/>
  <c r="AV17" i="7" s="1"/>
  <c r="AV18" i="7" s="1"/>
  <c r="AV21" i="7" s="1"/>
  <c r="AV22" i="7" s="1"/>
  <c r="AV40" i="5" s="1"/>
  <c r="AV21" i="13"/>
  <c r="AV55" i="4" s="1"/>
  <c r="Y111" i="5"/>
  <c r="Y42" i="4" s="1"/>
  <c r="AV13" i="13"/>
  <c r="AV53" i="4" s="1"/>
  <c r="AW20" i="13"/>
  <c r="AW60" i="13" s="1"/>
  <c r="AW12" i="13"/>
  <c r="AW72" i="13" s="1"/>
  <c r="AW11" i="12"/>
  <c r="AW15" i="5"/>
  <c r="AW16" i="5" s="1"/>
  <c r="AW26" i="5" s="1"/>
  <c r="AW141" i="8"/>
  <c r="AW123" i="8"/>
  <c r="AW129" i="8"/>
  <c r="AW68" i="5"/>
  <c r="AW74" i="5" s="1"/>
  <c r="AW147" i="8"/>
  <c r="AW9" i="5"/>
  <c r="AW10" i="5" s="1"/>
  <c r="AW83" i="5" s="1"/>
  <c r="AW22" i="5"/>
  <c r="AW135" i="8"/>
  <c r="AZ5" i="13"/>
  <c r="AZ5" i="11"/>
  <c r="AZ5" i="12"/>
  <c r="AZ5" i="10"/>
  <c r="AZ5" i="9"/>
  <c r="AS34" i="4"/>
  <c r="AT41" i="9"/>
  <c r="AT44" i="9" s="1"/>
  <c r="AV29" i="12"/>
  <c r="AV26" i="12"/>
  <c r="AW23" i="12" s="1"/>
  <c r="AS3" i="13"/>
  <c r="AS3" i="11"/>
  <c r="AS3" i="12"/>
  <c r="AS3" i="10"/>
  <c r="AS3" i="9"/>
  <c r="AU89" i="5"/>
  <c r="AU172" i="8"/>
  <c r="AU71" i="8"/>
  <c r="AU90" i="8"/>
  <c r="AU115" i="8"/>
  <c r="AX82" i="3"/>
  <c r="AX83" i="3" s="1"/>
  <c r="AX28" i="8" s="1"/>
  <c r="AX30" i="8" s="1"/>
  <c r="AX39" i="8" s="1"/>
  <c r="AX85" i="8" s="1"/>
  <c r="AX63" i="3"/>
  <c r="AX64" i="3" s="1"/>
  <c r="AX11" i="13" s="1"/>
  <c r="AX2" i="13"/>
  <c r="AX2" i="12"/>
  <c r="AX16" i="12"/>
  <c r="AX17" i="12" s="1"/>
  <c r="AX2" i="11"/>
  <c r="AX2" i="9"/>
  <c r="AX2" i="10"/>
  <c r="AW104" i="3"/>
  <c r="AW38" i="13"/>
  <c r="AW39" i="13" s="1"/>
  <c r="AW32" i="9"/>
  <c r="AW33" i="9" s="1"/>
  <c r="AT78" i="5"/>
  <c r="AT81" i="5" s="1"/>
  <c r="AV42" i="9"/>
  <c r="AV50" i="4"/>
  <c r="AW39" i="9"/>
  <c r="AW99" i="5"/>
  <c r="AW68" i="13"/>
  <c r="AW182" i="8"/>
  <c r="AW16" i="11"/>
  <c r="AW73" i="11"/>
  <c r="AW61" i="11"/>
  <c r="AW47" i="12"/>
  <c r="AW10" i="10"/>
  <c r="AW23" i="10"/>
  <c r="AW10" i="9"/>
  <c r="AW23" i="9"/>
  <c r="AW24" i="12"/>
  <c r="AW18" i="12"/>
  <c r="AW46" i="4" s="1"/>
  <c r="AW47" i="4" s="1"/>
  <c r="AW19" i="11"/>
  <c r="AW50" i="12"/>
  <c r="AU20" i="11"/>
  <c r="AU21" i="11" s="1"/>
  <c r="AV18" i="11" s="1"/>
  <c r="AV11" i="11" s="1"/>
  <c r="AV12" i="11" s="1"/>
  <c r="AU27" i="11"/>
  <c r="AV4" i="13"/>
  <c r="AV4" i="11"/>
  <c r="AV4" i="12"/>
  <c r="AV4" i="9"/>
  <c r="AV4" i="10"/>
  <c r="AQ97" i="8"/>
  <c r="AQ164" i="8" s="1"/>
  <c r="AQ167" i="8" s="1"/>
  <c r="AQ9" i="4" s="1"/>
  <c r="U49" i="9"/>
  <c r="U52" i="9" s="1"/>
  <c r="AO102" i="5"/>
  <c r="AO91" i="5"/>
  <c r="Z104" i="5"/>
  <c r="Z95" i="5"/>
  <c r="Z96" i="5" s="1"/>
  <c r="AA184" i="8"/>
  <c r="Z108" i="5"/>
  <c r="Z27" i="4"/>
  <c r="Z36" i="14" s="1"/>
  <c r="AN103" i="5"/>
  <c r="AN94" i="5"/>
  <c r="AP82" i="5"/>
  <c r="AP84" i="5" s="1"/>
  <c r="AP85" i="5" s="1"/>
  <c r="AP10" i="4" s="1"/>
  <c r="AP90" i="5"/>
  <c r="AP9" i="4"/>
  <c r="AP173" i="8"/>
  <c r="AP174" i="8" s="1"/>
  <c r="AP185" i="8"/>
  <c r="AO177" i="8"/>
  <c r="AO186" i="8"/>
  <c r="AT124" i="8"/>
  <c r="AT151" i="8" s="1"/>
  <c r="AT136" i="8"/>
  <c r="AT153" i="8" s="1"/>
  <c r="AT142" i="8"/>
  <c r="AT154" i="8" s="1"/>
  <c r="AT148" i="8"/>
  <c r="AT155" i="8" s="1"/>
  <c r="AT130" i="8"/>
  <c r="AT152" i="8" s="1"/>
  <c r="AQ23" i="5"/>
  <c r="AQ27" i="5" s="1"/>
  <c r="AQ28" i="5" s="1"/>
  <c r="AR91" i="8"/>
  <c r="AR92" i="8" s="1"/>
  <c r="AR96" i="8" s="1"/>
  <c r="AT106" i="8"/>
  <c r="AT108" i="8"/>
  <c r="AT105" i="8"/>
  <c r="AT107" i="8"/>
  <c r="AR72" i="8"/>
  <c r="AR73" i="8" s="1"/>
  <c r="AR95" i="8" s="1"/>
  <c r="AR165" i="8"/>
  <c r="AR20" i="5"/>
  <c r="AR166" i="8"/>
  <c r="AR21" i="5"/>
  <c r="AS156" i="8"/>
  <c r="AS159" i="8" s="1"/>
  <c r="AS160" i="8" s="1"/>
  <c r="AU146" i="8"/>
  <c r="AU122" i="8"/>
  <c r="AU134" i="8"/>
  <c r="AU128" i="8"/>
  <c r="AU104" i="8"/>
  <c r="AU140" i="8"/>
  <c r="AS112" i="8"/>
  <c r="AS116" i="8" s="1"/>
  <c r="AS117" i="8" s="1"/>
  <c r="AV65" i="8"/>
  <c r="AV44" i="8"/>
  <c r="AV52" i="8" s="1"/>
  <c r="AV110" i="8" s="1"/>
  <c r="AV64" i="8"/>
  <c r="AV43" i="8"/>
  <c r="AW49" i="8"/>
  <c r="AW53" i="8" s="1"/>
  <c r="AW111" i="8" s="1"/>
  <c r="AW47" i="8"/>
  <c r="AS67" i="8"/>
  <c r="AU59" i="8"/>
  <c r="AU79" i="8"/>
  <c r="AS87" i="8"/>
  <c r="AT82" i="8"/>
  <c r="AT61" i="8"/>
  <c r="AT62" i="8"/>
  <c r="AT60" i="8"/>
  <c r="AT81" i="8"/>
  <c r="AT80" i="8"/>
  <c r="AW13" i="8"/>
  <c r="AW20" i="8" s="1"/>
  <c r="AW14" i="8"/>
  <c r="AW21" i="8" s="1"/>
  <c r="AS3" i="7"/>
  <c r="AS3" i="8"/>
  <c r="AX2" i="7"/>
  <c r="AX2" i="8"/>
  <c r="AX76" i="3"/>
  <c r="AX77" i="3" s="1"/>
  <c r="AX12" i="8" s="1"/>
  <c r="AV4" i="7"/>
  <c r="AV4" i="8"/>
  <c r="AZ5" i="7"/>
  <c r="AZ5" i="8"/>
  <c r="AW20" i="7"/>
  <c r="AW90" i="3"/>
  <c r="AW93" i="3" s="1"/>
  <c r="AX94" i="3" s="1"/>
  <c r="AX97" i="3" s="1"/>
  <c r="AW13" i="7"/>
  <c r="AV4" i="3"/>
  <c r="AV4" i="2"/>
  <c r="AV4" i="4"/>
  <c r="AV4" i="5"/>
  <c r="AV26" i="3"/>
  <c r="AV27" i="3" s="1"/>
  <c r="AW22" i="3"/>
  <c r="AW25" i="3"/>
  <c r="AZ5" i="5"/>
  <c r="AZ5" i="4"/>
  <c r="BA9" i="3"/>
  <c r="AZ12" i="3"/>
  <c r="AZ13" i="3" s="1"/>
  <c r="AZ5" i="2"/>
  <c r="AZ5" i="3"/>
  <c r="AX2" i="5"/>
  <c r="AX2" i="4"/>
  <c r="AX57" i="3"/>
  <c r="AX58" i="3" s="1"/>
  <c r="AX41" i="3"/>
  <c r="AX42" i="3" s="1"/>
  <c r="AX33" i="3"/>
  <c r="AX34" i="3" s="1"/>
  <c r="AX56" i="13" s="1"/>
  <c r="AX21" i="3"/>
  <c r="AX89" i="3"/>
  <c r="AX46" i="3"/>
  <c r="AX47" i="3" s="1"/>
  <c r="AX2" i="2"/>
  <c r="AX2" i="3"/>
  <c r="AS3" i="5"/>
  <c r="AS3" i="4"/>
  <c r="AS3" i="3"/>
  <c r="AS3" i="2"/>
  <c r="AU106" i="3"/>
  <c r="AT111" i="3"/>
  <c r="AT112" i="3" s="1"/>
  <c r="AY103" i="3"/>
  <c r="AY17" i="3"/>
  <c r="AY18" i="3" s="1"/>
  <c r="AY2" i="16" s="1"/>
  <c r="AV38" i="12" l="1"/>
  <c r="AV33" i="12"/>
  <c r="AB55" i="11"/>
  <c r="AB64" i="11" s="1"/>
  <c r="W49" i="11"/>
  <c r="W43" i="4" s="1"/>
  <c r="W44" i="4" s="1"/>
  <c r="W58" i="4" s="1"/>
  <c r="W66" i="11"/>
  <c r="T66" i="4"/>
  <c r="AW48" i="8"/>
  <c r="AU40" i="12"/>
  <c r="AU13" i="4" s="1"/>
  <c r="AV39" i="12"/>
  <c r="AV51" i="12" s="1"/>
  <c r="AW12" i="12"/>
  <c r="AW37" i="12" s="1"/>
  <c r="AC80" i="13"/>
  <c r="AC14" i="4" s="1"/>
  <c r="AC15" i="4" s="1"/>
  <c r="AC28" i="11"/>
  <c r="AC29" i="11" s="1"/>
  <c r="AW4" i="14"/>
  <c r="AW4" i="16"/>
  <c r="AT3" i="14"/>
  <c r="AT3" i="16"/>
  <c r="AQ9" i="14"/>
  <c r="AQ28" i="14"/>
  <c r="AQ18" i="14"/>
  <c r="AO26" i="11"/>
  <c r="AO8" i="14"/>
  <c r="AO11" i="14" s="1"/>
  <c r="AO13" i="14" s="1"/>
  <c r="AX19" i="14"/>
  <c r="AX39" i="14"/>
  <c r="AX10" i="14"/>
  <c r="AX29" i="14"/>
  <c r="AP28" i="14"/>
  <c r="AP18" i="14"/>
  <c r="AP9" i="14"/>
  <c r="AV51" i="8"/>
  <c r="AV109" i="8" s="1"/>
  <c r="AX105" i="3"/>
  <c r="AO41" i="4"/>
  <c r="AY69" i="3"/>
  <c r="AY70" i="3" s="1"/>
  <c r="AY19" i="13" s="1"/>
  <c r="AY2" i="14"/>
  <c r="AU44" i="13"/>
  <c r="AU48" i="13" s="1"/>
  <c r="AU27" i="13"/>
  <c r="AU31" i="13" s="1"/>
  <c r="AX29" i="8"/>
  <c r="AX38" i="8" s="1"/>
  <c r="AX84" i="8" s="1"/>
  <c r="AV26" i="13"/>
  <c r="AV43" i="13"/>
  <c r="AX31" i="8"/>
  <c r="AX40" i="8" s="1"/>
  <c r="AX86" i="8" s="1"/>
  <c r="AF32" i="13"/>
  <c r="AF33" i="13" s="1"/>
  <c r="AF73" i="13"/>
  <c r="AD61" i="13"/>
  <c r="AD49" i="13"/>
  <c r="AD50" i="13" s="1"/>
  <c r="AW51" i="4"/>
  <c r="AW59" i="13"/>
  <c r="AV48" i="5"/>
  <c r="AV66" i="5" s="1"/>
  <c r="AV76" i="5" s="1"/>
  <c r="AV43" i="5"/>
  <c r="AV61" i="5" s="1"/>
  <c r="AV71" i="5" s="1"/>
  <c r="AV49" i="5"/>
  <c r="AV67" i="5" s="1"/>
  <c r="AV77" i="5" s="1"/>
  <c r="AV44" i="5"/>
  <c r="AV62" i="5" s="1"/>
  <c r="AV72" i="5" s="1"/>
  <c r="AV47" i="5"/>
  <c r="AV65" i="5" s="1"/>
  <c r="AV75" i="5" s="1"/>
  <c r="AV42" i="5"/>
  <c r="AV60" i="5" s="1"/>
  <c r="AV70" i="5" s="1"/>
  <c r="AV45" i="5"/>
  <c r="AV63" i="5" s="1"/>
  <c r="AV73" i="5" s="1"/>
  <c r="AV89" i="5"/>
  <c r="AV172" i="8"/>
  <c r="AV71" i="8"/>
  <c r="AV90" i="8"/>
  <c r="AV115" i="8"/>
  <c r="AV20" i="11"/>
  <c r="AV21" i="11" s="1"/>
  <c r="AW18" i="11" s="1"/>
  <c r="AW11" i="11" s="1"/>
  <c r="AW12" i="11" s="1"/>
  <c r="AV27" i="11"/>
  <c r="AW13" i="13"/>
  <c r="AW53" i="4" s="1"/>
  <c r="BA5" i="13"/>
  <c r="BA5" i="11"/>
  <c r="BA5" i="12"/>
  <c r="BA5" i="10"/>
  <c r="BA5" i="9"/>
  <c r="AY82" i="3"/>
  <c r="AY83" i="3" s="1"/>
  <c r="AY28" i="8" s="1"/>
  <c r="AY30" i="8" s="1"/>
  <c r="AY39" i="8" s="1"/>
  <c r="AY85" i="8" s="1"/>
  <c r="AY63" i="3"/>
  <c r="AY64" i="3" s="1"/>
  <c r="AY11" i="13" s="1"/>
  <c r="AY2" i="13"/>
  <c r="AY2" i="12"/>
  <c r="AY2" i="11"/>
  <c r="AY16" i="12"/>
  <c r="AY17" i="12" s="1"/>
  <c r="AY2" i="10"/>
  <c r="AY2" i="9"/>
  <c r="AW42" i="9"/>
  <c r="AW50" i="4"/>
  <c r="AW29" i="12"/>
  <c r="AW26" i="12"/>
  <c r="AX23" i="12" s="1"/>
  <c r="AT49" i="12"/>
  <c r="AT52" i="12" s="1"/>
  <c r="AS26" i="4"/>
  <c r="AW14" i="7"/>
  <c r="AW17" i="7" s="1"/>
  <c r="AW18" i="7" s="1"/>
  <c r="AW21" i="7" s="1"/>
  <c r="AW22" i="7" s="1"/>
  <c r="AW40" i="5" s="1"/>
  <c r="AW21" i="13"/>
  <c r="AW55" i="4" s="1"/>
  <c r="AT3" i="13"/>
  <c r="AT3" i="11"/>
  <c r="AT3" i="12"/>
  <c r="AT3" i="9"/>
  <c r="AT3" i="10"/>
  <c r="AX104" i="3"/>
  <c r="AX38" i="13"/>
  <c r="AX39" i="13" s="1"/>
  <c r="AX32" i="9"/>
  <c r="AX33" i="9" s="1"/>
  <c r="AU78" i="5"/>
  <c r="AU81" i="5" s="1"/>
  <c r="AX24" i="12"/>
  <c r="AX19" i="11"/>
  <c r="AX18" i="12"/>
  <c r="AX46" i="4" s="1"/>
  <c r="AX47" i="4" s="1"/>
  <c r="AX50" i="12"/>
  <c r="AX99" i="5"/>
  <c r="AX68" i="13"/>
  <c r="AX182" i="8"/>
  <c r="AX16" i="11"/>
  <c r="AX73" i="11"/>
  <c r="AX47" i="12"/>
  <c r="AX39" i="9"/>
  <c r="AX61" i="11"/>
  <c r="AX10" i="10"/>
  <c r="AX23" i="10"/>
  <c r="AX23" i="9"/>
  <c r="AX10" i="9"/>
  <c r="AX12" i="13"/>
  <c r="AX72" i="13" s="1"/>
  <c r="AX11" i="12"/>
  <c r="AX20" i="13"/>
  <c r="AX60" i="13" s="1"/>
  <c r="AX15" i="5"/>
  <c r="AX16" i="5" s="1"/>
  <c r="AX26" i="5" s="1"/>
  <c r="AX141" i="8"/>
  <c r="AX129" i="8"/>
  <c r="AX123" i="8"/>
  <c r="AX68" i="5"/>
  <c r="AX74" i="5" s="1"/>
  <c r="AX22" i="5"/>
  <c r="AX147" i="8"/>
  <c r="AX9" i="5"/>
  <c r="AX10" i="5" s="1"/>
  <c r="AX83" i="5" s="1"/>
  <c r="AX135" i="8"/>
  <c r="AW4" i="13"/>
  <c r="AW4" i="11"/>
  <c r="AW4" i="12"/>
  <c r="AW4" i="10"/>
  <c r="AW4" i="9"/>
  <c r="AU41" i="9"/>
  <c r="AU44" i="9" s="1"/>
  <c r="AT34" i="4"/>
  <c r="U27" i="9"/>
  <c r="U28" i="9" s="1"/>
  <c r="U53" i="9"/>
  <c r="U14" i="9"/>
  <c r="U15" i="9" s="1"/>
  <c r="AA178" i="8"/>
  <c r="AA179" i="8" s="1"/>
  <c r="AA187" i="8"/>
  <c r="AP91" i="5"/>
  <c r="AP102" i="5"/>
  <c r="AP11" i="4"/>
  <c r="AO94" i="5"/>
  <c r="AO103" i="5"/>
  <c r="AQ185" i="8"/>
  <c r="AQ173" i="8"/>
  <c r="AQ174" i="8" s="1"/>
  <c r="AQ177" i="8" s="1"/>
  <c r="AA101" i="5"/>
  <c r="Z109" i="5"/>
  <c r="Z110" i="5" s="1"/>
  <c r="Z31" i="4"/>
  <c r="Z38" i="14" s="1"/>
  <c r="AQ82" i="5"/>
  <c r="AQ84" i="5" s="1"/>
  <c r="AQ85" i="5" s="1"/>
  <c r="AQ10" i="4" s="1"/>
  <c r="AQ11" i="4" s="1"/>
  <c r="AQ90" i="5"/>
  <c r="AP186" i="8"/>
  <c r="AP177" i="8"/>
  <c r="AU124" i="8"/>
  <c r="AU151" i="8" s="1"/>
  <c r="AU130" i="8"/>
  <c r="AU152" i="8" s="1"/>
  <c r="AU148" i="8"/>
  <c r="AU155" i="8" s="1"/>
  <c r="AU136" i="8"/>
  <c r="AU153" i="8" s="1"/>
  <c r="AU142" i="8"/>
  <c r="AU154" i="8" s="1"/>
  <c r="AR97" i="8"/>
  <c r="AR164" i="8" s="1"/>
  <c r="AR167" i="8" s="1"/>
  <c r="AR23" i="5"/>
  <c r="AR27" i="5" s="1"/>
  <c r="AR28" i="5" s="1"/>
  <c r="AS165" i="8"/>
  <c r="AS20" i="5"/>
  <c r="AS21" i="5"/>
  <c r="AS166" i="8"/>
  <c r="AU106" i="8"/>
  <c r="AU105" i="8"/>
  <c r="AU107" i="8"/>
  <c r="AU108" i="8"/>
  <c r="AS91" i="8"/>
  <c r="AS92" i="8" s="1"/>
  <c r="AS96" i="8" s="1"/>
  <c r="AS72" i="8"/>
  <c r="AS73" i="8" s="1"/>
  <c r="AS95" i="8" s="1"/>
  <c r="AT156" i="8"/>
  <c r="AT159" i="8" s="1"/>
  <c r="AT160" i="8" s="1"/>
  <c r="AV122" i="8"/>
  <c r="AV134" i="8"/>
  <c r="AV128" i="8"/>
  <c r="AV104" i="8"/>
  <c r="AV146" i="8"/>
  <c r="AV140" i="8"/>
  <c r="AT112" i="8"/>
  <c r="AT116" i="8" s="1"/>
  <c r="AT117" i="8" s="1"/>
  <c r="AX47" i="8"/>
  <c r="AX48" i="8"/>
  <c r="AW44" i="8"/>
  <c r="AW52" i="8" s="1"/>
  <c r="AW110" i="8" s="1"/>
  <c r="AW65" i="8"/>
  <c r="AW43" i="8"/>
  <c r="AW51" i="8" s="1"/>
  <c r="AW109" i="8" s="1"/>
  <c r="AW64" i="8"/>
  <c r="AU82" i="8"/>
  <c r="AU81" i="8"/>
  <c r="AU80" i="8"/>
  <c r="AU61" i="8"/>
  <c r="AU62" i="8"/>
  <c r="AU60" i="8"/>
  <c r="AT87" i="8"/>
  <c r="AV59" i="8"/>
  <c r="AV79" i="8"/>
  <c r="AT67" i="8"/>
  <c r="AX98" i="3"/>
  <c r="AX13" i="8"/>
  <c r="AX20" i="8" s="1"/>
  <c r="AX14" i="8"/>
  <c r="AX21" i="8" s="1"/>
  <c r="BA5" i="7"/>
  <c r="BA5" i="8"/>
  <c r="AY2" i="7"/>
  <c r="AY2" i="8"/>
  <c r="AY76" i="3"/>
  <c r="AY77" i="3" s="1"/>
  <c r="AY12" i="8" s="1"/>
  <c r="AX20" i="7"/>
  <c r="AT3" i="7"/>
  <c r="AT3" i="8"/>
  <c r="AW4" i="7"/>
  <c r="AW4" i="8"/>
  <c r="AX90" i="3"/>
  <c r="AX93" i="3" s="1"/>
  <c r="AY94" i="3" s="1"/>
  <c r="AY105" i="3" s="1"/>
  <c r="AX13" i="7"/>
  <c r="AW4" i="2"/>
  <c r="AW4" i="3"/>
  <c r="AW4" i="4"/>
  <c r="AW4" i="5"/>
  <c r="AX22" i="3"/>
  <c r="AX25" i="3"/>
  <c r="AW26" i="3"/>
  <c r="AW27" i="3" s="1"/>
  <c r="AT3" i="5"/>
  <c r="AT3" i="4"/>
  <c r="AT3" i="2"/>
  <c r="AT3" i="3"/>
  <c r="AZ103" i="3"/>
  <c r="AZ17" i="3"/>
  <c r="AZ18" i="3" s="1"/>
  <c r="AZ2" i="16" s="1"/>
  <c r="AY2" i="5"/>
  <c r="AY2" i="4"/>
  <c r="AY57" i="3"/>
  <c r="AY58" i="3" s="1"/>
  <c r="AY89" i="3"/>
  <c r="AY33" i="3"/>
  <c r="AY34" i="3" s="1"/>
  <c r="AY56" i="13" s="1"/>
  <c r="AY46" i="3"/>
  <c r="AY47" i="3" s="1"/>
  <c r="AY41" i="3"/>
  <c r="AY42" i="3" s="1"/>
  <c r="AY2" i="3"/>
  <c r="AY21" i="3"/>
  <c r="AY2" i="2"/>
  <c r="AU111" i="3"/>
  <c r="AU112" i="3" s="1"/>
  <c r="AV106" i="3"/>
  <c r="BA5" i="5"/>
  <c r="BA5" i="4"/>
  <c r="BB9" i="3"/>
  <c r="BA12" i="3"/>
  <c r="BA13" i="3" s="1"/>
  <c r="BA5" i="2"/>
  <c r="BA5" i="3"/>
  <c r="AW33" i="12" l="1"/>
  <c r="AW38" i="12" s="1"/>
  <c r="AW39" i="12" s="1"/>
  <c r="AW51" i="12" s="1"/>
  <c r="AB56" i="11"/>
  <c r="AB17" i="4" s="1"/>
  <c r="AB18" i="4" s="1"/>
  <c r="AB27" i="14" s="1"/>
  <c r="AB30" i="14" s="1"/>
  <c r="AB32" i="14" s="1"/>
  <c r="AB13" i="9"/>
  <c r="X63" i="11"/>
  <c r="W33" i="4"/>
  <c r="X40" i="11"/>
  <c r="X42" i="11" s="1"/>
  <c r="X47" i="11" s="1"/>
  <c r="W26" i="10"/>
  <c r="W28" i="10" s="1"/>
  <c r="X25" i="10" s="1"/>
  <c r="W76" i="11"/>
  <c r="W78" i="11" s="1"/>
  <c r="X75" i="11" s="1"/>
  <c r="W26" i="9"/>
  <c r="AB50" i="9"/>
  <c r="AB13" i="10"/>
  <c r="AB15" i="10" s="1"/>
  <c r="AC12" i="10" s="1"/>
  <c r="AC39" i="11"/>
  <c r="AC38" i="11"/>
  <c r="AV40" i="12"/>
  <c r="AV13" i="4" s="1"/>
  <c r="AX12" i="12"/>
  <c r="AX37" i="12" s="1"/>
  <c r="AU3" i="14"/>
  <c r="AU3" i="16"/>
  <c r="AQ26" i="11"/>
  <c r="AQ8" i="14"/>
  <c r="AQ11" i="14" s="1"/>
  <c r="AQ13" i="14" s="1"/>
  <c r="AC54" i="11"/>
  <c r="AC17" i="14"/>
  <c r="AC20" i="14" s="1"/>
  <c r="AC22" i="14" s="1"/>
  <c r="AX4" i="14"/>
  <c r="AX4" i="16"/>
  <c r="AY29" i="14"/>
  <c r="AY39" i="14"/>
  <c r="AY19" i="14"/>
  <c r="AY10" i="14"/>
  <c r="AP41" i="4"/>
  <c r="AP8" i="14"/>
  <c r="AP11" i="14" s="1"/>
  <c r="AP13" i="14" s="1"/>
  <c r="AX49" i="8"/>
  <c r="AX53" i="8" s="1"/>
  <c r="AX111" i="8" s="1"/>
  <c r="AZ69" i="3"/>
  <c r="AZ70" i="3" s="1"/>
  <c r="AZ19" i="13" s="1"/>
  <c r="AZ2" i="14"/>
  <c r="AP26" i="11"/>
  <c r="AV44" i="13"/>
  <c r="AV48" i="13" s="1"/>
  <c r="AV27" i="13"/>
  <c r="AV31" i="13" s="1"/>
  <c r="AQ186" i="8"/>
  <c r="AY29" i="8"/>
  <c r="AY38" i="8" s="1"/>
  <c r="AY84" i="8" s="1"/>
  <c r="AY31" i="8"/>
  <c r="AY40" i="8" s="1"/>
  <c r="AY86" i="8" s="1"/>
  <c r="AW43" i="13"/>
  <c r="AW26" i="13"/>
  <c r="AD77" i="13"/>
  <c r="AD79" i="13" s="1"/>
  <c r="AD51" i="13"/>
  <c r="AD54" i="4" s="1"/>
  <c r="AD56" i="4" s="1"/>
  <c r="AE58" i="13"/>
  <c r="AD83" i="13"/>
  <c r="AD85" i="13" s="1"/>
  <c r="AD32" i="4" s="1"/>
  <c r="AG70" i="13"/>
  <c r="AF84" i="13"/>
  <c r="AF78" i="13"/>
  <c r="AF34" i="13"/>
  <c r="AF52" i="4" s="1"/>
  <c r="AX51" i="4"/>
  <c r="AX59" i="13"/>
  <c r="AW42" i="5"/>
  <c r="AW60" i="5" s="1"/>
  <c r="AW70" i="5" s="1"/>
  <c r="AW49" i="5"/>
  <c r="AW67" i="5" s="1"/>
  <c r="AW77" i="5" s="1"/>
  <c r="AW48" i="5"/>
  <c r="AW66" i="5" s="1"/>
  <c r="AW76" i="5" s="1"/>
  <c r="AW43" i="5"/>
  <c r="AW61" i="5" s="1"/>
  <c r="AW71" i="5" s="1"/>
  <c r="AW44" i="5"/>
  <c r="AW62" i="5" s="1"/>
  <c r="AW72" i="5" s="1"/>
  <c r="AW45" i="5"/>
  <c r="AW63" i="5" s="1"/>
  <c r="AW73" i="5" s="1"/>
  <c r="AW47" i="5"/>
  <c r="AW65" i="5" s="1"/>
  <c r="AW75" i="5" s="1"/>
  <c r="AY11" i="12"/>
  <c r="AY20" i="13"/>
  <c r="AY60" i="13" s="1"/>
  <c r="AY12" i="13"/>
  <c r="AY72" i="13" s="1"/>
  <c r="AY15" i="5"/>
  <c r="AY16" i="5" s="1"/>
  <c r="AY26" i="5" s="1"/>
  <c r="AY9" i="5"/>
  <c r="AY10" i="5" s="1"/>
  <c r="AY83" i="5" s="1"/>
  <c r="AY22" i="5"/>
  <c r="AY129" i="8"/>
  <c r="AY123" i="8"/>
  <c r="AY147" i="8"/>
  <c r="AY141" i="8"/>
  <c r="AY135" i="8"/>
  <c r="AY68" i="5"/>
  <c r="AY74" i="5" s="1"/>
  <c r="AX13" i="13"/>
  <c r="AX53" i="4" s="1"/>
  <c r="Z111" i="5"/>
  <c r="Z42" i="4" s="1"/>
  <c r="BB5" i="11"/>
  <c r="BB5" i="13"/>
  <c r="BB5" i="12"/>
  <c r="BB5" i="10"/>
  <c r="BB5" i="9"/>
  <c r="AX14" i="7"/>
  <c r="AX17" i="7" s="1"/>
  <c r="AX18" i="7" s="1"/>
  <c r="AX21" i="7" s="1"/>
  <c r="AX22" i="7" s="1"/>
  <c r="AX40" i="5" s="1"/>
  <c r="AV78" i="5"/>
  <c r="AV81" i="5" s="1"/>
  <c r="AX42" i="9"/>
  <c r="AX50" i="4"/>
  <c r="AW27" i="11"/>
  <c r="AW20" i="11"/>
  <c r="AW21" i="11" s="1"/>
  <c r="AX18" i="11" s="1"/>
  <c r="AX11" i="11" s="1"/>
  <c r="AX12" i="11" s="1"/>
  <c r="AU3" i="11"/>
  <c r="AU3" i="12"/>
  <c r="AU3" i="13"/>
  <c r="AU3" i="10"/>
  <c r="AU3" i="9"/>
  <c r="AY104" i="3"/>
  <c r="AY38" i="13"/>
  <c r="AY39" i="13" s="1"/>
  <c r="AY32" i="9"/>
  <c r="AY33" i="9" s="1"/>
  <c r="AW89" i="5"/>
  <c r="AW172" i="8"/>
  <c r="AW90" i="8"/>
  <c r="AW71" i="8"/>
  <c r="AW115" i="8"/>
  <c r="AY18" i="12"/>
  <c r="AY46" i="4" s="1"/>
  <c r="AY47" i="4" s="1"/>
  <c r="AY19" i="11"/>
  <c r="AY24" i="12"/>
  <c r="AY50" i="12"/>
  <c r="AY68" i="13"/>
  <c r="AY182" i="8"/>
  <c r="AY16" i="11"/>
  <c r="AY73" i="11"/>
  <c r="AY47" i="12"/>
  <c r="AY99" i="5"/>
  <c r="AY39" i="9"/>
  <c r="AY61" i="11"/>
  <c r="AY23" i="10"/>
  <c r="AY23" i="9"/>
  <c r="AY10" i="10"/>
  <c r="AY10" i="9"/>
  <c r="AX21" i="13"/>
  <c r="AX55" i="4" s="1"/>
  <c r="AU49" i="12"/>
  <c r="AU52" i="12" s="1"/>
  <c r="AT26" i="4"/>
  <c r="AZ82" i="3"/>
  <c r="AZ83" i="3" s="1"/>
  <c r="AZ28" i="8" s="1"/>
  <c r="AZ30" i="8" s="1"/>
  <c r="AZ39" i="8" s="1"/>
  <c r="AZ85" i="8" s="1"/>
  <c r="AZ2" i="13"/>
  <c r="AZ63" i="3"/>
  <c r="AZ64" i="3" s="1"/>
  <c r="AZ11" i="13" s="1"/>
  <c r="AZ16" i="12"/>
  <c r="AZ17" i="12" s="1"/>
  <c r="AZ2" i="12"/>
  <c r="AZ2" i="11"/>
  <c r="AZ2" i="9"/>
  <c r="AZ2" i="10"/>
  <c r="AV41" i="9"/>
  <c r="AV44" i="9" s="1"/>
  <c r="AU34" i="4"/>
  <c r="AX4" i="13"/>
  <c r="AX4" i="11"/>
  <c r="AX4" i="12"/>
  <c r="AX4" i="10"/>
  <c r="AX4" i="9"/>
  <c r="AX26" i="12"/>
  <c r="AY23" i="12" s="1"/>
  <c r="AX29" i="12"/>
  <c r="V12" i="9"/>
  <c r="U35" i="4"/>
  <c r="U36" i="4" s="1"/>
  <c r="U20" i="4"/>
  <c r="U21" i="4" s="1"/>
  <c r="U60" i="4"/>
  <c r="U61" i="4" s="1"/>
  <c r="V25" i="9"/>
  <c r="U28" i="4"/>
  <c r="AA95" i="5"/>
  <c r="AA96" i="5" s="1"/>
  <c r="AA104" i="5"/>
  <c r="AR82" i="5"/>
  <c r="AR84" i="5" s="1"/>
  <c r="AR85" i="5" s="1"/>
  <c r="AR10" i="4" s="1"/>
  <c r="AR90" i="5"/>
  <c r="AQ91" i="5"/>
  <c r="AQ102" i="5"/>
  <c r="AP94" i="5"/>
  <c r="AP103" i="5"/>
  <c r="AB184" i="8"/>
  <c r="AA108" i="5"/>
  <c r="AA27" i="4"/>
  <c r="AA36" i="14" s="1"/>
  <c r="AQ41" i="4"/>
  <c r="AR9" i="4"/>
  <c r="AR173" i="8"/>
  <c r="AR174" i="8" s="1"/>
  <c r="AR185" i="8"/>
  <c r="AV124" i="8"/>
  <c r="AV151" i="8" s="1"/>
  <c r="AV130" i="8"/>
  <c r="AV152" i="8" s="1"/>
  <c r="AV148" i="8"/>
  <c r="AV155" i="8" s="1"/>
  <c r="AV142" i="8"/>
  <c r="AV154" i="8" s="1"/>
  <c r="AV136" i="8"/>
  <c r="AV153" i="8" s="1"/>
  <c r="AS97" i="8"/>
  <c r="AS164" i="8" s="1"/>
  <c r="AS167" i="8" s="1"/>
  <c r="AS23" i="5"/>
  <c r="AS27" i="5" s="1"/>
  <c r="AS28" i="5" s="1"/>
  <c r="AT72" i="8"/>
  <c r="AT73" i="8" s="1"/>
  <c r="AT95" i="8" s="1"/>
  <c r="AV106" i="8"/>
  <c r="AV108" i="8"/>
  <c r="AV105" i="8"/>
  <c r="AV107" i="8"/>
  <c r="AT165" i="8"/>
  <c r="AT20" i="5"/>
  <c r="AT91" i="8"/>
  <c r="AT92" i="8" s="1"/>
  <c r="AT96" i="8" s="1"/>
  <c r="AT21" i="5"/>
  <c r="AT166" i="8"/>
  <c r="AU156" i="8"/>
  <c r="AU159" i="8" s="1"/>
  <c r="AU160" i="8" s="1"/>
  <c r="AW134" i="8"/>
  <c r="AW128" i="8"/>
  <c r="AW104" i="8"/>
  <c r="AW122" i="8"/>
  <c r="AW146" i="8"/>
  <c r="AW140" i="8"/>
  <c r="AU112" i="8"/>
  <c r="AU116" i="8" s="1"/>
  <c r="AU117" i="8" s="1"/>
  <c r="AX43" i="8"/>
  <c r="AX51" i="8" s="1"/>
  <c r="AX109" i="8" s="1"/>
  <c r="AX64" i="8"/>
  <c r="AY48" i="8"/>
  <c r="AX65" i="8"/>
  <c r="AX44" i="8"/>
  <c r="AX52" i="8" s="1"/>
  <c r="AX110" i="8" s="1"/>
  <c r="AU87" i="8"/>
  <c r="AV82" i="8"/>
  <c r="AV61" i="8"/>
  <c r="AV62" i="8"/>
  <c r="AV80" i="8"/>
  <c r="AV81" i="8"/>
  <c r="AV60" i="8"/>
  <c r="AW59" i="8"/>
  <c r="AW79" i="8"/>
  <c r="AU67" i="8"/>
  <c r="AY13" i="8"/>
  <c r="AY20" i="8" s="1"/>
  <c r="AY14" i="8"/>
  <c r="AY21" i="8" s="1"/>
  <c r="BB5" i="7"/>
  <c r="BB5" i="8"/>
  <c r="AY20" i="7"/>
  <c r="AX4" i="7"/>
  <c r="AX4" i="8"/>
  <c r="AU3" i="7"/>
  <c r="AU3" i="8"/>
  <c r="AY97" i="3"/>
  <c r="AY98" i="3" s="1"/>
  <c r="AZ2" i="7"/>
  <c r="AZ2" i="8"/>
  <c r="AZ76" i="3"/>
  <c r="AZ77" i="3" s="1"/>
  <c r="AZ12" i="8" s="1"/>
  <c r="AY90" i="3"/>
  <c r="AY93" i="3" s="1"/>
  <c r="AZ94" i="3" s="1"/>
  <c r="AZ105" i="3" s="1"/>
  <c r="AY13" i="7"/>
  <c r="AX4" i="2"/>
  <c r="AX4" i="3"/>
  <c r="AX4" i="4"/>
  <c r="AX4" i="5"/>
  <c r="AY22" i="3"/>
  <c r="AY25" i="3"/>
  <c r="AX26" i="3"/>
  <c r="AX27" i="3" s="1"/>
  <c r="AZ2" i="5"/>
  <c r="AZ2" i="4"/>
  <c r="AZ89" i="3"/>
  <c r="AZ46" i="3"/>
  <c r="AZ47" i="3" s="1"/>
  <c r="AZ57" i="3"/>
  <c r="AZ58" i="3" s="1"/>
  <c r="AZ21" i="3"/>
  <c r="AZ33" i="3"/>
  <c r="AZ34" i="3" s="1"/>
  <c r="AZ56" i="13" s="1"/>
  <c r="AZ2" i="2"/>
  <c r="AZ2" i="3"/>
  <c r="AZ41" i="3"/>
  <c r="AZ42" i="3" s="1"/>
  <c r="AU3" i="5"/>
  <c r="AU3" i="4"/>
  <c r="AU3" i="3"/>
  <c r="AU3" i="2"/>
  <c r="BB5" i="5"/>
  <c r="BB5" i="4"/>
  <c r="BB12" i="3"/>
  <c r="BB13" i="3" s="1"/>
  <c r="BB5" i="3"/>
  <c r="BB5" i="2"/>
  <c r="BA103" i="3"/>
  <c r="BA17" i="3"/>
  <c r="BA18" i="3" s="1"/>
  <c r="BA2" i="16" s="1"/>
  <c r="AW106" i="3"/>
  <c r="AV111" i="3"/>
  <c r="AV112" i="3" s="1"/>
  <c r="AX33" i="12" l="1"/>
  <c r="AX38" i="12" s="1"/>
  <c r="AX39" i="12" s="1"/>
  <c r="AC55" i="11"/>
  <c r="AC56" i="11" s="1"/>
  <c r="AC17" i="4" s="1"/>
  <c r="AC18" i="4" s="1"/>
  <c r="X48" i="11"/>
  <c r="X65" i="11" s="1"/>
  <c r="Y37" i="11"/>
  <c r="AC64" i="11"/>
  <c r="AW40" i="12"/>
  <c r="AW13" i="4" s="1"/>
  <c r="AD80" i="13"/>
  <c r="AD14" i="4" s="1"/>
  <c r="AD15" i="4" s="1"/>
  <c r="AD28" i="11"/>
  <c r="AY12" i="12"/>
  <c r="AY37" i="12" s="1"/>
  <c r="AZ39" i="14"/>
  <c r="AZ40" i="14" s="1"/>
  <c r="AZ42" i="14" s="1"/>
  <c r="AZ10" i="14"/>
  <c r="AZ11" i="14" s="1"/>
  <c r="AZ13" i="14" s="1"/>
  <c r="AZ29" i="14"/>
  <c r="AZ30" i="14" s="1"/>
  <c r="AZ32" i="14" s="1"/>
  <c r="AZ19" i="14"/>
  <c r="AZ20" i="14" s="1"/>
  <c r="AZ22" i="14" s="1"/>
  <c r="AV3" i="14"/>
  <c r="AV3" i="16"/>
  <c r="AY4" i="14"/>
  <c r="AY4" i="16"/>
  <c r="AR9" i="14"/>
  <c r="AR28" i="14"/>
  <c r="AR18" i="14"/>
  <c r="U29" i="4"/>
  <c r="U66" i="4" s="1"/>
  <c r="U37" i="14"/>
  <c r="U40" i="14" s="1"/>
  <c r="U42" i="14" s="1"/>
  <c r="BA69" i="3"/>
  <c r="BA70" i="3" s="1"/>
  <c r="BA19" i="13" s="1"/>
  <c r="BA2" i="14"/>
  <c r="AY49" i="8"/>
  <c r="AY53" i="8" s="1"/>
  <c r="AY111" i="8" s="1"/>
  <c r="AY47" i="8"/>
  <c r="AZ29" i="8"/>
  <c r="AZ38" i="8" s="1"/>
  <c r="AZ84" i="8" s="1"/>
  <c r="AZ31" i="8"/>
  <c r="AZ40" i="8" s="1"/>
  <c r="AZ86" i="8" s="1"/>
  <c r="AW44" i="13"/>
  <c r="AW48" i="13" s="1"/>
  <c r="AW27" i="13"/>
  <c r="AW31" i="13" s="1"/>
  <c r="AX26" i="13"/>
  <c r="AX43" i="13"/>
  <c r="AD29" i="11"/>
  <c r="AG32" i="13"/>
  <c r="AG33" i="13" s="1"/>
  <c r="AG73" i="13"/>
  <c r="AE49" i="13"/>
  <c r="AE50" i="13" s="1"/>
  <c r="AE61" i="13"/>
  <c r="AY51" i="4"/>
  <c r="AY59" i="13"/>
  <c r="AR11" i="4"/>
  <c r="AX47" i="5"/>
  <c r="AX65" i="5" s="1"/>
  <c r="AX75" i="5" s="1"/>
  <c r="AX44" i="5"/>
  <c r="AX62" i="5" s="1"/>
  <c r="AX72" i="5" s="1"/>
  <c r="AX43" i="5"/>
  <c r="AX61" i="5" s="1"/>
  <c r="AX71" i="5" s="1"/>
  <c r="AX42" i="5"/>
  <c r="AX60" i="5" s="1"/>
  <c r="AX70" i="5" s="1"/>
  <c r="AX45" i="5"/>
  <c r="AX63" i="5" s="1"/>
  <c r="AX73" i="5" s="1"/>
  <c r="AX49" i="5"/>
  <c r="AX67" i="5" s="1"/>
  <c r="AX77" i="5" s="1"/>
  <c r="AX48" i="5"/>
  <c r="AX66" i="5" s="1"/>
  <c r="AX76" i="5" s="1"/>
  <c r="AV3" i="11"/>
  <c r="AV3" i="12"/>
  <c r="AV3" i="13"/>
  <c r="AV3" i="10"/>
  <c r="AV3" i="9"/>
  <c r="AY21" i="13"/>
  <c r="AY55" i="4" s="1"/>
  <c r="AY4" i="13"/>
  <c r="AY4" i="11"/>
  <c r="AY4" i="12"/>
  <c r="AY4" i="10"/>
  <c r="AY4" i="9"/>
  <c r="AY29" i="12"/>
  <c r="AY26" i="12"/>
  <c r="AZ23" i="12" s="1"/>
  <c r="AX89" i="5"/>
  <c r="AX172" i="8"/>
  <c r="AX71" i="8"/>
  <c r="AX90" i="8"/>
  <c r="AX115" i="8"/>
  <c r="BA82" i="3"/>
  <c r="BA83" i="3" s="1"/>
  <c r="BA28" i="8" s="1"/>
  <c r="BA31" i="8" s="1"/>
  <c r="BA40" i="8" s="1"/>
  <c r="BA86" i="8" s="1"/>
  <c r="BA2" i="13"/>
  <c r="BA16" i="12"/>
  <c r="BA17" i="12" s="1"/>
  <c r="BA2" i="12"/>
  <c r="BA63" i="3"/>
  <c r="BA64" i="3" s="1"/>
  <c r="BA11" i="13" s="1"/>
  <c r="BA2" i="11"/>
  <c r="BA2" i="10"/>
  <c r="BA2" i="9"/>
  <c r="AZ19" i="11"/>
  <c r="AZ18" i="12"/>
  <c r="AZ46" i="4" s="1"/>
  <c r="AZ47" i="4" s="1"/>
  <c r="AZ24" i="12"/>
  <c r="AZ50" i="12"/>
  <c r="AY13" i="13"/>
  <c r="AY53" i="4" s="1"/>
  <c r="AX27" i="11"/>
  <c r="AX20" i="11"/>
  <c r="AX21" i="11" s="1"/>
  <c r="AY18" i="11" s="1"/>
  <c r="AY11" i="11" s="1"/>
  <c r="AY12" i="11" s="1"/>
  <c r="AZ68" i="13"/>
  <c r="AZ16" i="11"/>
  <c r="AZ73" i="11"/>
  <c r="AZ47" i="12"/>
  <c r="AZ99" i="5"/>
  <c r="AZ39" i="9"/>
  <c r="AZ61" i="11"/>
  <c r="AZ182" i="8"/>
  <c r="AZ23" i="10"/>
  <c r="AZ23" i="9"/>
  <c r="AZ10" i="9"/>
  <c r="AZ10" i="10"/>
  <c r="AV34" i="4"/>
  <c r="AW41" i="9"/>
  <c r="AW44" i="9" s="1"/>
  <c r="AZ104" i="3"/>
  <c r="AZ32" i="9"/>
  <c r="AZ33" i="9" s="1"/>
  <c r="AZ38" i="13"/>
  <c r="AZ39" i="13" s="1"/>
  <c r="AZ11" i="12"/>
  <c r="AZ20" i="13"/>
  <c r="AZ60" i="13" s="1"/>
  <c r="AZ12" i="13"/>
  <c r="AZ72" i="13" s="1"/>
  <c r="AZ9" i="5"/>
  <c r="AZ10" i="5" s="1"/>
  <c r="AZ83" i="5" s="1"/>
  <c r="AZ22" i="5"/>
  <c r="AZ68" i="5"/>
  <c r="AZ74" i="5" s="1"/>
  <c r="AZ129" i="8"/>
  <c r="AZ147" i="8"/>
  <c r="AZ123" i="8"/>
  <c r="AZ141" i="8"/>
  <c r="AZ135" i="8"/>
  <c r="AZ15" i="5"/>
  <c r="AZ16" i="5" s="1"/>
  <c r="AZ26" i="5" s="1"/>
  <c r="AY14" i="7"/>
  <c r="AY17" i="7" s="1"/>
  <c r="AY18" i="7" s="1"/>
  <c r="AY21" i="7" s="1"/>
  <c r="AY22" i="7" s="1"/>
  <c r="AY40" i="5" s="1"/>
  <c r="AV49" i="12"/>
  <c r="AV52" i="12" s="1"/>
  <c r="AU26" i="4"/>
  <c r="AY42" i="9"/>
  <c r="AY50" i="4"/>
  <c r="AW78" i="5"/>
  <c r="AW81" i="5" s="1"/>
  <c r="V49" i="9"/>
  <c r="V52" i="9" s="1"/>
  <c r="AS82" i="5"/>
  <c r="AS84" i="5" s="1"/>
  <c r="AS85" i="5" s="1"/>
  <c r="AS10" i="4" s="1"/>
  <c r="AS90" i="5"/>
  <c r="AB101" i="5"/>
  <c r="AA31" i="4"/>
  <c r="AA38" i="14" s="1"/>
  <c r="AA109" i="5"/>
  <c r="AA110" i="5" s="1"/>
  <c r="AQ103" i="5"/>
  <c r="AQ94" i="5"/>
  <c r="AR102" i="5"/>
  <c r="AR91" i="5"/>
  <c r="AT97" i="8"/>
  <c r="AT164" i="8" s="1"/>
  <c r="AT167" i="8" s="1"/>
  <c r="AB178" i="8"/>
  <c r="AB179" i="8" s="1"/>
  <c r="AB187" i="8"/>
  <c r="AW124" i="8"/>
  <c r="AW151" i="8" s="1"/>
  <c r="AW136" i="8"/>
  <c r="AW153" i="8" s="1"/>
  <c r="AW148" i="8"/>
  <c r="AW155" i="8" s="1"/>
  <c r="AW142" i="8"/>
  <c r="AW154" i="8" s="1"/>
  <c r="AW130" i="8"/>
  <c r="AW152" i="8" s="1"/>
  <c r="AR177" i="8"/>
  <c r="AR186" i="8"/>
  <c r="AS9" i="4"/>
  <c r="AS185" i="8"/>
  <c r="AS173" i="8"/>
  <c r="AS174" i="8" s="1"/>
  <c r="AU91" i="8"/>
  <c r="AU92" i="8" s="1"/>
  <c r="AU96" i="8" s="1"/>
  <c r="AW105" i="8"/>
  <c r="AW106" i="8"/>
  <c r="AW108" i="8"/>
  <c r="AW107" i="8"/>
  <c r="AU21" i="5"/>
  <c r="AU166" i="8"/>
  <c r="AT23" i="5"/>
  <c r="AT27" i="5" s="1"/>
  <c r="AT28" i="5" s="1"/>
  <c r="AU165" i="8"/>
  <c r="AU20" i="5"/>
  <c r="AU72" i="8"/>
  <c r="AU73" i="8" s="1"/>
  <c r="AU95" i="8" s="1"/>
  <c r="AX140" i="8"/>
  <c r="AX134" i="8"/>
  <c r="AX104" i="8"/>
  <c r="AX122" i="8"/>
  <c r="AX146" i="8"/>
  <c r="AX128" i="8"/>
  <c r="AV156" i="8"/>
  <c r="AV159" i="8" s="1"/>
  <c r="AV160" i="8" s="1"/>
  <c r="AV112" i="8"/>
  <c r="AV116" i="8" s="1"/>
  <c r="AV117" i="8" s="1"/>
  <c r="AY43" i="8"/>
  <c r="AY64" i="8"/>
  <c r="AZ48" i="8"/>
  <c r="AY65" i="8"/>
  <c r="AY44" i="8"/>
  <c r="AY52" i="8" s="1"/>
  <c r="AY110" i="8" s="1"/>
  <c r="AW82" i="8"/>
  <c r="AW81" i="8"/>
  <c r="AW80" i="8"/>
  <c r="AW62" i="8"/>
  <c r="AW61" i="8"/>
  <c r="AW60" i="8"/>
  <c r="AX59" i="8"/>
  <c r="AX79" i="8"/>
  <c r="AV67" i="8"/>
  <c r="AV87" i="8"/>
  <c r="AZ13" i="8"/>
  <c r="AZ20" i="8" s="1"/>
  <c r="AZ14" i="8"/>
  <c r="AZ21" i="8" s="1"/>
  <c r="AZ97" i="3"/>
  <c r="AZ98" i="3" s="1"/>
  <c r="AV3" i="7"/>
  <c r="AV3" i="8"/>
  <c r="BA2" i="7"/>
  <c r="BA76" i="3"/>
  <c r="BA77" i="3" s="1"/>
  <c r="BA12" i="8" s="1"/>
  <c r="BA2" i="8"/>
  <c r="AY4" i="7"/>
  <c r="AY4" i="8"/>
  <c r="AZ20" i="7"/>
  <c r="AZ90" i="3"/>
  <c r="AZ93" i="3" s="1"/>
  <c r="BA94" i="3" s="1"/>
  <c r="BA105" i="3" s="1"/>
  <c r="AZ13" i="7"/>
  <c r="AY4" i="4"/>
  <c r="AY4" i="5"/>
  <c r="AY4" i="3"/>
  <c r="AY4" i="2"/>
  <c r="AZ22" i="3"/>
  <c r="AZ25" i="3"/>
  <c r="AY26" i="3"/>
  <c r="AY27" i="3" s="1"/>
  <c r="AV3" i="5"/>
  <c r="AV3" i="4"/>
  <c r="AV3" i="3"/>
  <c r="AV3" i="2"/>
  <c r="AX106" i="3"/>
  <c r="AW111" i="3"/>
  <c r="AW112" i="3" s="1"/>
  <c r="BB103" i="3"/>
  <c r="BB17" i="3"/>
  <c r="BB18" i="3" s="1"/>
  <c r="BB2" i="16" s="1"/>
  <c r="BA2" i="5"/>
  <c r="BA2" i="4"/>
  <c r="BA57" i="3"/>
  <c r="BA58" i="3" s="1"/>
  <c r="BA89" i="3"/>
  <c r="BA41" i="3"/>
  <c r="BA42" i="3" s="1"/>
  <c r="BA46" i="3"/>
  <c r="BA47" i="3" s="1"/>
  <c r="BA33" i="3"/>
  <c r="BA34" i="3" s="1"/>
  <c r="BA56" i="13" s="1"/>
  <c r="BA2" i="2"/>
  <c r="BA2" i="3"/>
  <c r="BA21" i="3"/>
  <c r="AX51" i="12" l="1"/>
  <c r="AX40" i="12"/>
  <c r="AX13" i="4" s="1"/>
  <c r="AY33" i="12"/>
  <c r="AY38" i="12" s="1"/>
  <c r="AY39" i="12" s="1"/>
  <c r="AC27" i="14"/>
  <c r="AC30" i="14" s="1"/>
  <c r="AC32" i="14" s="1"/>
  <c r="AC13" i="10"/>
  <c r="AC15" i="10" s="1"/>
  <c r="AD12" i="10" s="1"/>
  <c r="AC50" i="9"/>
  <c r="AC13" i="9"/>
  <c r="X66" i="11"/>
  <c r="X49" i="11"/>
  <c r="X43" i="4" s="1"/>
  <c r="X44" i="4" s="1"/>
  <c r="X58" i="4" s="1"/>
  <c r="AD39" i="11"/>
  <c r="AD38" i="11"/>
  <c r="AZ12" i="12"/>
  <c r="AZ37" i="12" s="1"/>
  <c r="U67" i="4"/>
  <c r="AS18" i="14"/>
  <c r="AS28" i="14"/>
  <c r="AS9" i="14"/>
  <c r="AD54" i="11"/>
  <c r="AD17" i="14"/>
  <c r="AD20" i="14" s="1"/>
  <c r="AD22" i="14" s="1"/>
  <c r="AR41" i="4"/>
  <c r="AR8" i="14"/>
  <c r="AR11" i="14" s="1"/>
  <c r="AR13" i="14" s="1"/>
  <c r="AZ4" i="14"/>
  <c r="AZ4" i="16"/>
  <c r="BA29" i="14"/>
  <c r="BA30" i="14" s="1"/>
  <c r="BA32" i="14" s="1"/>
  <c r="BA19" i="14"/>
  <c r="BA20" i="14" s="1"/>
  <c r="BA22" i="14" s="1"/>
  <c r="BA10" i="14"/>
  <c r="BA11" i="14" s="1"/>
  <c r="BA13" i="14" s="1"/>
  <c r="BA39" i="14"/>
  <c r="BA40" i="14" s="1"/>
  <c r="BA42" i="14" s="1"/>
  <c r="AW3" i="14"/>
  <c r="AW3" i="16"/>
  <c r="BB69" i="3"/>
  <c r="BB70" i="3" s="1"/>
  <c r="BB19" i="13" s="1"/>
  <c r="BB2" i="14"/>
  <c r="AR26" i="11"/>
  <c r="AZ47" i="8"/>
  <c r="AY51" i="8"/>
  <c r="AY109" i="8" s="1"/>
  <c r="AZ49" i="8"/>
  <c r="AZ53" i="8" s="1"/>
  <c r="AZ111" i="8" s="1"/>
  <c r="AX27" i="13"/>
  <c r="AX31" i="13" s="1"/>
  <c r="AX44" i="13"/>
  <c r="AX48" i="13" s="1"/>
  <c r="AY43" i="13"/>
  <c r="AY26" i="13"/>
  <c r="AF58" i="13"/>
  <c r="AE83" i="13"/>
  <c r="AE85" i="13" s="1"/>
  <c r="AE32" i="4" s="1"/>
  <c r="AE77" i="13"/>
  <c r="AE79" i="13" s="1"/>
  <c r="AE51" i="13"/>
  <c r="AE54" i="4" s="1"/>
  <c r="AE56" i="4" s="1"/>
  <c r="AH70" i="13"/>
  <c r="AG84" i="13"/>
  <c r="AG34" i="13"/>
  <c r="AG52" i="4" s="1"/>
  <c r="AG78" i="13"/>
  <c r="AZ51" i="4"/>
  <c r="AZ59" i="13"/>
  <c r="F71" i="3"/>
  <c r="H70" i="3"/>
  <c r="H19" i="13" s="1"/>
  <c r="AU23" i="5"/>
  <c r="AU27" i="5" s="1"/>
  <c r="AU28" i="5" s="1"/>
  <c r="AU90" i="5" s="1"/>
  <c r="AZ13" i="13"/>
  <c r="AZ53" i="4" s="1"/>
  <c r="BA19" i="11"/>
  <c r="BA18" i="12"/>
  <c r="BA46" i="4" s="1"/>
  <c r="BA47" i="4" s="1"/>
  <c r="BA24" i="12"/>
  <c r="BA50" i="12"/>
  <c r="AZ4" i="13"/>
  <c r="AZ4" i="11"/>
  <c r="AZ4" i="12"/>
  <c r="AZ4" i="10"/>
  <c r="AZ4" i="9"/>
  <c r="AZ21" i="13"/>
  <c r="AZ55" i="4" s="1"/>
  <c r="AY20" i="11"/>
  <c r="AY21" i="11" s="1"/>
  <c r="AZ18" i="11" s="1"/>
  <c r="AZ11" i="11" s="1"/>
  <c r="AZ12" i="11" s="1"/>
  <c r="AY27" i="11"/>
  <c r="AY45" i="5"/>
  <c r="AY63" i="5" s="1"/>
  <c r="AY73" i="5" s="1"/>
  <c r="AY42" i="5"/>
  <c r="AY60" i="5" s="1"/>
  <c r="AY70" i="5" s="1"/>
  <c r="AY49" i="5"/>
  <c r="AY67" i="5" s="1"/>
  <c r="AY77" i="5" s="1"/>
  <c r="AY47" i="5"/>
  <c r="AY65" i="5" s="1"/>
  <c r="AY75" i="5" s="1"/>
  <c r="AY43" i="5"/>
  <c r="AY61" i="5" s="1"/>
  <c r="AY71" i="5" s="1"/>
  <c r="AY44" i="5"/>
  <c r="AY62" i="5" s="1"/>
  <c r="AY72" i="5" s="1"/>
  <c r="AY48" i="5"/>
  <c r="AY66" i="5" s="1"/>
  <c r="AY76" i="5" s="1"/>
  <c r="AW49" i="12"/>
  <c r="AW52" i="12" s="1"/>
  <c r="AV26" i="4"/>
  <c r="AS11" i="4"/>
  <c r="AZ42" i="9"/>
  <c r="AZ50" i="4"/>
  <c r="AX78" i="5"/>
  <c r="AX81" i="5" s="1"/>
  <c r="AY89" i="5"/>
  <c r="AY71" i="8"/>
  <c r="AY172" i="8"/>
  <c r="AY90" i="8"/>
  <c r="AY115" i="8"/>
  <c r="BB82" i="3"/>
  <c r="BB83" i="3" s="1"/>
  <c r="BB28" i="8" s="1"/>
  <c r="BB29" i="8" s="1"/>
  <c r="BB38" i="8" s="1"/>
  <c r="BB84" i="8" s="1"/>
  <c r="BB2" i="13"/>
  <c r="BB2" i="12"/>
  <c r="BB16" i="12"/>
  <c r="BB17" i="12" s="1"/>
  <c r="BB2" i="11"/>
  <c r="BB63" i="3"/>
  <c r="BB64" i="3" s="1"/>
  <c r="BB11" i="13" s="1"/>
  <c r="BB2" i="10"/>
  <c r="BB2" i="9"/>
  <c r="AW3" i="11"/>
  <c r="AW3" i="12"/>
  <c r="AW3" i="13"/>
  <c r="AW3" i="10"/>
  <c r="AW3" i="9"/>
  <c r="BA29" i="8"/>
  <c r="BA38" i="8" s="1"/>
  <c r="BA84" i="8" s="1"/>
  <c r="BA30" i="8"/>
  <c r="BA39" i="8" s="1"/>
  <c r="BA85" i="8" s="1"/>
  <c r="AZ29" i="12"/>
  <c r="AZ26" i="12"/>
  <c r="BA23" i="12" s="1"/>
  <c r="BA12" i="13"/>
  <c r="BA72" i="13" s="1"/>
  <c r="BA11" i="12"/>
  <c r="BA20" i="13"/>
  <c r="BA60" i="13" s="1"/>
  <c r="BA22" i="5"/>
  <c r="BA9" i="5"/>
  <c r="BA10" i="5" s="1"/>
  <c r="BA83" i="5" s="1"/>
  <c r="BA68" i="5"/>
  <c r="BA74" i="5" s="1"/>
  <c r="BA147" i="8"/>
  <c r="BA15" i="5"/>
  <c r="BA16" i="5" s="1"/>
  <c r="BA26" i="5" s="1"/>
  <c r="BA135" i="8"/>
  <c r="BA141" i="8"/>
  <c r="BA129" i="8"/>
  <c r="BA123" i="8"/>
  <c r="AA111" i="5"/>
  <c r="AA42" i="4" s="1"/>
  <c r="AX41" i="9"/>
  <c r="AX44" i="9" s="1"/>
  <c r="AW34" i="4"/>
  <c r="AZ14" i="7"/>
  <c r="AZ17" i="7" s="1"/>
  <c r="AZ18" i="7" s="1"/>
  <c r="AZ21" i="7" s="1"/>
  <c r="AZ22" i="7" s="1"/>
  <c r="AZ40" i="5" s="1"/>
  <c r="BA16" i="11"/>
  <c r="BA73" i="11"/>
  <c r="BA68" i="13"/>
  <c r="BA39" i="9"/>
  <c r="BA99" i="5"/>
  <c r="BA47" i="12"/>
  <c r="BA61" i="11"/>
  <c r="BA182" i="8"/>
  <c r="BA23" i="10"/>
  <c r="BA23" i="9"/>
  <c r="BA10" i="9"/>
  <c r="BA10" i="10"/>
  <c r="BA104" i="3"/>
  <c r="BA32" i="9"/>
  <c r="BA33" i="9" s="1"/>
  <c r="BA38" i="13"/>
  <c r="BA39" i="13" s="1"/>
  <c r="V53" i="9"/>
  <c r="V27" i="9"/>
  <c r="V28" i="9" s="1"/>
  <c r="V14" i="9"/>
  <c r="V15" i="9" s="1"/>
  <c r="AS91" i="5"/>
  <c r="AS102" i="5"/>
  <c r="AR94" i="5"/>
  <c r="AR103" i="5"/>
  <c r="AT82" i="5"/>
  <c r="AT84" i="5" s="1"/>
  <c r="AT85" i="5" s="1"/>
  <c r="AT10" i="4" s="1"/>
  <c r="AT90" i="5"/>
  <c r="AB95" i="5"/>
  <c r="AB96" i="5" s="1"/>
  <c r="AB104" i="5"/>
  <c r="AC184" i="8"/>
  <c r="AB108" i="5"/>
  <c r="AB27" i="4"/>
  <c r="AB36" i="14" s="1"/>
  <c r="AU97" i="8"/>
  <c r="AU164" i="8" s="1"/>
  <c r="AU167" i="8" s="1"/>
  <c r="AU185" i="8" s="1"/>
  <c r="AT9" i="4"/>
  <c r="AT185" i="8"/>
  <c r="AT173" i="8"/>
  <c r="AT174" i="8" s="1"/>
  <c r="AX124" i="8"/>
  <c r="AX151" i="8" s="1"/>
  <c r="AX142" i="8"/>
  <c r="AX154" i="8" s="1"/>
  <c r="AX148" i="8"/>
  <c r="AX155" i="8" s="1"/>
  <c r="AX130" i="8"/>
  <c r="AX152" i="8" s="1"/>
  <c r="AX136" i="8"/>
  <c r="AX153" i="8" s="1"/>
  <c r="AS177" i="8"/>
  <c r="AS186" i="8"/>
  <c r="AV166" i="8"/>
  <c r="AV21" i="5"/>
  <c r="AV91" i="8"/>
  <c r="AV92" i="8" s="1"/>
  <c r="AV96" i="8" s="1"/>
  <c r="AV165" i="8"/>
  <c r="AV20" i="5"/>
  <c r="AV72" i="8"/>
  <c r="AV73" i="8" s="1"/>
  <c r="AV95" i="8" s="1"/>
  <c r="AX107" i="8"/>
  <c r="AX108" i="8"/>
  <c r="AX106" i="8"/>
  <c r="AX105" i="8"/>
  <c r="AW156" i="8"/>
  <c r="AW159" i="8" s="1"/>
  <c r="AW160" i="8" s="1"/>
  <c r="AY140" i="8"/>
  <c r="AY128" i="8"/>
  <c r="AY134" i="8"/>
  <c r="AY104" i="8"/>
  <c r="AY122" i="8"/>
  <c r="AY146" i="8"/>
  <c r="AW112" i="8"/>
  <c r="AW116" i="8" s="1"/>
  <c r="AW117" i="8" s="1"/>
  <c r="AZ43" i="8"/>
  <c r="AZ64" i="8"/>
  <c r="BA49" i="8"/>
  <c r="BA53" i="8" s="1"/>
  <c r="BA111" i="8" s="1"/>
  <c r="AZ65" i="8"/>
  <c r="AZ44" i="8"/>
  <c r="AZ52" i="8" s="1"/>
  <c r="AZ110" i="8" s="1"/>
  <c r="AW67" i="8"/>
  <c r="AW87" i="8"/>
  <c r="AX82" i="8"/>
  <c r="AX60" i="8"/>
  <c r="AX62" i="8"/>
  <c r="AX61" i="8"/>
  <c r="AX81" i="8"/>
  <c r="AX80" i="8"/>
  <c r="AY79" i="8"/>
  <c r="AY59" i="8"/>
  <c r="BA13" i="8"/>
  <c r="BA20" i="8" s="1"/>
  <c r="BA14" i="8"/>
  <c r="BA21" i="8" s="1"/>
  <c r="BA20" i="7"/>
  <c r="BA97" i="3"/>
  <c r="BA98" i="3" s="1"/>
  <c r="AZ4" i="7"/>
  <c r="AZ4" i="8"/>
  <c r="BB2" i="7"/>
  <c r="BB76" i="3"/>
  <c r="BB77" i="3" s="1"/>
  <c r="BB12" i="8" s="1"/>
  <c r="BB2" i="8"/>
  <c r="AW3" i="7"/>
  <c r="AW3" i="8"/>
  <c r="BA90" i="3"/>
  <c r="BA93" i="3" s="1"/>
  <c r="BB94" i="3" s="1"/>
  <c r="BB105" i="3" s="1"/>
  <c r="BA13" i="7"/>
  <c r="AZ4" i="2"/>
  <c r="AZ4" i="3"/>
  <c r="AZ4" i="4"/>
  <c r="AZ4" i="5"/>
  <c r="BA22" i="3"/>
  <c r="BA25" i="3"/>
  <c r="AZ26" i="3"/>
  <c r="AZ27" i="3" s="1"/>
  <c r="BB2" i="5"/>
  <c r="BB2" i="4"/>
  <c r="BB89" i="3"/>
  <c r="BB33" i="3"/>
  <c r="BB34" i="3" s="1"/>
  <c r="BB56" i="13" s="1"/>
  <c r="BB21" i="3"/>
  <c r="BB57" i="3"/>
  <c r="BB58" i="3" s="1"/>
  <c r="BB2" i="2"/>
  <c r="BB46" i="3"/>
  <c r="BB47" i="3" s="1"/>
  <c r="BB2" i="3"/>
  <c r="BB41" i="3"/>
  <c r="BB42" i="3" s="1"/>
  <c r="AW3" i="5"/>
  <c r="AW3" i="4"/>
  <c r="AW3" i="2"/>
  <c r="AW3" i="3"/>
  <c r="AX111" i="3"/>
  <c r="AX112" i="3" s="1"/>
  <c r="AY106" i="3"/>
  <c r="AY51" i="12" l="1"/>
  <c r="AY40" i="12"/>
  <c r="AY13" i="4" s="1"/>
  <c r="AZ33" i="12"/>
  <c r="AZ38" i="12" s="1"/>
  <c r="AZ39" i="12" s="1"/>
  <c r="AZ51" i="12" s="1"/>
  <c r="AD55" i="11"/>
  <c r="AD64" i="11" s="1"/>
  <c r="Y40" i="11"/>
  <c r="Y42" i="11" s="1"/>
  <c r="Y47" i="11" s="1"/>
  <c r="X26" i="10"/>
  <c r="X28" i="10" s="1"/>
  <c r="Y25" i="10" s="1"/>
  <c r="X26" i="9"/>
  <c r="X76" i="11"/>
  <c r="X78" i="11" s="1"/>
  <c r="Y75" i="11" s="1"/>
  <c r="Y63" i="11"/>
  <c r="X33" i="4"/>
  <c r="AD56" i="11"/>
  <c r="AD17" i="4" s="1"/>
  <c r="AD18" i="4" s="1"/>
  <c r="AD27" i="14" s="1"/>
  <c r="AD30" i="14" s="1"/>
  <c r="AD32" i="14" s="1"/>
  <c r="BA12" i="12"/>
  <c r="BA37" i="12" s="1"/>
  <c r="AE80" i="13"/>
  <c r="AE28" i="11"/>
  <c r="AE29" i="11" s="1"/>
  <c r="AT28" i="14"/>
  <c r="AT9" i="14"/>
  <c r="AT18" i="14"/>
  <c r="AU82" i="5"/>
  <c r="AU84" i="5" s="1"/>
  <c r="AU85" i="5" s="1"/>
  <c r="AU10" i="4" s="1"/>
  <c r="AS26" i="11"/>
  <c r="AS8" i="14"/>
  <c r="AS11" i="14" s="1"/>
  <c r="AS13" i="14" s="1"/>
  <c r="AX3" i="14"/>
  <c r="AX3" i="16"/>
  <c r="BA48" i="8"/>
  <c r="BA47" i="8"/>
  <c r="BB39" i="14"/>
  <c r="BB40" i="14" s="1"/>
  <c r="BB42" i="14" s="1"/>
  <c r="BB29" i="14"/>
  <c r="BB30" i="14" s="1"/>
  <c r="BB32" i="14" s="1"/>
  <c r="BB19" i="14"/>
  <c r="BB20" i="14" s="1"/>
  <c r="BB22" i="14" s="1"/>
  <c r="BB10" i="14"/>
  <c r="BB11" i="14" s="1"/>
  <c r="BB13" i="14" s="1"/>
  <c r="BA4" i="14"/>
  <c r="BA4" i="16"/>
  <c r="AZ51" i="8"/>
  <c r="AZ109" i="8" s="1"/>
  <c r="AY44" i="13"/>
  <c r="AY48" i="13" s="1"/>
  <c r="AY27" i="13"/>
  <c r="AY31" i="13" s="1"/>
  <c r="BB97" i="3"/>
  <c r="AZ43" i="13"/>
  <c r="AZ26" i="13"/>
  <c r="AE14" i="4"/>
  <c r="AE15" i="4" s="1"/>
  <c r="AH32" i="13"/>
  <c r="AH33" i="13" s="1"/>
  <c r="AH73" i="13"/>
  <c r="AF49" i="13"/>
  <c r="AF50" i="13" s="1"/>
  <c r="AF61" i="13"/>
  <c r="BA51" i="4"/>
  <c r="BA59" i="13"/>
  <c r="AS41" i="4"/>
  <c r="AZ43" i="5"/>
  <c r="AZ61" i="5" s="1"/>
  <c r="AZ71" i="5" s="1"/>
  <c r="AZ42" i="5"/>
  <c r="AZ60" i="5" s="1"/>
  <c r="AZ70" i="5" s="1"/>
  <c r="AZ45" i="5"/>
  <c r="AZ63" i="5" s="1"/>
  <c r="AZ73" i="5" s="1"/>
  <c r="AZ47" i="5"/>
  <c r="AZ65" i="5" s="1"/>
  <c r="AZ75" i="5" s="1"/>
  <c r="AZ49" i="5"/>
  <c r="AZ67" i="5" s="1"/>
  <c r="AZ77" i="5" s="1"/>
  <c r="AZ44" i="5"/>
  <c r="AZ62" i="5" s="1"/>
  <c r="AZ72" i="5" s="1"/>
  <c r="AZ48" i="5"/>
  <c r="AZ66" i="5" s="1"/>
  <c r="AZ76" i="5" s="1"/>
  <c r="AX34" i="4"/>
  <c r="AY41" i="9"/>
  <c r="AY44" i="9" s="1"/>
  <c r="AT11" i="4"/>
  <c r="AY78" i="5"/>
  <c r="AY81" i="5" s="1"/>
  <c r="BB68" i="13"/>
  <c r="BB39" i="9"/>
  <c r="BB99" i="5"/>
  <c r="BB47" i="12"/>
  <c r="BB61" i="11"/>
  <c r="BB182" i="8"/>
  <c r="BB16" i="11"/>
  <c r="BB73" i="11"/>
  <c r="BB23" i="9"/>
  <c r="BB10" i="9"/>
  <c r="BB23" i="10"/>
  <c r="BB10" i="10"/>
  <c r="BA42" i="9"/>
  <c r="BA50" i="4"/>
  <c r="BA13" i="13"/>
  <c r="BA53" i="4" s="1"/>
  <c r="F65" i="3"/>
  <c r="H64" i="3"/>
  <c r="H11" i="13" s="1"/>
  <c r="F84" i="3"/>
  <c r="BB30" i="8"/>
  <c r="BB39" i="8" s="1"/>
  <c r="BB85" i="8" s="1"/>
  <c r="BA26" i="12"/>
  <c r="BB23" i="12" s="1"/>
  <c r="BA29" i="12"/>
  <c r="BA21" i="13"/>
  <c r="BA55" i="4" s="1"/>
  <c r="AW26" i="4"/>
  <c r="AX49" i="12"/>
  <c r="AX52" i="12" s="1"/>
  <c r="BB12" i="13"/>
  <c r="BB72" i="13" s="1"/>
  <c r="BB20" i="13"/>
  <c r="BB60" i="13" s="1"/>
  <c r="BB11" i="12"/>
  <c r="BB22" i="5"/>
  <c r="BB68" i="5"/>
  <c r="BB74" i="5" s="1"/>
  <c r="BB9" i="5"/>
  <c r="BB10" i="5" s="1"/>
  <c r="BB83" i="5" s="1"/>
  <c r="BB15" i="5"/>
  <c r="BB16" i="5" s="1"/>
  <c r="BB147" i="8"/>
  <c r="BB135" i="8"/>
  <c r="BB123" i="8"/>
  <c r="BB129" i="8"/>
  <c r="BB141" i="8"/>
  <c r="AX3" i="13"/>
  <c r="AX3" i="11"/>
  <c r="AX3" i="12"/>
  <c r="AX3" i="10"/>
  <c r="AX3" i="9"/>
  <c r="BA14" i="7"/>
  <c r="BA17" i="7" s="1"/>
  <c r="BA18" i="7" s="1"/>
  <c r="BA21" i="7" s="1"/>
  <c r="BA22" i="7" s="1"/>
  <c r="BA40" i="5" s="1"/>
  <c r="AZ89" i="5"/>
  <c r="AZ71" i="8"/>
  <c r="AZ90" i="8"/>
  <c r="AZ172" i="8"/>
  <c r="AZ115" i="8"/>
  <c r="BB104" i="3"/>
  <c r="BB32" i="9"/>
  <c r="BB33" i="9" s="1"/>
  <c r="H33" i="9" s="1"/>
  <c r="BB38" i="13"/>
  <c r="BB39" i="13" s="1"/>
  <c r="H39" i="13" s="1"/>
  <c r="BB31" i="8"/>
  <c r="BB40" i="8" s="1"/>
  <c r="BB86" i="8" s="1"/>
  <c r="H83" i="3"/>
  <c r="H28" i="8" s="1"/>
  <c r="BB19" i="11"/>
  <c r="BB18" i="12"/>
  <c r="BB24" i="12"/>
  <c r="BB50" i="12"/>
  <c r="AZ20" i="11"/>
  <c r="AZ21" i="11" s="1"/>
  <c r="BA18" i="11" s="1"/>
  <c r="BA11" i="11" s="1"/>
  <c r="BA12" i="11" s="1"/>
  <c r="AZ27" i="11"/>
  <c r="BA4" i="12"/>
  <c r="BA4" i="11"/>
  <c r="BA4" i="13"/>
  <c r="BA4" i="10"/>
  <c r="BA4" i="9"/>
  <c r="W12" i="9"/>
  <c r="V35" i="4"/>
  <c r="V36" i="4" s="1"/>
  <c r="V28" i="4"/>
  <c r="W25" i="9"/>
  <c r="V20" i="4"/>
  <c r="V21" i="4" s="1"/>
  <c r="V60" i="4"/>
  <c r="V61" i="4" s="1"/>
  <c r="AU173" i="8"/>
  <c r="AU174" i="8" s="1"/>
  <c r="AU186" i="8" s="1"/>
  <c r="AU9" i="4"/>
  <c r="AT102" i="5"/>
  <c r="AT91" i="5"/>
  <c r="AS103" i="5"/>
  <c r="AS94" i="5"/>
  <c r="AC101" i="5"/>
  <c r="AB31" i="4"/>
  <c r="AB38" i="14" s="1"/>
  <c r="AB109" i="5"/>
  <c r="AB110" i="5" s="1"/>
  <c r="AU102" i="5"/>
  <c r="AU91" i="5"/>
  <c r="AC178" i="8"/>
  <c r="AC179" i="8" s="1"/>
  <c r="AC187" i="8"/>
  <c r="AY124" i="8"/>
  <c r="AY151" i="8" s="1"/>
  <c r="AY148" i="8"/>
  <c r="AY155" i="8" s="1"/>
  <c r="AY130" i="8"/>
  <c r="AY152" i="8" s="1"/>
  <c r="AY142" i="8"/>
  <c r="AY154" i="8" s="1"/>
  <c r="AY136" i="8"/>
  <c r="AY153" i="8" s="1"/>
  <c r="AT177" i="8"/>
  <c r="AT186" i="8"/>
  <c r="AV97" i="8"/>
  <c r="AV164" i="8" s="1"/>
  <c r="AV167" i="8" s="1"/>
  <c r="AV23" i="5"/>
  <c r="AV27" i="5" s="1"/>
  <c r="AV28" i="5" s="1"/>
  <c r="AW91" i="8"/>
  <c r="AW92" i="8" s="1"/>
  <c r="AW96" i="8" s="1"/>
  <c r="AW165" i="8"/>
  <c r="AW20" i="5"/>
  <c r="AY107" i="8"/>
  <c r="AY108" i="8"/>
  <c r="AY106" i="8"/>
  <c r="AY105" i="8"/>
  <c r="AW72" i="8"/>
  <c r="AW73" i="8" s="1"/>
  <c r="AW95" i="8" s="1"/>
  <c r="AW166" i="8"/>
  <c r="AW21" i="5"/>
  <c r="AZ140" i="8"/>
  <c r="AZ128" i="8"/>
  <c r="AZ104" i="8"/>
  <c r="AZ122" i="8"/>
  <c r="AZ146" i="8"/>
  <c r="AZ134" i="8"/>
  <c r="AX156" i="8"/>
  <c r="AX159" i="8" s="1"/>
  <c r="AX160" i="8" s="1"/>
  <c r="AX112" i="8"/>
  <c r="AX116" i="8" s="1"/>
  <c r="AX117" i="8" s="1"/>
  <c r="BA43" i="8"/>
  <c r="BA51" i="8" s="1"/>
  <c r="BA109" i="8" s="1"/>
  <c r="BA64" i="8"/>
  <c r="BA44" i="8"/>
  <c r="BA52" i="8" s="1"/>
  <c r="BA110" i="8" s="1"/>
  <c r="BA65" i="8"/>
  <c r="BB47" i="8"/>
  <c r="AX67" i="8"/>
  <c r="AY82" i="8"/>
  <c r="AY62" i="8"/>
  <c r="AY61" i="8"/>
  <c r="AY80" i="8"/>
  <c r="AY81" i="8"/>
  <c r="AY60" i="8"/>
  <c r="AZ59" i="8"/>
  <c r="AZ79" i="8"/>
  <c r="AX87" i="8"/>
  <c r="BB98" i="3"/>
  <c r="BB14" i="8"/>
  <c r="BB21" i="8" s="1"/>
  <c r="BB13" i="8"/>
  <c r="BB20" i="8" s="1"/>
  <c r="BB20" i="7"/>
  <c r="H77" i="3"/>
  <c r="H12" i="8" s="1"/>
  <c r="F78" i="3"/>
  <c r="BA4" i="7"/>
  <c r="BA4" i="8"/>
  <c r="AX3" i="7"/>
  <c r="AX3" i="8"/>
  <c r="BB90" i="3"/>
  <c r="BB93" i="3" s="1"/>
  <c r="BB13" i="7"/>
  <c r="BA4" i="4"/>
  <c r="BA4" i="5"/>
  <c r="BA4" i="3"/>
  <c r="BA4" i="2"/>
  <c r="BA26" i="3"/>
  <c r="BA27" i="3" s="1"/>
  <c r="BB22" i="3"/>
  <c r="BB25" i="3"/>
  <c r="AX3" i="5"/>
  <c r="AX3" i="4"/>
  <c r="AX3" i="2"/>
  <c r="AX3" i="3"/>
  <c r="AZ106" i="3"/>
  <c r="AY111" i="3"/>
  <c r="AY112" i="3" s="1"/>
  <c r="BA33" i="12" l="1"/>
  <c r="BA38" i="12" s="1"/>
  <c r="BA39" i="12" s="1"/>
  <c r="AD50" i="9"/>
  <c r="AD13" i="9"/>
  <c r="AD13" i="10"/>
  <c r="AD15" i="10" s="1"/>
  <c r="AE12" i="10" s="1"/>
  <c r="Y48" i="11"/>
  <c r="Y65" i="11" s="1"/>
  <c r="Z37" i="11"/>
  <c r="AE39" i="11"/>
  <c r="AE38" i="11"/>
  <c r="AZ40" i="12"/>
  <c r="AZ13" i="4" s="1"/>
  <c r="BB12" i="12"/>
  <c r="H12" i="12" s="1"/>
  <c r="H37" i="12" s="1"/>
  <c r="H59" i="13"/>
  <c r="H51" i="4"/>
  <c r="H42" i="9"/>
  <c r="H50" i="4"/>
  <c r="V29" i="4"/>
  <c r="V67" i="4" s="1"/>
  <c r="V37" i="14"/>
  <c r="V40" i="14" s="1"/>
  <c r="V42" i="14" s="1"/>
  <c r="AY3" i="14"/>
  <c r="AY3" i="16"/>
  <c r="AU11" i="4"/>
  <c r="AU8" i="14" s="1"/>
  <c r="AU18" i="14"/>
  <c r="AU28" i="14"/>
  <c r="AU9" i="14"/>
  <c r="BB4" i="14"/>
  <c r="BB4" i="16"/>
  <c r="AT41" i="4"/>
  <c r="AT8" i="14"/>
  <c r="AT11" i="14" s="1"/>
  <c r="AT13" i="14" s="1"/>
  <c r="AE54" i="11"/>
  <c r="AE17" i="14"/>
  <c r="AE20" i="14" s="1"/>
  <c r="AE22" i="14" s="1"/>
  <c r="AT26" i="11"/>
  <c r="AZ27" i="13"/>
  <c r="AZ31" i="13" s="1"/>
  <c r="AZ44" i="13"/>
  <c r="AZ48" i="13" s="1"/>
  <c r="BA26" i="13"/>
  <c r="BA43" i="13"/>
  <c r="AG58" i="13"/>
  <c r="AF83" i="13"/>
  <c r="AF85" i="13" s="1"/>
  <c r="AF32" i="4" s="1"/>
  <c r="AF77" i="13"/>
  <c r="AF79" i="13" s="1"/>
  <c r="AF51" i="13"/>
  <c r="AF54" i="4" s="1"/>
  <c r="AF56" i="4" s="1"/>
  <c r="AI70" i="13"/>
  <c r="AH84" i="13"/>
  <c r="AH78" i="13"/>
  <c r="AH34" i="13"/>
  <c r="AH52" i="4" s="1"/>
  <c r="BB51" i="4"/>
  <c r="BB59" i="13"/>
  <c r="BB49" i="8"/>
  <c r="BB53" i="8" s="1"/>
  <c r="BB111" i="8" s="1"/>
  <c r="BA48" i="5"/>
  <c r="BA66" i="5" s="1"/>
  <c r="BA76" i="5" s="1"/>
  <c r="BA45" i="5"/>
  <c r="BA63" i="5" s="1"/>
  <c r="BA73" i="5" s="1"/>
  <c r="BA47" i="5"/>
  <c r="BA65" i="5" s="1"/>
  <c r="BA75" i="5" s="1"/>
  <c r="BA43" i="5"/>
  <c r="BA61" i="5" s="1"/>
  <c r="BA71" i="5" s="1"/>
  <c r="BA44" i="5"/>
  <c r="BA62" i="5" s="1"/>
  <c r="BA72" i="5" s="1"/>
  <c r="BA49" i="5"/>
  <c r="BA67" i="5" s="1"/>
  <c r="BA77" i="5" s="1"/>
  <c r="BA42" i="5"/>
  <c r="BA60" i="5" s="1"/>
  <c r="BA70" i="5" s="1"/>
  <c r="AB111" i="5"/>
  <c r="AB42" i="4" s="1"/>
  <c r="AZ41" i="9"/>
  <c r="AZ44" i="9" s="1"/>
  <c r="AY34" i="4"/>
  <c r="BB4" i="8"/>
  <c r="BB4" i="13"/>
  <c r="BB4" i="12"/>
  <c r="BB4" i="11"/>
  <c r="BB4" i="9"/>
  <c r="BB4" i="10"/>
  <c r="BA27" i="11"/>
  <c r="BA20" i="11"/>
  <c r="BA21" i="11" s="1"/>
  <c r="BB18" i="11" s="1"/>
  <c r="BB11" i="11" s="1"/>
  <c r="BB12" i="11" s="1"/>
  <c r="BB13" i="13"/>
  <c r="BB14" i="7"/>
  <c r="BB17" i="7" s="1"/>
  <c r="BB18" i="7" s="1"/>
  <c r="BB21" i="7" s="1"/>
  <c r="BB22" i="7" s="1"/>
  <c r="BB40" i="5" s="1"/>
  <c r="AY49" i="12"/>
  <c r="AY52" i="12" s="1"/>
  <c r="AX26" i="4"/>
  <c r="AY3" i="13"/>
  <c r="AY3" i="12"/>
  <c r="AY3" i="11"/>
  <c r="AY3" i="10"/>
  <c r="AY3" i="9"/>
  <c r="BB46" i="4"/>
  <c r="BB47" i="4" s="1"/>
  <c r="H18" i="12"/>
  <c r="H46" i="4" s="1"/>
  <c r="BB42" i="9"/>
  <c r="BB50" i="4"/>
  <c r="BB21" i="13"/>
  <c r="BB48" i="8"/>
  <c r="BA172" i="8"/>
  <c r="BA71" i="8"/>
  <c r="BA89" i="5"/>
  <c r="BA90" i="8"/>
  <c r="BA115" i="8"/>
  <c r="AZ78" i="5"/>
  <c r="AZ81" i="5" s="1"/>
  <c r="BB26" i="5"/>
  <c r="H16" i="5"/>
  <c r="H26" i="5" s="1"/>
  <c r="BB29" i="12"/>
  <c r="BB33" i="12" s="1"/>
  <c r="BB26" i="12"/>
  <c r="H26" i="12" s="1"/>
  <c r="W49" i="9"/>
  <c r="W52" i="9" s="1"/>
  <c r="AC104" i="5"/>
  <c r="AC95" i="5"/>
  <c r="AC96" i="5" s="1"/>
  <c r="AU177" i="8"/>
  <c r="AT103" i="5"/>
  <c r="AT94" i="5"/>
  <c r="AD184" i="8"/>
  <c r="AC108" i="5"/>
  <c r="AC27" i="4"/>
  <c r="AC36" i="14" s="1"/>
  <c r="AW97" i="8"/>
  <c r="AW164" i="8" s="1"/>
  <c r="AW167" i="8" s="1"/>
  <c r="AW9" i="4" s="1"/>
  <c r="AV82" i="5"/>
  <c r="AV84" i="5" s="1"/>
  <c r="AV85" i="5" s="1"/>
  <c r="AV10" i="4" s="1"/>
  <c r="AV90" i="5"/>
  <c r="AU94" i="5"/>
  <c r="AU103" i="5"/>
  <c r="AZ124" i="8"/>
  <c r="AZ151" i="8" s="1"/>
  <c r="AZ142" i="8"/>
  <c r="AZ154" i="8" s="1"/>
  <c r="AZ136" i="8"/>
  <c r="AZ153" i="8" s="1"/>
  <c r="AZ148" i="8"/>
  <c r="AZ155" i="8" s="1"/>
  <c r="AZ130" i="8"/>
  <c r="AZ152" i="8" s="1"/>
  <c r="AV9" i="4"/>
  <c r="AV173" i="8"/>
  <c r="AV174" i="8" s="1"/>
  <c r="AV185" i="8"/>
  <c r="AX165" i="8"/>
  <c r="AX20" i="5"/>
  <c r="AX166" i="8"/>
  <c r="AX21" i="5"/>
  <c r="AW23" i="5"/>
  <c r="AW27" i="5" s="1"/>
  <c r="AW28" i="5" s="1"/>
  <c r="AX72" i="8"/>
  <c r="AX73" i="8" s="1"/>
  <c r="AX95" i="8" s="1"/>
  <c r="AX91" i="8"/>
  <c r="AX92" i="8" s="1"/>
  <c r="AX96" i="8" s="1"/>
  <c r="AZ105" i="8"/>
  <c r="AZ107" i="8"/>
  <c r="AZ106" i="8"/>
  <c r="AZ108" i="8"/>
  <c r="AY156" i="8"/>
  <c r="AY159" i="8" s="1"/>
  <c r="AY160" i="8" s="1"/>
  <c r="BA140" i="8"/>
  <c r="BA128" i="8"/>
  <c r="BA104" i="8"/>
  <c r="BA122" i="8"/>
  <c r="BA146" i="8"/>
  <c r="BA134" i="8"/>
  <c r="AY112" i="8"/>
  <c r="AY116" i="8" s="1"/>
  <c r="AY117" i="8" s="1"/>
  <c r="BB64" i="8"/>
  <c r="BB43" i="8"/>
  <c r="BB51" i="8" s="1"/>
  <c r="BB109" i="8" s="1"/>
  <c r="BB44" i="8"/>
  <c r="BB65" i="8"/>
  <c r="AY67" i="8"/>
  <c r="BA79" i="8"/>
  <c r="BA59" i="8"/>
  <c r="AY87" i="8"/>
  <c r="AZ61" i="8"/>
  <c r="AZ60" i="8"/>
  <c r="AZ81" i="8"/>
  <c r="AZ80" i="8"/>
  <c r="AZ62" i="8"/>
  <c r="AZ82" i="8"/>
  <c r="AY3" i="7"/>
  <c r="AY3" i="8"/>
  <c r="BB4" i="5"/>
  <c r="BB4" i="7"/>
  <c r="BB26" i="3"/>
  <c r="BB27" i="3" s="1"/>
  <c r="BB4" i="4"/>
  <c r="BB4" i="3"/>
  <c r="BB4" i="2"/>
  <c r="AY3" i="5"/>
  <c r="AY3" i="4"/>
  <c r="AY3" i="2"/>
  <c r="AY3" i="3"/>
  <c r="BA106" i="3"/>
  <c r="AZ111" i="3"/>
  <c r="AZ112" i="3" s="1"/>
  <c r="BA51" i="12" l="1"/>
  <c r="BA40" i="12"/>
  <c r="AE55" i="11"/>
  <c r="AE64" i="11" s="1"/>
  <c r="Y66" i="11"/>
  <c r="Y49" i="11"/>
  <c r="Y43" i="4" s="1"/>
  <c r="Y44" i="4" s="1"/>
  <c r="Y58" i="4" s="1"/>
  <c r="BB37" i="12"/>
  <c r="AF80" i="13"/>
  <c r="AF14" i="4" s="1"/>
  <c r="AF15" i="4" s="1"/>
  <c r="AF28" i="11"/>
  <c r="AF29" i="11" s="1"/>
  <c r="AU11" i="14"/>
  <c r="AU13" i="14" s="1"/>
  <c r="AW28" i="14"/>
  <c r="AW18" i="14"/>
  <c r="AW9" i="14"/>
  <c r="V66" i="4"/>
  <c r="AZ3" i="14"/>
  <c r="AZ3" i="16"/>
  <c r="AV28" i="14"/>
  <c r="AV9" i="14"/>
  <c r="AV18" i="14"/>
  <c r="BB38" i="12"/>
  <c r="BB39" i="12" s="1"/>
  <c r="BB40" i="12" s="1"/>
  <c r="BB13" i="4" s="1"/>
  <c r="H33" i="12"/>
  <c r="H38" i="12" s="1"/>
  <c r="AU41" i="4"/>
  <c r="AU26" i="11"/>
  <c r="BB26" i="13"/>
  <c r="BB43" i="13"/>
  <c r="BA27" i="13"/>
  <c r="BA31" i="13" s="1"/>
  <c r="BA44" i="13"/>
  <c r="BA48" i="13" s="1"/>
  <c r="AI73" i="13"/>
  <c r="AI32" i="13"/>
  <c r="AI33" i="13" s="1"/>
  <c r="AG61" i="13"/>
  <c r="AG49" i="13"/>
  <c r="AG50" i="13" s="1"/>
  <c r="BB52" i="8"/>
  <c r="BB110" i="8" s="1"/>
  <c r="BB43" i="5"/>
  <c r="BB61" i="5" s="1"/>
  <c r="BB71" i="5" s="1"/>
  <c r="BB44" i="5"/>
  <c r="BB62" i="5" s="1"/>
  <c r="BB72" i="5" s="1"/>
  <c r="BB48" i="5"/>
  <c r="BB66" i="5" s="1"/>
  <c r="BB76" i="5" s="1"/>
  <c r="BB49" i="5"/>
  <c r="BB67" i="5" s="1"/>
  <c r="BB77" i="5" s="1"/>
  <c r="BB47" i="5"/>
  <c r="BB65" i="5" s="1"/>
  <c r="BB75" i="5" s="1"/>
  <c r="BB45" i="5"/>
  <c r="BB63" i="5" s="1"/>
  <c r="BB73" i="5" s="1"/>
  <c r="BB42" i="5"/>
  <c r="BB60" i="5" s="1"/>
  <c r="BB70" i="5" s="1"/>
  <c r="BA78" i="5"/>
  <c r="BA81" i="5" s="1"/>
  <c r="BB53" i="4"/>
  <c r="H13" i="13"/>
  <c r="H53" i="4" s="1"/>
  <c r="AZ3" i="13"/>
  <c r="AZ3" i="12"/>
  <c r="AZ3" i="11"/>
  <c r="AZ3" i="9"/>
  <c r="AZ3" i="10"/>
  <c r="AW173" i="8"/>
  <c r="AW174" i="8" s="1"/>
  <c r="AW186" i="8" s="1"/>
  <c r="AW185" i="8"/>
  <c r="AZ34" i="4"/>
  <c r="BA41" i="9"/>
  <c r="BA44" i="9" s="1"/>
  <c r="BB20" i="11"/>
  <c r="BB21" i="11" s="1"/>
  <c r="BB27" i="11"/>
  <c r="BA13" i="4"/>
  <c r="BB55" i="4"/>
  <c r="H21" i="13"/>
  <c r="H55" i="4" s="1"/>
  <c r="BB71" i="8"/>
  <c r="BB172" i="8"/>
  <c r="BB89" i="5"/>
  <c r="BB90" i="8"/>
  <c r="BB115" i="8"/>
  <c r="AY26" i="4"/>
  <c r="AZ49" i="12"/>
  <c r="AZ52" i="12" s="1"/>
  <c r="W14" i="9"/>
  <c r="W15" i="9" s="1"/>
  <c r="W53" i="9"/>
  <c r="W27" i="9"/>
  <c r="W28" i="9" s="1"/>
  <c r="AV11" i="4"/>
  <c r="AV8" i="14" s="1"/>
  <c r="AD187" i="8"/>
  <c r="AD178" i="8"/>
  <c r="AD179" i="8" s="1"/>
  <c r="AD101" i="5"/>
  <c r="AC109" i="5"/>
  <c r="AC110" i="5" s="1"/>
  <c r="AC31" i="4"/>
  <c r="AC38" i="14" s="1"/>
  <c r="AV91" i="5"/>
  <c r="AV102" i="5"/>
  <c r="AW82" i="5"/>
  <c r="AW84" i="5" s="1"/>
  <c r="AW85" i="5" s="1"/>
  <c r="AW10" i="4" s="1"/>
  <c r="AW11" i="4" s="1"/>
  <c r="AW90" i="5"/>
  <c r="BA124" i="8"/>
  <c r="BA151" i="8" s="1"/>
  <c r="BA142" i="8"/>
  <c r="BA154" i="8" s="1"/>
  <c r="BA148" i="8"/>
  <c r="BA155" i="8" s="1"/>
  <c r="BA130" i="8"/>
  <c r="BA152" i="8" s="1"/>
  <c r="BA136" i="8"/>
  <c r="BA153" i="8" s="1"/>
  <c r="AV186" i="8"/>
  <c r="AV177" i="8"/>
  <c r="AX97" i="8"/>
  <c r="AX164" i="8" s="1"/>
  <c r="AX167" i="8" s="1"/>
  <c r="AY166" i="8"/>
  <c r="AY21" i="5"/>
  <c r="AY165" i="8"/>
  <c r="AY20" i="5"/>
  <c r="AY91" i="8"/>
  <c r="AY92" i="8" s="1"/>
  <c r="AY96" i="8" s="1"/>
  <c r="BA107" i="8"/>
  <c r="BA108" i="8"/>
  <c r="BA105" i="8"/>
  <c r="BA106" i="8"/>
  <c r="AX23" i="5"/>
  <c r="AX27" i="5" s="1"/>
  <c r="AX28" i="5" s="1"/>
  <c r="AY72" i="8"/>
  <c r="AY73" i="8" s="1"/>
  <c r="AY95" i="8" s="1"/>
  <c r="BB104" i="8"/>
  <c r="BB122" i="8"/>
  <c r="BB146" i="8"/>
  <c r="BB140" i="8"/>
  <c r="BB134" i="8"/>
  <c r="BB128" i="8"/>
  <c r="AZ156" i="8"/>
  <c r="AZ159" i="8" s="1"/>
  <c r="AZ160" i="8" s="1"/>
  <c r="AZ112" i="8"/>
  <c r="AZ116" i="8" s="1"/>
  <c r="AZ117" i="8" s="1"/>
  <c r="AZ87" i="8"/>
  <c r="BB59" i="8"/>
  <c r="BB79" i="8"/>
  <c r="BA61" i="8"/>
  <c r="BA60" i="8"/>
  <c r="BA80" i="8"/>
  <c r="BA82" i="8"/>
  <c r="BA62" i="8"/>
  <c r="BA81" i="8"/>
  <c r="AZ67" i="8"/>
  <c r="AZ3" i="7"/>
  <c r="AZ3" i="8"/>
  <c r="BB106" i="3"/>
  <c r="BA111" i="3"/>
  <c r="BA112" i="3" s="1"/>
  <c r="AZ3" i="5"/>
  <c r="AZ3" i="4"/>
  <c r="AZ3" i="3"/>
  <c r="AZ3" i="2"/>
  <c r="AE56" i="11" l="1"/>
  <c r="AE17" i="4" s="1"/>
  <c r="AE18" i="4" s="1"/>
  <c r="AE27" i="14" s="1"/>
  <c r="AE30" i="14" s="1"/>
  <c r="AE32" i="14" s="1"/>
  <c r="Z40" i="11"/>
  <c r="Z42" i="11" s="1"/>
  <c r="Z47" i="11" s="1"/>
  <c r="Y26" i="9"/>
  <c r="Y26" i="10"/>
  <c r="Y28" i="10" s="1"/>
  <c r="Z25" i="10" s="1"/>
  <c r="Y76" i="11"/>
  <c r="Y78" i="11" s="1"/>
  <c r="Z75" i="11" s="1"/>
  <c r="Y33" i="4"/>
  <c r="Z63" i="11"/>
  <c r="AF38" i="11"/>
  <c r="AF39" i="11"/>
  <c r="AE50" i="9"/>
  <c r="AE13" i="9"/>
  <c r="AE13" i="10"/>
  <c r="AE15" i="10" s="1"/>
  <c r="AF12" i="10" s="1"/>
  <c r="AV11" i="14"/>
  <c r="AV13" i="14" s="1"/>
  <c r="BB51" i="12"/>
  <c r="AF54" i="11"/>
  <c r="AF17" i="14"/>
  <c r="AF20" i="14" s="1"/>
  <c r="AF22" i="14" s="1"/>
  <c r="AW26" i="11"/>
  <c r="AW8" i="14"/>
  <c r="AW11" i="14" s="1"/>
  <c r="AW13" i="14" s="1"/>
  <c r="BA3" i="14"/>
  <c r="BA3" i="16"/>
  <c r="AY23" i="5"/>
  <c r="AY27" i="5" s="1"/>
  <c r="AY28" i="5" s="1"/>
  <c r="AY82" i="5" s="1"/>
  <c r="AY84" i="5" s="1"/>
  <c r="AY85" i="5" s="1"/>
  <c r="AY10" i="4" s="1"/>
  <c r="BB78" i="5"/>
  <c r="BB81" i="5" s="1"/>
  <c r="AW177" i="8"/>
  <c r="AW41" i="4"/>
  <c r="BB44" i="13"/>
  <c r="BB48" i="13" s="1"/>
  <c r="BB27" i="13"/>
  <c r="BB31" i="13" s="1"/>
  <c r="AG77" i="13"/>
  <c r="AG79" i="13" s="1"/>
  <c r="AG51" i="13"/>
  <c r="AG54" i="4" s="1"/>
  <c r="AG56" i="4" s="1"/>
  <c r="AH58" i="13"/>
  <c r="AG83" i="13"/>
  <c r="AG85" i="13" s="1"/>
  <c r="AG32" i="4" s="1"/>
  <c r="AI34" i="13"/>
  <c r="AI52" i="4" s="1"/>
  <c r="AI78" i="13"/>
  <c r="AJ70" i="13"/>
  <c r="AI84" i="13"/>
  <c r="H40" i="12"/>
  <c r="H13" i="4" s="1"/>
  <c r="BA34" i="4"/>
  <c r="BB41" i="9"/>
  <c r="BB44" i="9" s="1"/>
  <c r="AC111" i="5"/>
  <c r="AC42" i="4" s="1"/>
  <c r="AV41" i="4"/>
  <c r="AV26" i="11"/>
  <c r="BA3" i="13"/>
  <c r="BA3" i="12"/>
  <c r="BA3" i="11"/>
  <c r="BA3" i="9"/>
  <c r="BA3" i="10"/>
  <c r="BA49" i="12"/>
  <c r="BA52" i="12" s="1"/>
  <c r="AZ26" i="4"/>
  <c r="X25" i="9"/>
  <c r="W28" i="4"/>
  <c r="W20" i="4"/>
  <c r="W21" i="4" s="1"/>
  <c r="W60" i="4"/>
  <c r="W61" i="4" s="1"/>
  <c r="X12" i="9"/>
  <c r="W35" i="4"/>
  <c r="W36" i="4" s="1"/>
  <c r="AE184" i="8"/>
  <c r="AD108" i="5"/>
  <c r="AD27" i="4"/>
  <c r="AD36" i="14" s="1"/>
  <c r="AW91" i="5"/>
  <c r="AW102" i="5"/>
  <c r="AX82" i="5"/>
  <c r="AX84" i="5" s="1"/>
  <c r="AX85" i="5" s="1"/>
  <c r="AX10" i="4" s="1"/>
  <c r="AX90" i="5"/>
  <c r="AD95" i="5"/>
  <c r="AD96" i="5" s="1"/>
  <c r="AD104" i="5"/>
  <c r="AV103" i="5"/>
  <c r="AV94" i="5"/>
  <c r="BB124" i="8"/>
  <c r="BB151" i="8" s="1"/>
  <c r="BB148" i="8"/>
  <c r="BB155" i="8" s="1"/>
  <c r="BB130" i="8"/>
  <c r="BB152" i="8" s="1"/>
  <c r="BB142" i="8"/>
  <c r="BB154" i="8" s="1"/>
  <c r="BB136" i="8"/>
  <c r="BB153" i="8" s="1"/>
  <c r="AX9" i="4"/>
  <c r="AX173" i="8"/>
  <c r="AX174" i="8" s="1"/>
  <c r="AX185" i="8"/>
  <c r="AY97" i="8"/>
  <c r="AY164" i="8" s="1"/>
  <c r="AY167" i="8" s="1"/>
  <c r="BB105" i="8"/>
  <c r="BB107" i="8"/>
  <c r="BB108" i="8"/>
  <c r="BB106" i="8"/>
  <c r="AZ72" i="8"/>
  <c r="AZ73" i="8" s="1"/>
  <c r="AZ95" i="8" s="1"/>
  <c r="AZ165" i="8"/>
  <c r="AZ20" i="5"/>
  <c r="AZ21" i="5"/>
  <c r="AZ166" i="8"/>
  <c r="AZ91" i="8"/>
  <c r="AZ92" i="8" s="1"/>
  <c r="AZ96" i="8" s="1"/>
  <c r="BA156" i="8"/>
  <c r="BA159" i="8" s="1"/>
  <c r="BA160" i="8" s="1"/>
  <c r="BA112" i="8"/>
  <c r="BA116" i="8" s="1"/>
  <c r="BA117" i="8" s="1"/>
  <c r="BA87" i="8"/>
  <c r="BA67" i="8"/>
  <c r="BB81" i="8"/>
  <c r="BB61" i="8"/>
  <c r="BB62" i="8"/>
  <c r="BB60" i="8"/>
  <c r="BB80" i="8"/>
  <c r="BB82" i="8"/>
  <c r="BA3" i="7"/>
  <c r="BA3" i="8"/>
  <c r="BA3" i="5"/>
  <c r="BA3" i="4"/>
  <c r="BA3" i="3"/>
  <c r="BA3" i="2"/>
  <c r="BB111" i="3"/>
  <c r="BB112" i="3" s="1"/>
  <c r="AF55" i="11" l="1"/>
  <c r="AF64" i="11" s="1"/>
  <c r="Z48" i="11"/>
  <c r="Z65" i="11" s="1"/>
  <c r="AA37" i="11"/>
  <c r="AY90" i="5"/>
  <c r="AG80" i="13"/>
  <c r="AG14" i="4" s="1"/>
  <c r="AG15" i="4" s="1"/>
  <c r="AG28" i="11"/>
  <c r="AG29" i="11" s="1"/>
  <c r="BB3" i="14"/>
  <c r="BB3" i="16"/>
  <c r="W29" i="4"/>
  <c r="W67" i="4" s="1"/>
  <c r="W37" i="14"/>
  <c r="W40" i="14" s="1"/>
  <c r="W42" i="14" s="1"/>
  <c r="BB34" i="4"/>
  <c r="H44" i="9"/>
  <c r="H34" i="4" s="1"/>
  <c r="AX11" i="4"/>
  <c r="AX8" i="14" s="1"/>
  <c r="AX28" i="14"/>
  <c r="AX18" i="14"/>
  <c r="AX9" i="14"/>
  <c r="AJ73" i="13"/>
  <c r="AJ32" i="13"/>
  <c r="AJ33" i="13" s="1"/>
  <c r="AH61" i="13"/>
  <c r="AH49" i="13"/>
  <c r="AH50" i="13" s="1"/>
  <c r="AZ97" i="8"/>
  <c r="AZ164" i="8" s="1"/>
  <c r="AZ167" i="8" s="1"/>
  <c r="BB3" i="13"/>
  <c r="BB3" i="12"/>
  <c r="BB3" i="11"/>
  <c r="BB3" i="9"/>
  <c r="BB3" i="10"/>
  <c r="BB49" i="12"/>
  <c r="BB52" i="12" s="1"/>
  <c r="BA26" i="4"/>
  <c r="X49" i="9"/>
  <c r="X52" i="9" s="1"/>
  <c r="AY102" i="5"/>
  <c r="AY91" i="5"/>
  <c r="AE101" i="5"/>
  <c r="AD109" i="5"/>
  <c r="AD110" i="5" s="1"/>
  <c r="AD31" i="4"/>
  <c r="AD38" i="14" s="1"/>
  <c r="AX102" i="5"/>
  <c r="AX91" i="5"/>
  <c r="AW103" i="5"/>
  <c r="AW94" i="5"/>
  <c r="AE178" i="8"/>
  <c r="AE179" i="8" s="1"/>
  <c r="AE187" i="8"/>
  <c r="AY9" i="4"/>
  <c r="AY173" i="8"/>
  <c r="AY174" i="8" s="1"/>
  <c r="AY185" i="8"/>
  <c r="AX186" i="8"/>
  <c r="AX177" i="8"/>
  <c r="BA21" i="5"/>
  <c r="BA166" i="8"/>
  <c r="BA72" i="8"/>
  <c r="BA73" i="8" s="1"/>
  <c r="BA95" i="8" s="1"/>
  <c r="BA91" i="8"/>
  <c r="BA92" i="8" s="1"/>
  <c r="BA96" i="8" s="1"/>
  <c r="BA165" i="8"/>
  <c r="BA20" i="5"/>
  <c r="AZ23" i="5"/>
  <c r="AZ27" i="5" s="1"/>
  <c r="AZ28" i="5" s="1"/>
  <c r="BB156" i="8"/>
  <c r="BB159" i="8" s="1"/>
  <c r="BB160" i="8" s="1"/>
  <c r="BB112" i="8"/>
  <c r="BB116" i="8" s="1"/>
  <c r="BB117" i="8" s="1"/>
  <c r="BB87" i="8"/>
  <c r="BB67" i="8"/>
  <c r="BB3" i="7"/>
  <c r="BB3" i="8"/>
  <c r="BB3" i="5"/>
  <c r="BB3" i="4"/>
  <c r="BB3" i="2"/>
  <c r="BB3" i="3"/>
  <c r="AF56" i="11" l="1"/>
  <c r="AF17" i="4" s="1"/>
  <c r="AF18" i="4" s="1"/>
  <c r="Z66" i="11"/>
  <c r="Z49" i="11"/>
  <c r="Z43" i="4" s="1"/>
  <c r="Z44" i="4" s="1"/>
  <c r="Z58" i="4" s="1"/>
  <c r="AG38" i="11"/>
  <c r="AG39" i="11"/>
  <c r="W66" i="4"/>
  <c r="BB26" i="4"/>
  <c r="H52" i="12"/>
  <c r="H26" i="4" s="1"/>
  <c r="AG54" i="11"/>
  <c r="AG17" i="14"/>
  <c r="AG20" i="14" s="1"/>
  <c r="AG22" i="14" s="1"/>
  <c r="AX11" i="14"/>
  <c r="AX13" i="14" s="1"/>
  <c r="AX26" i="11"/>
  <c r="AY11" i="4"/>
  <c r="AY26" i="11" s="1"/>
  <c r="AY18" i="14"/>
  <c r="AY9" i="14"/>
  <c r="AY28" i="14"/>
  <c r="AX41" i="4"/>
  <c r="AH77" i="13"/>
  <c r="AH79" i="13" s="1"/>
  <c r="AH51" i="13"/>
  <c r="AH54" i="4" s="1"/>
  <c r="AH56" i="4" s="1"/>
  <c r="AI58" i="13"/>
  <c r="AH83" i="13"/>
  <c r="AH85" i="13" s="1"/>
  <c r="AH32" i="4" s="1"/>
  <c r="AJ34" i="13"/>
  <c r="AJ52" i="4" s="1"/>
  <c r="AJ78" i="13"/>
  <c r="AK70" i="13"/>
  <c r="AJ84" i="13"/>
  <c r="AD111" i="5"/>
  <c r="AD42" i="4" s="1"/>
  <c r="X53" i="9"/>
  <c r="X14" i="9"/>
  <c r="X15" i="9" s="1"/>
  <c r="X27" i="9"/>
  <c r="X28" i="9" s="1"/>
  <c r="AX94" i="5"/>
  <c r="AX103" i="5"/>
  <c r="AZ82" i="5"/>
  <c r="AZ84" i="5" s="1"/>
  <c r="AZ85" i="5" s="1"/>
  <c r="AZ10" i="4" s="1"/>
  <c r="AZ90" i="5"/>
  <c r="AF184" i="8"/>
  <c r="AE27" i="4"/>
  <c r="AE36" i="14" s="1"/>
  <c r="AE108" i="5"/>
  <c r="AY103" i="5"/>
  <c r="AY94" i="5"/>
  <c r="AE104" i="5"/>
  <c r="AE95" i="5"/>
  <c r="AE96" i="5" s="1"/>
  <c r="AY186" i="8"/>
  <c r="AY177" i="8"/>
  <c r="AZ9" i="4"/>
  <c r="AZ173" i="8"/>
  <c r="AZ174" i="8" s="1"/>
  <c r="AZ185" i="8"/>
  <c r="BA23" i="5"/>
  <c r="BA27" i="5" s="1"/>
  <c r="BA28" i="5" s="1"/>
  <c r="BA97" i="8"/>
  <c r="BA164" i="8" s="1"/>
  <c r="BA167" i="8" s="1"/>
  <c r="BB72" i="8"/>
  <c r="BB73" i="8" s="1"/>
  <c r="BB95" i="8" s="1"/>
  <c r="BB165" i="8"/>
  <c r="BB20" i="5"/>
  <c r="BB91" i="8"/>
  <c r="BB92" i="8" s="1"/>
  <c r="BB96" i="8" s="1"/>
  <c r="BB21" i="5"/>
  <c r="BB166" i="8"/>
  <c r="F10" i="3"/>
  <c r="F117" i="3" s="1"/>
  <c r="AG55" i="11" l="1"/>
  <c r="AG64" i="11" s="1"/>
  <c r="AF27" i="14"/>
  <c r="AF30" i="14" s="1"/>
  <c r="AF32" i="14" s="1"/>
  <c r="AF50" i="9"/>
  <c r="AF13" i="10"/>
  <c r="AF15" i="10" s="1"/>
  <c r="AG12" i="10" s="1"/>
  <c r="AF13" i="9"/>
  <c r="AA40" i="11"/>
  <c r="AA42" i="11" s="1"/>
  <c r="AA47" i="11" s="1"/>
  <c r="Z26" i="9"/>
  <c r="Z76" i="11"/>
  <c r="Z78" i="11" s="1"/>
  <c r="AA75" i="11" s="1"/>
  <c r="Z26" i="10"/>
  <c r="Z28" i="10" s="1"/>
  <c r="AA25" i="10" s="1"/>
  <c r="Z33" i="4"/>
  <c r="AA63" i="11"/>
  <c r="AH80" i="13"/>
  <c r="AH14" i="4" s="1"/>
  <c r="AH15" i="4" s="1"/>
  <c r="AH28" i="11"/>
  <c r="AH29" i="11" s="1"/>
  <c r="AZ18" i="14"/>
  <c r="AZ28" i="14"/>
  <c r="AZ9" i="14"/>
  <c r="AY41" i="4"/>
  <c r="AY8" i="14"/>
  <c r="AY11" i="14" s="1"/>
  <c r="AY13" i="14" s="1"/>
  <c r="F14" i="14" s="1"/>
  <c r="AK32" i="13"/>
  <c r="AK33" i="13" s="1"/>
  <c r="AK73" i="13"/>
  <c r="AI61" i="13"/>
  <c r="AI49" i="13"/>
  <c r="AI50" i="13" s="1"/>
  <c r="Y12" i="9"/>
  <c r="X35" i="4"/>
  <c r="X36" i="4" s="1"/>
  <c r="X28" i="4"/>
  <c r="Y25" i="9"/>
  <c r="X20" i="4"/>
  <c r="X21" i="4" s="1"/>
  <c r="X60" i="4"/>
  <c r="X61" i="4" s="1"/>
  <c r="AZ102" i="5"/>
  <c r="AZ91" i="5"/>
  <c r="AZ11" i="4"/>
  <c r="AF178" i="8"/>
  <c r="AF179" i="8" s="1"/>
  <c r="AF187" i="8"/>
  <c r="AF101" i="5"/>
  <c r="AE109" i="5"/>
  <c r="AE110" i="5" s="1"/>
  <c r="AE31" i="4"/>
  <c r="AE38" i="14" s="1"/>
  <c r="BA82" i="5"/>
  <c r="BA84" i="5" s="1"/>
  <c r="BA85" i="5" s="1"/>
  <c r="BA10" i="4" s="1"/>
  <c r="BA90" i="5"/>
  <c r="BA9" i="4"/>
  <c r="BA173" i="8"/>
  <c r="BA174" i="8" s="1"/>
  <c r="BA185" i="8"/>
  <c r="AZ186" i="8"/>
  <c r="AZ177" i="8"/>
  <c r="BB97" i="8"/>
  <c r="BB164" i="8" s="1"/>
  <c r="BB167" i="8" s="1"/>
  <c r="BB23" i="5"/>
  <c r="BB27" i="5" s="1"/>
  <c r="BB28" i="5" s="1"/>
  <c r="H13" i="3"/>
  <c r="AG56" i="11" l="1"/>
  <c r="AG17" i="4" s="1"/>
  <c r="AG18" i="4" s="1"/>
  <c r="AG27" i="14" s="1"/>
  <c r="AG30" i="14" s="1"/>
  <c r="AG32" i="14" s="1"/>
  <c r="AA48" i="11"/>
  <c r="AA65" i="11" s="1"/>
  <c r="AB37" i="11"/>
  <c r="AH39" i="11"/>
  <c r="AH38" i="11"/>
  <c r="AG13" i="9"/>
  <c r="AG50" i="9"/>
  <c r="BA18" i="14"/>
  <c r="BA9" i="14"/>
  <c r="BA28" i="14"/>
  <c r="AZ41" i="4"/>
  <c r="AZ8" i="14"/>
  <c r="X29" i="4"/>
  <c r="X67" i="4" s="1"/>
  <c r="X37" i="14"/>
  <c r="X40" i="14" s="1"/>
  <c r="X42" i="14" s="1"/>
  <c r="AH54" i="11"/>
  <c r="AH17" i="14"/>
  <c r="AH20" i="14" s="1"/>
  <c r="AH22" i="14" s="1"/>
  <c r="AK78" i="13"/>
  <c r="AK34" i="13"/>
  <c r="AK52" i="4" s="1"/>
  <c r="AI77" i="13"/>
  <c r="AI79" i="13" s="1"/>
  <c r="AI51" i="13"/>
  <c r="AI54" i="4" s="1"/>
  <c r="AI56" i="4" s="1"/>
  <c r="AJ58" i="13"/>
  <c r="AI83" i="13"/>
  <c r="AI85" i="13" s="1"/>
  <c r="AI32" i="4" s="1"/>
  <c r="AL70" i="13"/>
  <c r="AK84" i="13"/>
  <c r="BA11" i="4"/>
  <c r="AE111" i="5"/>
  <c r="AE42" i="4" s="1"/>
  <c r="AZ26" i="11"/>
  <c r="Y49" i="9"/>
  <c r="Y52" i="9" s="1"/>
  <c r="BB82" i="5"/>
  <c r="BB84" i="5" s="1"/>
  <c r="BB85" i="5" s="1"/>
  <c r="BB10" i="4" s="1"/>
  <c r="H10" i="4" s="1"/>
  <c r="BB90" i="5"/>
  <c r="BA102" i="5"/>
  <c r="BA91" i="5"/>
  <c r="AF95" i="5"/>
  <c r="AF96" i="5" s="1"/>
  <c r="AF104" i="5"/>
  <c r="AG184" i="8"/>
  <c r="AF27" i="4"/>
  <c r="AF36" i="14" s="1"/>
  <c r="AF108" i="5"/>
  <c r="AZ103" i="5"/>
  <c r="AZ94" i="5"/>
  <c r="BB9" i="4"/>
  <c r="BB173" i="8"/>
  <c r="BB174" i="8" s="1"/>
  <c r="BB185" i="8"/>
  <c r="BA177" i="8"/>
  <c r="BA186" i="8"/>
  <c r="H103" i="3"/>
  <c r="H17" i="3"/>
  <c r="H94" i="3"/>
  <c r="AG13" i="10" l="1"/>
  <c r="AG15" i="10" s="1"/>
  <c r="AH12" i="10" s="1"/>
  <c r="AH55" i="11"/>
  <c r="AH64" i="11" s="1"/>
  <c r="AA66" i="11"/>
  <c r="AA49" i="11"/>
  <c r="AA43" i="4" s="1"/>
  <c r="AA44" i="4" s="1"/>
  <c r="AA58" i="4" s="1"/>
  <c r="AI80" i="13"/>
  <c r="AI28" i="11"/>
  <c r="AI29" i="11" s="1"/>
  <c r="BA26" i="11"/>
  <c r="BA8" i="14"/>
  <c r="AH56" i="11"/>
  <c r="AH17" i="4" s="1"/>
  <c r="AH18" i="4" s="1"/>
  <c r="AH27" i="14" s="1"/>
  <c r="AH30" i="14" s="1"/>
  <c r="AH32" i="14" s="1"/>
  <c r="H9" i="4"/>
  <c r="BB9" i="14"/>
  <c r="BB28" i="14"/>
  <c r="BB18" i="14"/>
  <c r="X66" i="4"/>
  <c r="BA41" i="4"/>
  <c r="H85" i="5"/>
  <c r="AI14" i="4"/>
  <c r="AI15" i="4" s="1"/>
  <c r="AL32" i="13"/>
  <c r="AL33" i="13" s="1"/>
  <c r="AL73" i="13"/>
  <c r="AJ61" i="13"/>
  <c r="AJ49" i="13"/>
  <c r="AJ50" i="13" s="1"/>
  <c r="Y53" i="9"/>
  <c r="Y14" i="9"/>
  <c r="Y15" i="9" s="1"/>
  <c r="Y27" i="9"/>
  <c r="Y28" i="9" s="1"/>
  <c r="BA94" i="5"/>
  <c r="BA103" i="5"/>
  <c r="BB102" i="5"/>
  <c r="BB91" i="5"/>
  <c r="AG178" i="8"/>
  <c r="AG179" i="8" s="1"/>
  <c r="AG187" i="8"/>
  <c r="AG101" i="5"/>
  <c r="AF109" i="5"/>
  <c r="AF110" i="5" s="1"/>
  <c r="AF31" i="4"/>
  <c r="AF38" i="14" s="1"/>
  <c r="BB177" i="8"/>
  <c r="BB186" i="8"/>
  <c r="BB11" i="4"/>
  <c r="H42" i="3"/>
  <c r="F99" i="3"/>
  <c r="F120" i="3" s="1"/>
  <c r="H98" i="3"/>
  <c r="H105" i="3"/>
  <c r="H97" i="3"/>
  <c r="H34" i="3"/>
  <c r="H56" i="13" s="1"/>
  <c r="F48" i="3"/>
  <c r="F118" i="3" s="1"/>
  <c r="H47" i="3"/>
  <c r="F59" i="3"/>
  <c r="F119" i="3" s="1"/>
  <c r="H58" i="3"/>
  <c r="H90" i="3"/>
  <c r="H93" i="3" s="1"/>
  <c r="AB40" i="11" l="1"/>
  <c r="AB42" i="11" s="1"/>
  <c r="AB47" i="11" s="1"/>
  <c r="AA26" i="10"/>
  <c r="AA28" i="10" s="1"/>
  <c r="AB25" i="10" s="1"/>
  <c r="AA76" i="11"/>
  <c r="AA78" i="11" s="1"/>
  <c r="AB75" i="11" s="1"/>
  <c r="AA26" i="9"/>
  <c r="AB63" i="11"/>
  <c r="AA33" i="4"/>
  <c r="AI38" i="11"/>
  <c r="AI39" i="11"/>
  <c r="AH13" i="9"/>
  <c r="AH13" i="10"/>
  <c r="AH15" i="10" s="1"/>
  <c r="AI12" i="10" s="1"/>
  <c r="AH50" i="9"/>
  <c r="H9" i="14"/>
  <c r="H28" i="14"/>
  <c r="H18" i="14"/>
  <c r="BB26" i="11"/>
  <c r="BB8" i="14"/>
  <c r="H29" i="14"/>
  <c r="H39" i="14"/>
  <c r="H10" i="14"/>
  <c r="H19" i="14"/>
  <c r="AI54" i="11"/>
  <c r="AI55" i="11" s="1"/>
  <c r="AI17" i="14"/>
  <c r="AI20" i="14" s="1"/>
  <c r="AI22" i="14" s="1"/>
  <c r="AJ77" i="13"/>
  <c r="AJ79" i="13" s="1"/>
  <c r="AJ51" i="13"/>
  <c r="AJ54" i="4" s="1"/>
  <c r="AJ56" i="4" s="1"/>
  <c r="AK58" i="13"/>
  <c r="AJ83" i="13"/>
  <c r="AJ85" i="13" s="1"/>
  <c r="AJ32" i="4" s="1"/>
  <c r="AM70" i="13"/>
  <c r="AL84" i="13"/>
  <c r="AL78" i="13"/>
  <c r="AL34" i="13"/>
  <c r="AL52" i="4" s="1"/>
  <c r="H39" i="9"/>
  <c r="H47" i="12"/>
  <c r="H99" i="5"/>
  <c r="H68" i="13"/>
  <c r="H16" i="11"/>
  <c r="H73" i="11"/>
  <c r="H182" i="8"/>
  <c r="H61" i="11"/>
  <c r="H10" i="9"/>
  <c r="H23" i="10"/>
  <c r="H23" i="9"/>
  <c r="H10" i="10"/>
  <c r="H104" i="3"/>
  <c r="H32" i="9"/>
  <c r="H38" i="13"/>
  <c r="AF111" i="5"/>
  <c r="AF42" i="4" s="1"/>
  <c r="H11" i="12"/>
  <c r="H68" i="5"/>
  <c r="H9" i="5"/>
  <c r="H135" i="8"/>
  <c r="H15" i="5"/>
  <c r="H22" i="5"/>
  <c r="H147" i="8"/>
  <c r="H123" i="8"/>
  <c r="H141" i="8"/>
  <c r="H129" i="8"/>
  <c r="Y28" i="4"/>
  <c r="Z25" i="9"/>
  <c r="Z12" i="9"/>
  <c r="Y35" i="4"/>
  <c r="Y36" i="4" s="1"/>
  <c r="Y60" i="4"/>
  <c r="Y61" i="4" s="1"/>
  <c r="Y20" i="4"/>
  <c r="Y21" i="4" s="1"/>
  <c r="AH184" i="8"/>
  <c r="AG27" i="4"/>
  <c r="AG36" i="14" s="1"/>
  <c r="AG108" i="5"/>
  <c r="BB94" i="5"/>
  <c r="BB103" i="5"/>
  <c r="AG95" i="5"/>
  <c r="AG96" i="5" s="1"/>
  <c r="AG104" i="5"/>
  <c r="H11" i="4"/>
  <c r="H8" i="14" s="1"/>
  <c r="BB41" i="4"/>
  <c r="H20" i="7"/>
  <c r="F121" i="3"/>
  <c r="AB48" i="11" l="1"/>
  <c r="AB65" i="11" s="1"/>
  <c r="AC37" i="11"/>
  <c r="AJ80" i="13"/>
  <c r="AJ14" i="4" s="1"/>
  <c r="AJ15" i="4" s="1"/>
  <c r="AJ28" i="11"/>
  <c r="AJ29" i="11" s="1"/>
  <c r="AI64" i="11"/>
  <c r="Y29" i="4"/>
  <c r="Y66" i="4" s="1"/>
  <c r="Y37" i="14"/>
  <c r="Y40" i="14" s="1"/>
  <c r="Y42" i="14" s="1"/>
  <c r="AI56" i="11"/>
  <c r="AI17" i="4" s="1"/>
  <c r="AI18" i="4" s="1"/>
  <c r="AI27" i="14" s="1"/>
  <c r="AI30" i="14" s="1"/>
  <c r="AI32" i="14" s="1"/>
  <c r="AM32" i="13"/>
  <c r="AM33" i="13" s="1"/>
  <c r="AM73" i="13"/>
  <c r="AK49" i="13"/>
  <c r="AK50" i="13" s="1"/>
  <c r="AK61" i="13"/>
  <c r="Z49" i="9"/>
  <c r="Z52" i="9" s="1"/>
  <c r="AH187" i="8"/>
  <c r="AH178" i="8"/>
  <c r="AH179" i="8" s="1"/>
  <c r="AH101" i="5"/>
  <c r="AG31" i="4"/>
  <c r="AG38" i="14" s="1"/>
  <c r="AG109" i="5"/>
  <c r="AG110" i="5" s="1"/>
  <c r="H41" i="4"/>
  <c r="H26" i="11"/>
  <c r="AB66" i="11" l="1"/>
  <c r="AB49" i="11"/>
  <c r="AB43" i="4" s="1"/>
  <c r="AB44" i="4" s="1"/>
  <c r="AB58" i="4" s="1"/>
  <c r="AJ38" i="11"/>
  <c r="AJ39" i="11"/>
  <c r="AI13" i="10"/>
  <c r="AI15" i="10" s="1"/>
  <c r="AJ12" i="10" s="1"/>
  <c r="AI13" i="9"/>
  <c r="AI50" i="9"/>
  <c r="Y67" i="4"/>
  <c r="AJ54" i="11"/>
  <c r="AJ17" i="14"/>
  <c r="AJ20" i="14" s="1"/>
  <c r="AJ22" i="14" s="1"/>
  <c r="AL58" i="13"/>
  <c r="AK83" i="13"/>
  <c r="AK85" i="13" s="1"/>
  <c r="AK32" i="4" s="1"/>
  <c r="AK77" i="13"/>
  <c r="AK79" i="13" s="1"/>
  <c r="AK51" i="13"/>
  <c r="AK54" i="4" s="1"/>
  <c r="AK56" i="4" s="1"/>
  <c r="AN70" i="13"/>
  <c r="AM84" i="13"/>
  <c r="AM34" i="13"/>
  <c r="AM52" i="4" s="1"/>
  <c r="AM78" i="13"/>
  <c r="AG111" i="5"/>
  <c r="AG42" i="4" s="1"/>
  <c r="Z53" i="9"/>
  <c r="Z14" i="9"/>
  <c r="Z15" i="9" s="1"/>
  <c r="Z27" i="9"/>
  <c r="Z28" i="9" s="1"/>
  <c r="AH104" i="5"/>
  <c r="AH95" i="5"/>
  <c r="AH96" i="5" s="1"/>
  <c r="AI184" i="8"/>
  <c r="AH27" i="4"/>
  <c r="AH36" i="14" s="1"/>
  <c r="AH108" i="5"/>
  <c r="AJ55" i="11" l="1"/>
  <c r="AJ56" i="11" s="1"/>
  <c r="AJ17" i="4" s="1"/>
  <c r="AJ18" i="4" s="1"/>
  <c r="AC40" i="11"/>
  <c r="AC42" i="11" s="1"/>
  <c r="AC47" i="11" s="1"/>
  <c r="AB26" i="10"/>
  <c r="AB28" i="10" s="1"/>
  <c r="AC25" i="10" s="1"/>
  <c r="AB26" i="9"/>
  <c r="AB76" i="11"/>
  <c r="AB78" i="11" s="1"/>
  <c r="AC75" i="11" s="1"/>
  <c r="AC63" i="11"/>
  <c r="AB33" i="4"/>
  <c r="AK80" i="13"/>
  <c r="AK28" i="11"/>
  <c r="AK29" i="11" s="1"/>
  <c r="AJ64" i="11"/>
  <c r="AK14" i="4"/>
  <c r="AK15" i="4" s="1"/>
  <c r="AK17" i="14" s="1"/>
  <c r="AK20" i="14" s="1"/>
  <c r="AK22" i="14" s="1"/>
  <c r="AN73" i="13"/>
  <c r="AN32" i="13"/>
  <c r="AN33" i="13" s="1"/>
  <c r="AL61" i="13"/>
  <c r="AL49" i="13"/>
  <c r="AL50" i="13" s="1"/>
  <c r="AA25" i="9"/>
  <c r="Z28" i="4"/>
  <c r="Z60" i="4"/>
  <c r="Z61" i="4" s="1"/>
  <c r="Z20" i="4"/>
  <c r="Z21" i="4" s="1"/>
  <c r="AA12" i="9"/>
  <c r="Z35" i="4"/>
  <c r="Z36" i="4" s="1"/>
  <c r="AI178" i="8"/>
  <c r="AI179" i="8" s="1"/>
  <c r="AI187" i="8"/>
  <c r="AI101" i="5"/>
  <c r="AH31" i="4"/>
  <c r="AH38" i="14" s="1"/>
  <c r="AH109" i="5"/>
  <c r="AH110" i="5" s="1"/>
  <c r="AJ27" i="14" l="1"/>
  <c r="AJ30" i="14" s="1"/>
  <c r="AJ32" i="14" s="1"/>
  <c r="AJ50" i="9"/>
  <c r="AJ13" i="9"/>
  <c r="AJ13" i="10"/>
  <c r="AJ15" i="10" s="1"/>
  <c r="AK12" i="10" s="1"/>
  <c r="AC48" i="11"/>
  <c r="AC65" i="11" s="1"/>
  <c r="AD37" i="11"/>
  <c r="AK38" i="11"/>
  <c r="AK39" i="11"/>
  <c r="Z29" i="4"/>
  <c r="Z67" i="4" s="1"/>
  <c r="Z37" i="14"/>
  <c r="Z40" i="14" s="1"/>
  <c r="Z42" i="14" s="1"/>
  <c r="AK54" i="11"/>
  <c r="AK55" i="11" s="1"/>
  <c r="AL77" i="13"/>
  <c r="AL79" i="13" s="1"/>
  <c r="AL51" i="13"/>
  <c r="AL54" i="4" s="1"/>
  <c r="AL56" i="4" s="1"/>
  <c r="AM58" i="13"/>
  <c r="AL83" i="13"/>
  <c r="AL85" i="13" s="1"/>
  <c r="AL32" i="4" s="1"/>
  <c r="AN34" i="13"/>
  <c r="AN52" i="4" s="1"/>
  <c r="AN78" i="13"/>
  <c r="AO70" i="13"/>
  <c r="AN84" i="13"/>
  <c r="AH111" i="5"/>
  <c r="AH42" i="4" s="1"/>
  <c r="AA49" i="9"/>
  <c r="AA52" i="9" s="1"/>
  <c r="AI95" i="5"/>
  <c r="AI96" i="5" s="1"/>
  <c r="AI104" i="5"/>
  <c r="AJ184" i="8"/>
  <c r="AI27" i="4"/>
  <c r="AI36" i="14" s="1"/>
  <c r="AI108" i="5"/>
  <c r="AC49" i="11" l="1"/>
  <c r="AC43" i="4" s="1"/>
  <c r="AC44" i="4" s="1"/>
  <c r="AC58" i="4" s="1"/>
  <c r="AC66" i="11"/>
  <c r="AL80" i="13"/>
  <c r="AL14" i="4" s="1"/>
  <c r="AL15" i="4" s="1"/>
  <c r="AL17" i="14" s="1"/>
  <c r="AL20" i="14" s="1"/>
  <c r="AL22" i="14" s="1"/>
  <c r="AL28" i="11"/>
  <c r="AL29" i="11" s="1"/>
  <c r="Z66" i="4"/>
  <c r="AK64" i="11"/>
  <c r="AK56" i="11"/>
  <c r="AO32" i="13"/>
  <c r="AO33" i="13" s="1"/>
  <c r="AO73" i="13"/>
  <c r="AM61" i="13"/>
  <c r="AM49" i="13"/>
  <c r="AM50" i="13" s="1"/>
  <c r="AA27" i="9"/>
  <c r="AA28" i="9" s="1"/>
  <c r="AA14" i="9"/>
  <c r="AA15" i="9" s="1"/>
  <c r="AA53" i="9"/>
  <c r="AJ187" i="8"/>
  <c r="AJ178" i="8"/>
  <c r="AJ179" i="8" s="1"/>
  <c r="AJ101" i="5"/>
  <c r="AI31" i="4"/>
  <c r="AI38" i="14" s="1"/>
  <c r="AI109" i="5"/>
  <c r="AI110" i="5" s="1"/>
  <c r="AD63" i="11" l="1"/>
  <c r="AC33" i="4"/>
  <c r="AD40" i="11"/>
  <c r="AD42" i="11" s="1"/>
  <c r="AD47" i="11" s="1"/>
  <c r="AC26" i="9"/>
  <c r="AC76" i="11"/>
  <c r="AC78" i="11" s="1"/>
  <c r="AD75" i="11" s="1"/>
  <c r="AC26" i="10"/>
  <c r="AC28" i="10" s="1"/>
  <c r="AD25" i="10" s="1"/>
  <c r="AL38" i="11"/>
  <c r="AL39" i="11"/>
  <c r="AK17" i="4"/>
  <c r="AK18" i="4" s="1"/>
  <c r="AK27" i="14" s="1"/>
  <c r="AK30" i="14" s="1"/>
  <c r="AK32" i="14" s="1"/>
  <c r="AL54" i="11"/>
  <c r="AL55" i="11" s="1"/>
  <c r="AO34" i="13"/>
  <c r="AO52" i="4" s="1"/>
  <c r="AO78" i="13"/>
  <c r="AM77" i="13"/>
  <c r="AM79" i="13" s="1"/>
  <c r="AM51" i="13"/>
  <c r="AM54" i="4" s="1"/>
  <c r="AM56" i="4" s="1"/>
  <c r="AN58" i="13"/>
  <c r="AM83" i="13"/>
  <c r="AM85" i="13" s="1"/>
  <c r="AM32" i="4" s="1"/>
  <c r="AP70" i="13"/>
  <c r="AO84" i="13"/>
  <c r="AI111" i="5"/>
  <c r="AI42" i="4" s="1"/>
  <c r="AB12" i="9"/>
  <c r="AA35" i="4"/>
  <c r="AA36" i="4" s="1"/>
  <c r="AA20" i="4"/>
  <c r="AA21" i="4" s="1"/>
  <c r="AA60" i="4"/>
  <c r="AA61" i="4" s="1"/>
  <c r="AA28" i="4"/>
  <c r="AB25" i="9"/>
  <c r="AK184" i="8"/>
  <c r="AJ108" i="5"/>
  <c r="AJ27" i="4"/>
  <c r="AJ36" i="14" s="1"/>
  <c r="AJ104" i="5"/>
  <c r="AJ95" i="5"/>
  <c r="AJ96" i="5" s="1"/>
  <c r="AD48" i="11" l="1"/>
  <c r="AD65" i="11" s="1"/>
  <c r="AE37" i="11"/>
  <c r="AM80" i="13"/>
  <c r="AM28" i="11"/>
  <c r="AA29" i="4"/>
  <c r="AA67" i="4" s="1"/>
  <c r="AA37" i="14"/>
  <c r="AA40" i="14" s="1"/>
  <c r="AA42" i="14" s="1"/>
  <c r="AL64" i="11"/>
  <c r="AL56" i="11"/>
  <c r="AM29" i="11"/>
  <c r="AM14" i="4"/>
  <c r="AM15" i="4" s="1"/>
  <c r="AM17" i="14" s="1"/>
  <c r="AM20" i="14" s="1"/>
  <c r="AM22" i="14" s="1"/>
  <c r="AK50" i="9"/>
  <c r="AK13" i="10"/>
  <c r="AK15" i="10" s="1"/>
  <c r="AL12" i="10" s="1"/>
  <c r="AK13" i="9"/>
  <c r="AP32" i="13"/>
  <c r="AP33" i="13" s="1"/>
  <c r="AP73" i="13"/>
  <c r="AN61" i="13"/>
  <c r="AN49" i="13"/>
  <c r="AN50" i="13" s="1"/>
  <c r="AB49" i="9"/>
  <c r="AB52" i="9" s="1"/>
  <c r="AK101" i="5"/>
  <c r="AJ31" i="4"/>
  <c r="AJ38" i="14" s="1"/>
  <c r="AJ109" i="5"/>
  <c r="AJ110" i="5" s="1"/>
  <c r="AK178" i="8"/>
  <c r="AK179" i="8" s="1"/>
  <c r="AK187" i="8"/>
  <c r="AD49" i="11" l="1"/>
  <c r="AD43" i="4" s="1"/>
  <c r="AD44" i="4" s="1"/>
  <c r="AD58" i="4" s="1"/>
  <c r="AD66" i="11"/>
  <c r="AM38" i="11"/>
  <c r="AM39" i="11"/>
  <c r="AA66" i="4"/>
  <c r="AM54" i="11"/>
  <c r="AM55" i="11" s="1"/>
  <c r="AL17" i="4"/>
  <c r="AL18" i="4" s="1"/>
  <c r="AL27" i="14" s="1"/>
  <c r="AL30" i="14" s="1"/>
  <c r="AL32" i="14" s="1"/>
  <c r="AN77" i="13"/>
  <c r="AN79" i="13" s="1"/>
  <c r="AN51" i="13"/>
  <c r="AN54" i="4" s="1"/>
  <c r="AN56" i="4" s="1"/>
  <c r="AO58" i="13"/>
  <c r="AN83" i="13"/>
  <c r="AN85" i="13" s="1"/>
  <c r="AN32" i="4" s="1"/>
  <c r="AQ70" i="13"/>
  <c r="AP84" i="13"/>
  <c r="AP78" i="13"/>
  <c r="AP34" i="13"/>
  <c r="AP52" i="4" s="1"/>
  <c r="AJ111" i="5"/>
  <c r="AJ42" i="4" s="1"/>
  <c r="AB27" i="9"/>
  <c r="AB28" i="9" s="1"/>
  <c r="AB14" i="9"/>
  <c r="AB15" i="9" s="1"/>
  <c r="AB53" i="9"/>
  <c r="AL184" i="8"/>
  <c r="AK108" i="5"/>
  <c r="AK27" i="4"/>
  <c r="AK36" i="14" s="1"/>
  <c r="AK95" i="5"/>
  <c r="AK96" i="5" s="1"/>
  <c r="AK104" i="5"/>
  <c r="AD33" i="4" l="1"/>
  <c r="AE63" i="11"/>
  <c r="AE40" i="11"/>
  <c r="AE42" i="11" s="1"/>
  <c r="AE47" i="11" s="1"/>
  <c r="AD26" i="10"/>
  <c r="AD28" i="10" s="1"/>
  <c r="AE25" i="10" s="1"/>
  <c r="AD76" i="11"/>
  <c r="AD78" i="11" s="1"/>
  <c r="AE75" i="11" s="1"/>
  <c r="AD26" i="9"/>
  <c r="AN80" i="13"/>
  <c r="AN28" i="11"/>
  <c r="AN14" i="4"/>
  <c r="AN15" i="4" s="1"/>
  <c r="AN17" i="14" s="1"/>
  <c r="AN20" i="14" s="1"/>
  <c r="AN22" i="14" s="1"/>
  <c r="AN29" i="11"/>
  <c r="AL50" i="9"/>
  <c r="AL13" i="9"/>
  <c r="AL13" i="10"/>
  <c r="AL15" i="10" s="1"/>
  <c r="AM12" i="10" s="1"/>
  <c r="AM64" i="11"/>
  <c r="AM56" i="11"/>
  <c r="AQ73" i="13"/>
  <c r="AQ32" i="13"/>
  <c r="AQ33" i="13" s="1"/>
  <c r="AO61" i="13"/>
  <c r="AO49" i="13"/>
  <c r="AO50" i="13" s="1"/>
  <c r="AC12" i="9"/>
  <c r="AB35" i="4"/>
  <c r="AB36" i="4" s="1"/>
  <c r="AB28" i="4"/>
  <c r="AC25" i="9"/>
  <c r="AB20" i="4"/>
  <c r="AB21" i="4" s="1"/>
  <c r="AB60" i="4"/>
  <c r="AB61" i="4" s="1"/>
  <c r="AL101" i="5"/>
  <c r="AK31" i="4"/>
  <c r="AK38" i="14" s="1"/>
  <c r="AK109" i="5"/>
  <c r="AK110" i="5" s="1"/>
  <c r="AL178" i="8"/>
  <c r="AL179" i="8" s="1"/>
  <c r="AL187" i="8"/>
  <c r="AE48" i="11" l="1"/>
  <c r="AE65" i="11" s="1"/>
  <c r="AF37" i="11"/>
  <c r="AN39" i="11"/>
  <c r="AN38" i="11"/>
  <c r="AB29" i="4"/>
  <c r="AB66" i="4" s="1"/>
  <c r="AB37" i="14"/>
  <c r="AB40" i="14" s="1"/>
  <c r="AB42" i="14" s="1"/>
  <c r="AM17" i="4"/>
  <c r="AM18" i="4" s="1"/>
  <c r="AM27" i="14" s="1"/>
  <c r="AM30" i="14" s="1"/>
  <c r="AM32" i="14" s="1"/>
  <c r="AN54" i="11"/>
  <c r="AN55" i="11" s="1"/>
  <c r="AO77" i="13"/>
  <c r="AO79" i="13" s="1"/>
  <c r="AO51" i="13"/>
  <c r="AO54" i="4" s="1"/>
  <c r="AO56" i="4" s="1"/>
  <c r="AP58" i="13"/>
  <c r="AO83" i="13"/>
  <c r="AO85" i="13" s="1"/>
  <c r="AO32" i="4" s="1"/>
  <c r="AR70" i="13"/>
  <c r="AQ84" i="13"/>
  <c r="AQ78" i="13"/>
  <c r="AQ34" i="13"/>
  <c r="AQ52" i="4" s="1"/>
  <c r="AK111" i="5"/>
  <c r="AK42" i="4" s="1"/>
  <c r="AC49" i="9"/>
  <c r="AC52" i="9" s="1"/>
  <c r="AM184" i="8"/>
  <c r="AL108" i="5"/>
  <c r="AL27" i="4"/>
  <c r="AL36" i="14" s="1"/>
  <c r="AL95" i="5"/>
  <c r="AL96" i="5" s="1"/>
  <c r="AL104" i="5"/>
  <c r="AE49" i="11" l="1"/>
  <c r="AE43" i="4" s="1"/>
  <c r="AE44" i="4" s="1"/>
  <c r="AE58" i="4" s="1"/>
  <c r="AE66" i="11"/>
  <c r="AO80" i="13"/>
  <c r="AO28" i="11"/>
  <c r="AB67" i="4"/>
  <c r="AO14" i="4"/>
  <c r="AO15" i="4" s="1"/>
  <c r="AO17" i="14" s="1"/>
  <c r="AO20" i="14" s="1"/>
  <c r="AO22" i="14" s="1"/>
  <c r="AO29" i="11"/>
  <c r="AN64" i="11"/>
  <c r="AN56" i="11"/>
  <c r="AM50" i="9"/>
  <c r="AM13" i="10"/>
  <c r="AM15" i="10" s="1"/>
  <c r="AN12" i="10" s="1"/>
  <c r="AM13" i="9"/>
  <c r="AR73" i="13"/>
  <c r="AR32" i="13"/>
  <c r="AR33" i="13" s="1"/>
  <c r="AP61" i="13"/>
  <c r="AP49" i="13"/>
  <c r="AP50" i="13" s="1"/>
  <c r="AC14" i="9"/>
  <c r="AC15" i="9" s="1"/>
  <c r="AC27" i="9"/>
  <c r="AC28" i="9" s="1"/>
  <c r="AC53" i="9"/>
  <c r="AM101" i="5"/>
  <c r="AL109" i="5"/>
  <c r="AL31" i="4"/>
  <c r="AL38" i="14" s="1"/>
  <c r="AL110" i="5"/>
  <c r="AM178" i="8"/>
  <c r="AM179" i="8" s="1"/>
  <c r="AM187" i="8"/>
  <c r="AE33" i="4" l="1"/>
  <c r="AF63" i="11"/>
  <c r="AF40" i="11"/>
  <c r="AF42" i="11" s="1"/>
  <c r="AF47" i="11" s="1"/>
  <c r="AE26" i="9"/>
  <c r="AE26" i="10"/>
  <c r="AE28" i="10" s="1"/>
  <c r="AF25" i="10" s="1"/>
  <c r="AE76" i="11"/>
  <c r="AE78" i="11" s="1"/>
  <c r="AF75" i="11" s="1"/>
  <c r="AO39" i="11"/>
  <c r="AO38" i="11"/>
  <c r="AN17" i="4"/>
  <c r="AN18" i="4" s="1"/>
  <c r="AN27" i="14" s="1"/>
  <c r="AN30" i="14" s="1"/>
  <c r="AN32" i="14" s="1"/>
  <c r="AO54" i="11"/>
  <c r="AO55" i="11" s="1"/>
  <c r="AR34" i="13"/>
  <c r="AR52" i="4" s="1"/>
  <c r="AR78" i="13"/>
  <c r="AP77" i="13"/>
  <c r="AP79" i="13" s="1"/>
  <c r="AP51" i="13"/>
  <c r="AP54" i="4" s="1"/>
  <c r="AP56" i="4" s="1"/>
  <c r="AQ58" i="13"/>
  <c r="AP83" i="13"/>
  <c r="AP85" i="13" s="1"/>
  <c r="AP32" i="4" s="1"/>
  <c r="AS70" i="13"/>
  <c r="AR84" i="13"/>
  <c r="AL111" i="5"/>
  <c r="AL42" i="4" s="1"/>
  <c r="AC60" i="4"/>
  <c r="AC61" i="4" s="1"/>
  <c r="AC20" i="4"/>
  <c r="AC21" i="4" s="1"/>
  <c r="AD25" i="9"/>
  <c r="AC28" i="4"/>
  <c r="AD12" i="9"/>
  <c r="AC35" i="4"/>
  <c r="AC36" i="4" s="1"/>
  <c r="AN184" i="8"/>
  <c r="AM108" i="5"/>
  <c r="AM27" i="4"/>
  <c r="AM36" i="14" s="1"/>
  <c r="AM104" i="5"/>
  <c r="AM95" i="5"/>
  <c r="AM96" i="5" s="1"/>
  <c r="AF48" i="11" l="1"/>
  <c r="AF65" i="11" s="1"/>
  <c r="AG37" i="11"/>
  <c r="AP80" i="13"/>
  <c r="AP14" i="4" s="1"/>
  <c r="AP15" i="4" s="1"/>
  <c r="AP28" i="11"/>
  <c r="AP29" i="11" s="1"/>
  <c r="AC29" i="4"/>
  <c r="AC66" i="4" s="1"/>
  <c r="AC37" i="14"/>
  <c r="AC40" i="14" s="1"/>
  <c r="AC42" i="14" s="1"/>
  <c r="AO56" i="11"/>
  <c r="AO17" i="4" s="1"/>
  <c r="AO18" i="4" s="1"/>
  <c r="AO27" i="14" s="1"/>
  <c r="AO30" i="14" s="1"/>
  <c r="AO32" i="14" s="1"/>
  <c r="AO64" i="11"/>
  <c r="AN50" i="9"/>
  <c r="AN13" i="10"/>
  <c r="AN15" i="10" s="1"/>
  <c r="AO12" i="10" s="1"/>
  <c r="AN13" i="9"/>
  <c r="AS32" i="13"/>
  <c r="AS33" i="13" s="1"/>
  <c r="AS73" i="13"/>
  <c r="AQ61" i="13"/>
  <c r="AQ49" i="13"/>
  <c r="AQ50" i="13" s="1"/>
  <c r="AD49" i="9"/>
  <c r="AD52" i="9" s="1"/>
  <c r="AN101" i="5"/>
  <c r="AM109" i="5"/>
  <c r="AM110" i="5" s="1"/>
  <c r="AM31" i="4"/>
  <c r="AM38" i="14" s="1"/>
  <c r="AN178" i="8"/>
  <c r="AN179" i="8" s="1"/>
  <c r="AN187" i="8"/>
  <c r="AF66" i="11" l="1"/>
  <c r="AF49" i="11"/>
  <c r="AF43" i="4" s="1"/>
  <c r="AF44" i="4" s="1"/>
  <c r="AF58" i="4" s="1"/>
  <c r="AP39" i="11"/>
  <c r="AP38" i="11"/>
  <c r="AC67" i="4"/>
  <c r="AP54" i="11"/>
  <c r="AP17" i="14"/>
  <c r="AP20" i="14" s="1"/>
  <c r="AP22" i="14" s="1"/>
  <c r="AO50" i="9"/>
  <c r="AO13" i="9"/>
  <c r="AO13" i="10"/>
  <c r="AO15" i="10" s="1"/>
  <c r="AP12" i="10" s="1"/>
  <c r="AQ77" i="13"/>
  <c r="AQ79" i="13" s="1"/>
  <c r="AQ51" i="13"/>
  <c r="AQ54" i="4" s="1"/>
  <c r="AQ56" i="4" s="1"/>
  <c r="AR58" i="13"/>
  <c r="AQ83" i="13"/>
  <c r="AQ85" i="13" s="1"/>
  <c r="AQ32" i="4" s="1"/>
  <c r="AT70" i="13"/>
  <c r="AS84" i="13"/>
  <c r="AS34" i="13"/>
  <c r="AS52" i="4" s="1"/>
  <c r="AS78" i="13"/>
  <c r="AM111" i="5"/>
  <c r="AM42" i="4" s="1"/>
  <c r="AD14" i="9"/>
  <c r="AD15" i="9" s="1"/>
  <c r="AD27" i="9"/>
  <c r="AD28" i="9" s="1"/>
  <c r="AD53" i="9"/>
  <c r="AO184" i="8"/>
  <c r="AN108" i="5"/>
  <c r="AN27" i="4"/>
  <c r="AN36" i="14" s="1"/>
  <c r="AN104" i="5"/>
  <c r="AN95" i="5"/>
  <c r="AN96" i="5" s="1"/>
  <c r="AP55" i="11" l="1"/>
  <c r="AP64" i="11" s="1"/>
  <c r="AG40" i="11"/>
  <c r="AG42" i="11" s="1"/>
  <c r="AG47" i="11" s="1"/>
  <c r="AF26" i="9"/>
  <c r="AF76" i="11"/>
  <c r="AF78" i="11" s="1"/>
  <c r="AG75" i="11" s="1"/>
  <c r="AF26" i="10"/>
  <c r="AF28" i="10" s="1"/>
  <c r="AG25" i="10" s="1"/>
  <c r="AG63" i="11"/>
  <c r="AF33" i="4"/>
  <c r="AP56" i="11"/>
  <c r="AP17" i="4" s="1"/>
  <c r="AP18" i="4" s="1"/>
  <c r="AP27" i="14" s="1"/>
  <c r="AP30" i="14" s="1"/>
  <c r="AP32" i="14" s="1"/>
  <c r="AQ80" i="13"/>
  <c r="AQ14" i="4" s="1"/>
  <c r="AQ15" i="4" s="1"/>
  <c r="AQ28" i="11"/>
  <c r="AQ29" i="11" s="1"/>
  <c r="AR61" i="13"/>
  <c r="AR49" i="13"/>
  <c r="AR50" i="13" s="1"/>
  <c r="AT32" i="13"/>
  <c r="AT33" i="13" s="1"/>
  <c r="AT73" i="13"/>
  <c r="AD60" i="4"/>
  <c r="AD61" i="4" s="1"/>
  <c r="AD20" i="4"/>
  <c r="AD21" i="4" s="1"/>
  <c r="AE25" i="9"/>
  <c r="AD28" i="4"/>
  <c r="AE12" i="9"/>
  <c r="AD35" i="4"/>
  <c r="AD36" i="4" s="1"/>
  <c r="AO101" i="5"/>
  <c r="AN109" i="5"/>
  <c r="AN110" i="5" s="1"/>
  <c r="AN31" i="4"/>
  <c r="AN38" i="14" s="1"/>
  <c r="AO178" i="8"/>
  <c r="AO179" i="8" s="1"/>
  <c r="AO187" i="8"/>
  <c r="AP50" i="9" l="1"/>
  <c r="AP13" i="9"/>
  <c r="AP13" i="10"/>
  <c r="AP15" i="10" s="1"/>
  <c r="AQ12" i="10" s="1"/>
  <c r="AG48" i="11"/>
  <c r="AG65" i="11" s="1"/>
  <c r="AH37" i="11"/>
  <c r="AQ39" i="11"/>
  <c r="AQ38" i="11"/>
  <c r="AD29" i="4"/>
  <c r="AD67" i="4" s="1"/>
  <c r="AD37" i="14"/>
  <c r="AD40" i="14" s="1"/>
  <c r="AD42" i="14" s="1"/>
  <c r="AQ54" i="11"/>
  <c r="AQ17" i="14"/>
  <c r="AQ20" i="14" s="1"/>
  <c r="AQ22" i="14" s="1"/>
  <c r="AS58" i="13"/>
  <c r="AR83" i="13"/>
  <c r="AR85" i="13" s="1"/>
  <c r="AR32" i="4" s="1"/>
  <c r="AU70" i="13"/>
  <c r="AT84" i="13"/>
  <c r="AT78" i="13"/>
  <c r="AT34" i="13"/>
  <c r="AT52" i="4" s="1"/>
  <c r="AR77" i="13"/>
  <c r="AR79" i="13" s="1"/>
  <c r="AR51" i="13"/>
  <c r="AR54" i="4" s="1"/>
  <c r="AR56" i="4" s="1"/>
  <c r="AN111" i="5"/>
  <c r="AN42" i="4" s="1"/>
  <c r="AE49" i="9"/>
  <c r="AE52" i="9" s="1"/>
  <c r="AO95" i="5"/>
  <c r="AO96" i="5" s="1"/>
  <c r="AO104" i="5"/>
  <c r="AP184" i="8"/>
  <c r="AO108" i="5"/>
  <c r="AO27" i="4"/>
  <c r="AO36" i="14" s="1"/>
  <c r="AQ55" i="11" l="1"/>
  <c r="AQ56" i="11" s="1"/>
  <c r="AQ17" i="4" s="1"/>
  <c r="AQ18" i="4" s="1"/>
  <c r="AQ27" i="14" s="1"/>
  <c r="AQ30" i="14" s="1"/>
  <c r="AQ32" i="14" s="1"/>
  <c r="AG49" i="11"/>
  <c r="AG43" i="4" s="1"/>
  <c r="AG44" i="4" s="1"/>
  <c r="AG58" i="4" s="1"/>
  <c r="AG66" i="11"/>
  <c r="AR80" i="13"/>
  <c r="AR14" i="4" s="1"/>
  <c r="AR15" i="4" s="1"/>
  <c r="AR28" i="11"/>
  <c r="AR29" i="11" s="1"/>
  <c r="AD66" i="4"/>
  <c r="AS61" i="13"/>
  <c r="AS49" i="13"/>
  <c r="AS50" i="13" s="1"/>
  <c r="AU73" i="13"/>
  <c r="AU32" i="13"/>
  <c r="AU33" i="13" s="1"/>
  <c r="AE27" i="9"/>
  <c r="AE28" i="9" s="1"/>
  <c r="AE53" i="9"/>
  <c r="AE14" i="9"/>
  <c r="AE15" i="9" s="1"/>
  <c r="AP178" i="8"/>
  <c r="AP179" i="8" s="1"/>
  <c r="AP187" i="8"/>
  <c r="AP101" i="5"/>
  <c r="AO109" i="5"/>
  <c r="AO110" i="5" s="1"/>
  <c r="AO31" i="4"/>
  <c r="AO38" i="14" s="1"/>
  <c r="AQ13" i="9" l="1"/>
  <c r="AQ13" i="10"/>
  <c r="AQ15" i="10" s="1"/>
  <c r="AR12" i="10" s="1"/>
  <c r="AQ50" i="9"/>
  <c r="AQ64" i="11"/>
  <c r="AH63" i="11"/>
  <c r="AG33" i="4"/>
  <c r="AH40" i="11"/>
  <c r="AH42" i="11" s="1"/>
  <c r="AH47" i="11" s="1"/>
  <c r="AG76" i="11"/>
  <c r="AG78" i="11" s="1"/>
  <c r="AH75" i="11" s="1"/>
  <c r="AG26" i="9"/>
  <c r="AG26" i="10"/>
  <c r="AG28" i="10" s="1"/>
  <c r="AH25" i="10" s="1"/>
  <c r="AR38" i="11"/>
  <c r="AR39" i="11"/>
  <c r="AR54" i="11"/>
  <c r="AR17" i="14"/>
  <c r="AR20" i="14" s="1"/>
  <c r="AR22" i="14" s="1"/>
  <c r="AS77" i="13"/>
  <c r="AS79" i="13" s="1"/>
  <c r="AS51" i="13"/>
  <c r="AS54" i="4" s="1"/>
  <c r="AS56" i="4" s="1"/>
  <c r="AU34" i="13"/>
  <c r="AU52" i="4" s="1"/>
  <c r="AU78" i="13"/>
  <c r="AV70" i="13"/>
  <c r="AU84" i="13"/>
  <c r="AT58" i="13"/>
  <c r="AS83" i="13"/>
  <c r="AS85" i="13" s="1"/>
  <c r="AS32" i="4" s="1"/>
  <c r="AO111" i="5"/>
  <c r="AO42" i="4" s="1"/>
  <c r="AF12" i="9"/>
  <c r="AE35" i="4"/>
  <c r="AE36" i="4" s="1"/>
  <c r="AE60" i="4"/>
  <c r="AE61" i="4" s="1"/>
  <c r="AE20" i="4"/>
  <c r="AE21" i="4" s="1"/>
  <c r="AE28" i="4"/>
  <c r="AF25" i="9"/>
  <c r="AQ184" i="8"/>
  <c r="AP108" i="5"/>
  <c r="AP27" i="4"/>
  <c r="AP36" i="14" s="1"/>
  <c r="AP104" i="5"/>
  <c r="AP95" i="5"/>
  <c r="AP96" i="5" s="1"/>
  <c r="AR55" i="11" l="1"/>
  <c r="AR56" i="11" s="1"/>
  <c r="AR17" i="4" s="1"/>
  <c r="AR18" i="4" s="1"/>
  <c r="AH48" i="11"/>
  <c r="AH65" i="11" s="1"/>
  <c r="AI37" i="11"/>
  <c r="AS80" i="13"/>
  <c r="AS28" i="11"/>
  <c r="AE29" i="4"/>
  <c r="AE67" i="4" s="1"/>
  <c r="AE37" i="14"/>
  <c r="AE40" i="14" s="1"/>
  <c r="AE42" i="14" s="1"/>
  <c r="AS29" i="11"/>
  <c r="AS14" i="4"/>
  <c r="AS15" i="4" s="1"/>
  <c r="AT61" i="13"/>
  <c r="AT49" i="13"/>
  <c r="AT50" i="13" s="1"/>
  <c r="AV32" i="13"/>
  <c r="AV33" i="13" s="1"/>
  <c r="AV73" i="13"/>
  <c r="AF49" i="9"/>
  <c r="AF52" i="9" s="1"/>
  <c r="AQ187" i="8"/>
  <c r="AQ178" i="8"/>
  <c r="AQ179" i="8" s="1"/>
  <c r="AQ101" i="5"/>
  <c r="AP109" i="5"/>
  <c r="AP110" i="5" s="1"/>
  <c r="AP31" i="4"/>
  <c r="AP38" i="14" s="1"/>
  <c r="AR64" i="11" l="1"/>
  <c r="AR27" i="14"/>
  <c r="AR30" i="14" s="1"/>
  <c r="AR32" i="14" s="1"/>
  <c r="AR50" i="9"/>
  <c r="AR13" i="9"/>
  <c r="AR13" i="10"/>
  <c r="AR15" i="10" s="1"/>
  <c r="AS12" i="10" s="1"/>
  <c r="AE66" i="4"/>
  <c r="AH49" i="11"/>
  <c r="AH43" i="4" s="1"/>
  <c r="AH44" i="4" s="1"/>
  <c r="AH58" i="4" s="1"/>
  <c r="AH66" i="11"/>
  <c r="AS38" i="11"/>
  <c r="AS39" i="11"/>
  <c r="AS54" i="11"/>
  <c r="AS55" i="11" s="1"/>
  <c r="AS17" i="14"/>
  <c r="AS20" i="14" s="1"/>
  <c r="AS22" i="14" s="1"/>
  <c r="AV34" i="13"/>
  <c r="AV52" i="4" s="1"/>
  <c r="AV78" i="13"/>
  <c r="AW70" i="13"/>
  <c r="AV84" i="13"/>
  <c r="AT77" i="13"/>
  <c r="AT79" i="13" s="1"/>
  <c r="AT51" i="13"/>
  <c r="AT54" i="4" s="1"/>
  <c r="AT56" i="4" s="1"/>
  <c r="AU58" i="13"/>
  <c r="AT83" i="13"/>
  <c r="AT85" i="13" s="1"/>
  <c r="AT32" i="4" s="1"/>
  <c r="AP111" i="5"/>
  <c r="AP42" i="4" s="1"/>
  <c r="AF53" i="9"/>
  <c r="AF27" i="9"/>
  <c r="AF28" i="9" s="1"/>
  <c r="AF14" i="9"/>
  <c r="AF15" i="9" s="1"/>
  <c r="AQ104" i="5"/>
  <c r="AQ95" i="5"/>
  <c r="AQ96" i="5" s="1"/>
  <c r="AR184" i="8"/>
  <c r="AQ27" i="4"/>
  <c r="AQ36" i="14" s="1"/>
  <c r="AQ108" i="5"/>
  <c r="AI63" i="11" l="1"/>
  <c r="AH33" i="4"/>
  <c r="AI40" i="11"/>
  <c r="AI42" i="11" s="1"/>
  <c r="AI47" i="11" s="1"/>
  <c r="AH76" i="11"/>
  <c r="AH78" i="11" s="1"/>
  <c r="AI75" i="11" s="1"/>
  <c r="AH26" i="10"/>
  <c r="AH28" i="10" s="1"/>
  <c r="AI25" i="10" s="1"/>
  <c r="AH26" i="9"/>
  <c r="AS56" i="11"/>
  <c r="AS17" i="4" s="1"/>
  <c r="AS18" i="4" s="1"/>
  <c r="AS27" i="14" s="1"/>
  <c r="AS30" i="14" s="1"/>
  <c r="AS32" i="14" s="1"/>
  <c r="AS64" i="11"/>
  <c r="AT80" i="13"/>
  <c r="AT28" i="11"/>
  <c r="AT29" i="11" s="1"/>
  <c r="AT14" i="4"/>
  <c r="AT15" i="4" s="1"/>
  <c r="AU61" i="13"/>
  <c r="AU49" i="13"/>
  <c r="AU50" i="13" s="1"/>
  <c r="AW73" i="13"/>
  <c r="AW32" i="13"/>
  <c r="AW33" i="13" s="1"/>
  <c r="AF28" i="4"/>
  <c r="AG25" i="9"/>
  <c r="AF35" i="4"/>
  <c r="AF36" i="4" s="1"/>
  <c r="AG12" i="9"/>
  <c r="AF20" i="4"/>
  <c r="AF21" i="4" s="1"/>
  <c r="AF60" i="4"/>
  <c r="AF61" i="4" s="1"/>
  <c r="AR178" i="8"/>
  <c r="AR179" i="8" s="1"/>
  <c r="AR187" i="8"/>
  <c r="AR101" i="5"/>
  <c r="AQ109" i="5"/>
  <c r="AQ110" i="5" s="1"/>
  <c r="AQ31" i="4"/>
  <c r="AQ38" i="14" s="1"/>
  <c r="AI48" i="11" l="1"/>
  <c r="AI65" i="11" s="1"/>
  <c r="AJ37" i="11"/>
  <c r="AT39" i="11"/>
  <c r="AT38" i="11"/>
  <c r="AS13" i="9"/>
  <c r="AS50" i="9"/>
  <c r="AS13" i="10"/>
  <c r="AS15" i="10" s="1"/>
  <c r="AT12" i="10" s="1"/>
  <c r="AT54" i="11"/>
  <c r="AT17" i="14"/>
  <c r="AT20" i="14" s="1"/>
  <c r="AT22" i="14" s="1"/>
  <c r="AF29" i="4"/>
  <c r="AF66" i="4" s="1"/>
  <c r="AF37" i="14"/>
  <c r="AF40" i="14" s="1"/>
  <c r="AF42" i="14" s="1"/>
  <c r="AW78" i="13"/>
  <c r="AW34" i="13"/>
  <c r="AW52" i="4" s="1"/>
  <c r="AX70" i="13"/>
  <c r="AW84" i="13"/>
  <c r="AU77" i="13"/>
  <c r="AU79" i="13" s="1"/>
  <c r="AU51" i="13"/>
  <c r="AU54" i="4" s="1"/>
  <c r="AU56" i="4" s="1"/>
  <c r="AV58" i="13"/>
  <c r="AU83" i="13"/>
  <c r="AU85" i="13" s="1"/>
  <c r="AU32" i="4" s="1"/>
  <c r="AQ111" i="5"/>
  <c r="AQ42" i="4" s="1"/>
  <c r="AG49" i="9"/>
  <c r="AG52" i="9" s="1"/>
  <c r="AR104" i="5"/>
  <c r="AR95" i="5"/>
  <c r="AR96" i="5" s="1"/>
  <c r="AS184" i="8"/>
  <c r="AR27" i="4"/>
  <c r="AR36" i="14" s="1"/>
  <c r="AR108" i="5"/>
  <c r="AT55" i="11" l="1"/>
  <c r="AT64" i="11" s="1"/>
  <c r="AI66" i="11"/>
  <c r="AI49" i="11"/>
  <c r="AI43" i="4" s="1"/>
  <c r="AI44" i="4" s="1"/>
  <c r="AI58" i="4" s="1"/>
  <c r="AF67" i="4"/>
  <c r="AU80" i="13"/>
  <c r="AU14" i="4" s="1"/>
  <c r="AU15" i="4" s="1"/>
  <c r="AU28" i="11"/>
  <c r="AU29" i="11"/>
  <c r="AV61" i="13"/>
  <c r="AV49" i="13"/>
  <c r="AV50" i="13" s="1"/>
  <c r="AX73" i="13"/>
  <c r="AX32" i="13"/>
  <c r="AX33" i="13" s="1"/>
  <c r="AG53" i="9"/>
  <c r="AG27" i="9"/>
  <c r="AG28" i="9" s="1"/>
  <c r="AG14" i="9"/>
  <c r="AG15" i="9" s="1"/>
  <c r="AS178" i="8"/>
  <c r="AS179" i="8" s="1"/>
  <c r="AS187" i="8"/>
  <c r="AS101" i="5"/>
  <c r="AR109" i="5"/>
  <c r="AR110" i="5" s="1"/>
  <c r="AR31" i="4"/>
  <c r="AR38" i="14" s="1"/>
  <c r="AT56" i="11" l="1"/>
  <c r="AT17" i="4" s="1"/>
  <c r="AT18" i="4" s="1"/>
  <c r="AT27" i="14" s="1"/>
  <c r="AT30" i="14" s="1"/>
  <c r="AT32" i="14" s="1"/>
  <c r="AJ40" i="11"/>
  <c r="AJ42" i="11" s="1"/>
  <c r="AJ47" i="11" s="1"/>
  <c r="AI26" i="9"/>
  <c r="AI76" i="11"/>
  <c r="AI78" i="11" s="1"/>
  <c r="AJ75" i="11" s="1"/>
  <c r="AI26" i="10"/>
  <c r="AI28" i="10" s="1"/>
  <c r="AJ25" i="10" s="1"/>
  <c r="AI33" i="4"/>
  <c r="AJ63" i="11"/>
  <c r="AU38" i="11"/>
  <c r="AU39" i="11"/>
  <c r="AT13" i="10"/>
  <c r="AT15" i="10" s="1"/>
  <c r="AU12" i="10" s="1"/>
  <c r="AT50" i="9"/>
  <c r="AT13" i="9"/>
  <c r="AU54" i="11"/>
  <c r="AU17" i="14"/>
  <c r="AU20" i="14" s="1"/>
  <c r="AU22" i="14" s="1"/>
  <c r="AX34" i="13"/>
  <c r="AX52" i="4" s="1"/>
  <c r="AX78" i="13"/>
  <c r="AY70" i="13"/>
  <c r="AX84" i="13"/>
  <c r="AV77" i="13"/>
  <c r="AV79" i="13" s="1"/>
  <c r="AV51" i="13"/>
  <c r="AV54" i="4" s="1"/>
  <c r="AV56" i="4" s="1"/>
  <c r="AW58" i="13"/>
  <c r="AV83" i="13"/>
  <c r="AV85" i="13" s="1"/>
  <c r="AV32" i="4" s="1"/>
  <c r="AR111" i="5"/>
  <c r="AR42" i="4" s="1"/>
  <c r="AG35" i="4"/>
  <c r="AG36" i="4" s="1"/>
  <c r="AH12" i="9"/>
  <c r="AG20" i="4"/>
  <c r="AG21" i="4" s="1"/>
  <c r="AG60" i="4"/>
  <c r="AG61" i="4" s="1"/>
  <c r="AH25" i="9"/>
  <c r="AG28" i="4"/>
  <c r="AS95" i="5"/>
  <c r="AS96" i="5" s="1"/>
  <c r="AS104" i="5"/>
  <c r="AT184" i="8"/>
  <c r="AS27" i="4"/>
  <c r="AS36" i="14" s="1"/>
  <c r="AS108" i="5"/>
  <c r="AU55" i="11" l="1"/>
  <c r="AU64" i="11" s="1"/>
  <c r="AJ48" i="11"/>
  <c r="AJ65" i="11" s="1"/>
  <c r="AK37" i="11"/>
  <c r="AU56" i="11"/>
  <c r="AU17" i="4" s="1"/>
  <c r="AU18" i="4" s="1"/>
  <c r="AU27" i="14" s="1"/>
  <c r="AU30" i="14" s="1"/>
  <c r="AU32" i="14" s="1"/>
  <c r="AV80" i="13"/>
  <c r="AV28" i="11"/>
  <c r="AV29" i="11" s="1"/>
  <c r="AG29" i="4"/>
  <c r="AG66" i="4" s="1"/>
  <c r="AG37" i="14"/>
  <c r="AG40" i="14" s="1"/>
  <c r="AG42" i="14" s="1"/>
  <c r="AV14" i="4"/>
  <c r="AV15" i="4" s="1"/>
  <c r="AW49" i="13"/>
  <c r="AW50" i="13" s="1"/>
  <c r="AW61" i="13"/>
  <c r="AY73" i="13"/>
  <c r="AY32" i="13"/>
  <c r="AY33" i="13" s="1"/>
  <c r="AH49" i="9"/>
  <c r="AH52" i="9" s="1"/>
  <c r="AT101" i="5"/>
  <c r="AS31" i="4"/>
  <c r="AS38" i="14" s="1"/>
  <c r="AS109" i="5"/>
  <c r="AS110" i="5" s="1"/>
  <c r="AT178" i="8"/>
  <c r="AT179" i="8" s="1"/>
  <c r="AT187" i="8"/>
  <c r="AJ66" i="11" l="1"/>
  <c r="AJ49" i="11"/>
  <c r="AJ43" i="4" s="1"/>
  <c r="AJ44" i="4" s="1"/>
  <c r="AJ58" i="4" s="1"/>
  <c r="AU13" i="9"/>
  <c r="AU13" i="10"/>
  <c r="AU15" i="10" s="1"/>
  <c r="AV12" i="10" s="1"/>
  <c r="AU50" i="9"/>
  <c r="AV39" i="11"/>
  <c r="AV38" i="11"/>
  <c r="AG67" i="4"/>
  <c r="AV54" i="11"/>
  <c r="AV17" i="14"/>
  <c r="AV20" i="14" s="1"/>
  <c r="AV22" i="14" s="1"/>
  <c r="AY78" i="13"/>
  <c r="AY34" i="13"/>
  <c r="AY52" i="4" s="1"/>
  <c r="AZ70" i="13"/>
  <c r="AY84" i="13"/>
  <c r="AX58" i="13"/>
  <c r="AW83" i="13"/>
  <c r="AW85" i="13" s="1"/>
  <c r="AW32" i="4" s="1"/>
  <c r="AW77" i="13"/>
  <c r="AW79" i="13" s="1"/>
  <c r="AW51" i="13"/>
  <c r="AW54" i="4" s="1"/>
  <c r="AW56" i="4" s="1"/>
  <c r="AS111" i="5"/>
  <c r="AS42" i="4" s="1"/>
  <c r="AH53" i="9"/>
  <c r="AH14" i="9"/>
  <c r="AH15" i="9" s="1"/>
  <c r="AH27" i="9"/>
  <c r="AH28" i="9" s="1"/>
  <c r="AU184" i="8"/>
  <c r="AT27" i="4"/>
  <c r="AT36" i="14" s="1"/>
  <c r="AT108" i="5"/>
  <c r="AT104" i="5"/>
  <c r="AT95" i="5"/>
  <c r="AT96" i="5" s="1"/>
  <c r="AV55" i="11" l="1"/>
  <c r="AV56" i="11" s="1"/>
  <c r="AV17" i="4" s="1"/>
  <c r="AV18" i="4" s="1"/>
  <c r="AK40" i="11"/>
  <c r="AK42" i="11" s="1"/>
  <c r="AK47" i="11" s="1"/>
  <c r="AJ26" i="10"/>
  <c r="AJ28" i="10" s="1"/>
  <c r="AK25" i="10" s="1"/>
  <c r="AJ26" i="9"/>
  <c r="AJ76" i="11"/>
  <c r="AJ78" i="11" s="1"/>
  <c r="AK75" i="11" s="1"/>
  <c r="AJ33" i="4"/>
  <c r="AK63" i="11"/>
  <c r="AV64" i="11"/>
  <c r="AW80" i="13"/>
  <c r="AW28" i="11"/>
  <c r="AW29" i="11" s="1"/>
  <c r="AW14" i="4"/>
  <c r="AW15" i="4" s="1"/>
  <c r="AX61" i="13"/>
  <c r="AX49" i="13"/>
  <c r="AX50" i="13" s="1"/>
  <c r="AZ32" i="13"/>
  <c r="AZ33" i="13" s="1"/>
  <c r="AZ73" i="13"/>
  <c r="AI25" i="9"/>
  <c r="AH28" i="4"/>
  <c r="AH35" i="4"/>
  <c r="AH36" i="4" s="1"/>
  <c r="AI12" i="9"/>
  <c r="AH60" i="4"/>
  <c r="AH61" i="4" s="1"/>
  <c r="AH20" i="4"/>
  <c r="AH21" i="4" s="1"/>
  <c r="AU101" i="5"/>
  <c r="AT31" i="4"/>
  <c r="AT38" i="14" s="1"/>
  <c r="AT109" i="5"/>
  <c r="AT110" i="5" s="1"/>
  <c r="AU187" i="8"/>
  <c r="AU178" i="8"/>
  <c r="AU179" i="8" s="1"/>
  <c r="AV27" i="14" l="1"/>
  <c r="AV30" i="14" s="1"/>
  <c r="AV32" i="14" s="1"/>
  <c r="AV50" i="9"/>
  <c r="AV13" i="9"/>
  <c r="AV13" i="10"/>
  <c r="AV15" i="10" s="1"/>
  <c r="AW12" i="10" s="1"/>
  <c r="AK48" i="11"/>
  <c r="AK65" i="11" s="1"/>
  <c r="AL37" i="11"/>
  <c r="AW38" i="11"/>
  <c r="AW39" i="11"/>
  <c r="AW54" i="11"/>
  <c r="AW17" i="14"/>
  <c r="AW20" i="14" s="1"/>
  <c r="AW22" i="14" s="1"/>
  <c r="AH29" i="4"/>
  <c r="AH67" i="4" s="1"/>
  <c r="AH37" i="14"/>
  <c r="AH40" i="14" s="1"/>
  <c r="AH42" i="14" s="1"/>
  <c r="AX77" i="13"/>
  <c r="AX79" i="13" s="1"/>
  <c r="AX51" i="13"/>
  <c r="AX54" i="4" s="1"/>
  <c r="AX56" i="4" s="1"/>
  <c r="BA70" i="13"/>
  <c r="AZ84" i="13"/>
  <c r="AZ78" i="13"/>
  <c r="AZ34" i="13"/>
  <c r="AZ52" i="4" s="1"/>
  <c r="AY58" i="13"/>
  <c r="AX83" i="13"/>
  <c r="AX85" i="13" s="1"/>
  <c r="AX32" i="4" s="1"/>
  <c r="AT111" i="5"/>
  <c r="AT42" i="4" s="1"/>
  <c r="AI49" i="9"/>
  <c r="AI52" i="9" s="1"/>
  <c r="AV184" i="8"/>
  <c r="AU27" i="4"/>
  <c r="AU36" i="14" s="1"/>
  <c r="AU108" i="5"/>
  <c r="AU95" i="5"/>
  <c r="AU96" i="5" s="1"/>
  <c r="AU104" i="5"/>
  <c r="AW55" i="11" l="1"/>
  <c r="AW56" i="11" s="1"/>
  <c r="AW17" i="4" s="1"/>
  <c r="AW18" i="4" s="1"/>
  <c r="AK66" i="11"/>
  <c r="AK49" i="11"/>
  <c r="AK43" i="4" s="1"/>
  <c r="AK44" i="4" s="1"/>
  <c r="AK58" i="4" s="1"/>
  <c r="AH66" i="4"/>
  <c r="AX80" i="13"/>
  <c r="AX28" i="11"/>
  <c r="AX29" i="11" s="1"/>
  <c r="AX14" i="4"/>
  <c r="AX15" i="4" s="1"/>
  <c r="AY49" i="13"/>
  <c r="AY50" i="13" s="1"/>
  <c r="AY61" i="13"/>
  <c r="BA73" i="13"/>
  <c r="BA32" i="13"/>
  <c r="BA33" i="13" s="1"/>
  <c r="AI53" i="9"/>
  <c r="AI27" i="9"/>
  <c r="AI28" i="9" s="1"/>
  <c r="AI14" i="9"/>
  <c r="AI15" i="9" s="1"/>
  <c r="AV101" i="5"/>
  <c r="AU31" i="4"/>
  <c r="AU38" i="14" s="1"/>
  <c r="AU109" i="5"/>
  <c r="AU110" i="5" s="1"/>
  <c r="AV178" i="8"/>
  <c r="AV179" i="8" s="1"/>
  <c r="AV187" i="8"/>
  <c r="AW64" i="11" l="1"/>
  <c r="AW27" i="14"/>
  <c r="AW30" i="14" s="1"/>
  <c r="AW32" i="14" s="1"/>
  <c r="AW50" i="9"/>
  <c r="AW13" i="9"/>
  <c r="AW13" i="10"/>
  <c r="AW15" i="10" s="1"/>
  <c r="AX12" i="10" s="1"/>
  <c r="AL40" i="11"/>
  <c r="AL42" i="11" s="1"/>
  <c r="AL47" i="11" s="1"/>
  <c r="AK26" i="9"/>
  <c r="AK76" i="11"/>
  <c r="AK78" i="11" s="1"/>
  <c r="AL75" i="11" s="1"/>
  <c r="AK26" i="10"/>
  <c r="AK28" i="10" s="1"/>
  <c r="AL25" i="10" s="1"/>
  <c r="AL63" i="11"/>
  <c r="AK33" i="4"/>
  <c r="AX38" i="11"/>
  <c r="AX39" i="11"/>
  <c r="AX54" i="11"/>
  <c r="AX55" i="11" s="1"/>
  <c r="AX17" i="14"/>
  <c r="AX20" i="14" s="1"/>
  <c r="AX22" i="14" s="1"/>
  <c r="AY77" i="13"/>
  <c r="AY79" i="13" s="1"/>
  <c r="AY51" i="13"/>
  <c r="AY54" i="4" s="1"/>
  <c r="AY56" i="4" s="1"/>
  <c r="BA78" i="13"/>
  <c r="BA34" i="13"/>
  <c r="BA52" i="4" s="1"/>
  <c r="BB70" i="13"/>
  <c r="BA84" i="13"/>
  <c r="AZ58" i="13"/>
  <c r="AY83" i="13"/>
  <c r="AY85" i="13" s="1"/>
  <c r="AY32" i="4" s="1"/>
  <c r="AU111" i="5"/>
  <c r="AU42" i="4" s="1"/>
  <c r="AI35" i="4"/>
  <c r="AI36" i="4" s="1"/>
  <c r="AJ12" i="9"/>
  <c r="AJ25" i="9"/>
  <c r="AI28" i="4"/>
  <c r="AI20" i="4"/>
  <c r="AI21" i="4" s="1"/>
  <c r="AI60" i="4"/>
  <c r="AI61" i="4" s="1"/>
  <c r="AW184" i="8"/>
  <c r="AV108" i="5"/>
  <c r="AV27" i="4"/>
  <c r="AV36" i="14" s="1"/>
  <c r="AV104" i="5"/>
  <c r="AV95" i="5"/>
  <c r="AV96" i="5" s="1"/>
  <c r="AL48" i="11" l="1"/>
  <c r="AL65" i="11" s="1"/>
  <c r="AM37" i="11"/>
  <c r="AY80" i="13"/>
  <c r="AY14" i="4" s="1"/>
  <c r="AY15" i="4" s="1"/>
  <c r="AY28" i="11"/>
  <c r="AY29" i="11" s="1"/>
  <c r="AI29" i="4"/>
  <c r="AI66" i="4" s="1"/>
  <c r="AI37" i="14"/>
  <c r="AI40" i="14" s="1"/>
  <c r="AI42" i="14" s="1"/>
  <c r="AX56" i="11"/>
  <c r="AX17" i="4" s="1"/>
  <c r="AX18" i="4" s="1"/>
  <c r="AX27" i="14" s="1"/>
  <c r="AX30" i="14" s="1"/>
  <c r="AX32" i="14" s="1"/>
  <c r="AX64" i="11"/>
  <c r="AZ61" i="13"/>
  <c r="AZ49" i="13"/>
  <c r="AZ50" i="13" s="1"/>
  <c r="BB73" i="13"/>
  <c r="BB84" i="13" s="1"/>
  <c r="BB32" i="13"/>
  <c r="BB33" i="13" s="1"/>
  <c r="AJ49" i="9"/>
  <c r="AJ52" i="9" s="1"/>
  <c r="AW101" i="5"/>
  <c r="AV31" i="4"/>
  <c r="AV38" i="14" s="1"/>
  <c r="AV109" i="5"/>
  <c r="AV110" i="5" s="1"/>
  <c r="AW187" i="8"/>
  <c r="AW178" i="8"/>
  <c r="AW179" i="8" s="1"/>
  <c r="AX50" i="9" l="1"/>
  <c r="AL66" i="11"/>
  <c r="AL49" i="11"/>
  <c r="AL43" i="4" s="1"/>
  <c r="AL44" i="4" s="1"/>
  <c r="AL58" i="4" s="1"/>
  <c r="AY38" i="11"/>
  <c r="AY39" i="11"/>
  <c r="AX13" i="9"/>
  <c r="AX13" i="10"/>
  <c r="AX15" i="10" s="1"/>
  <c r="AY12" i="10" s="1"/>
  <c r="AY54" i="11"/>
  <c r="AY17" i="14"/>
  <c r="AY20" i="14" s="1"/>
  <c r="AY22" i="14" s="1"/>
  <c r="F23" i="14" s="1"/>
  <c r="AI67" i="4"/>
  <c r="BB78" i="13"/>
  <c r="BB34" i="13"/>
  <c r="AZ77" i="13"/>
  <c r="AZ79" i="13" s="1"/>
  <c r="AZ51" i="13"/>
  <c r="AZ54" i="4" s="1"/>
  <c r="AZ56" i="4" s="1"/>
  <c r="BA58" i="13"/>
  <c r="AZ83" i="13"/>
  <c r="AZ85" i="13" s="1"/>
  <c r="AZ32" i="4" s="1"/>
  <c r="AV111" i="5"/>
  <c r="AV42" i="4" s="1"/>
  <c r="AJ53" i="9"/>
  <c r="AJ14" i="9"/>
  <c r="AJ15" i="9" s="1"/>
  <c r="AJ27" i="9"/>
  <c r="AJ28" i="9" s="1"/>
  <c r="AX184" i="8"/>
  <c r="AW108" i="5"/>
  <c r="AW27" i="4"/>
  <c r="AW36" i="14" s="1"/>
  <c r="AW95" i="5"/>
  <c r="AW96" i="5" s="1"/>
  <c r="AW104" i="5"/>
  <c r="AY55" i="11" l="1"/>
  <c r="AY64" i="11" s="1"/>
  <c r="AM40" i="11"/>
  <c r="AM42" i="11" s="1"/>
  <c r="AM47" i="11" s="1"/>
  <c r="AL26" i="10"/>
  <c r="AL28" i="10" s="1"/>
  <c r="AM25" i="10" s="1"/>
  <c r="AL26" i="9"/>
  <c r="AL76" i="11"/>
  <c r="AL78" i="11" s="1"/>
  <c r="AM75" i="11" s="1"/>
  <c r="AM63" i="11"/>
  <c r="AL33" i="4"/>
  <c r="AZ80" i="13"/>
  <c r="AZ14" i="4" s="1"/>
  <c r="AZ15" i="4" s="1"/>
  <c r="AZ28" i="11"/>
  <c r="AZ29" i="11" s="1"/>
  <c r="BA61" i="13"/>
  <c r="BA49" i="13"/>
  <c r="BA50" i="13" s="1"/>
  <c r="BB52" i="4"/>
  <c r="H34" i="13"/>
  <c r="H52" i="4" s="1"/>
  <c r="AJ28" i="4"/>
  <c r="AK25" i="9"/>
  <c r="AJ35" i="4"/>
  <c r="AJ36" i="4" s="1"/>
  <c r="AK12" i="9"/>
  <c r="AJ20" i="4"/>
  <c r="AJ21" i="4" s="1"/>
  <c r="AJ60" i="4"/>
  <c r="AJ61" i="4" s="1"/>
  <c r="AX101" i="5"/>
  <c r="AW31" i="4"/>
  <c r="AW38" i="14" s="1"/>
  <c r="AW109" i="5"/>
  <c r="AW110" i="5" s="1"/>
  <c r="AX178" i="8"/>
  <c r="AX179" i="8" s="1"/>
  <c r="AX187" i="8"/>
  <c r="AY56" i="11" l="1"/>
  <c r="AY17" i="4" s="1"/>
  <c r="AY18" i="4" s="1"/>
  <c r="AY27" i="14" s="1"/>
  <c r="AY30" i="14" s="1"/>
  <c r="AY32" i="14" s="1"/>
  <c r="F33" i="14" s="1"/>
  <c r="AY13" i="10"/>
  <c r="AY15" i="10" s="1"/>
  <c r="AZ12" i="10" s="1"/>
  <c r="AM48" i="11"/>
  <c r="AM65" i="11" s="1"/>
  <c r="AN37" i="11"/>
  <c r="AY13" i="9"/>
  <c r="AY50" i="9"/>
  <c r="AZ39" i="11"/>
  <c r="AZ38" i="11"/>
  <c r="AZ54" i="11"/>
  <c r="AZ17" i="14"/>
  <c r="AJ29" i="4"/>
  <c r="AJ67" i="4" s="1"/>
  <c r="AJ37" i="14"/>
  <c r="AJ40" i="14" s="1"/>
  <c r="AJ42" i="14" s="1"/>
  <c r="BB58" i="13"/>
  <c r="BA83" i="13"/>
  <c r="BA85" i="13" s="1"/>
  <c r="BA32" i="4" s="1"/>
  <c r="BA77" i="13"/>
  <c r="BA79" i="13" s="1"/>
  <c r="BA51" i="13"/>
  <c r="BA54" i="4" s="1"/>
  <c r="BA56" i="4" s="1"/>
  <c r="AW111" i="5"/>
  <c r="AW42" i="4" s="1"/>
  <c r="AK49" i="9"/>
  <c r="AK52" i="9" s="1"/>
  <c r="AY184" i="8"/>
  <c r="AX108" i="5"/>
  <c r="AX27" i="4"/>
  <c r="AX36" i="14" s="1"/>
  <c r="AX95" i="5"/>
  <c r="AX96" i="5" s="1"/>
  <c r="AX104" i="5"/>
  <c r="AZ55" i="11" l="1"/>
  <c r="AZ64" i="11" s="1"/>
  <c r="AJ66" i="4"/>
  <c r="AM66" i="11"/>
  <c r="AM49" i="11"/>
  <c r="AM43" i="4" s="1"/>
  <c r="AM44" i="4" s="1"/>
  <c r="AM58" i="4" s="1"/>
  <c r="BA80" i="13"/>
  <c r="BA14" i="4" s="1"/>
  <c r="BA15" i="4" s="1"/>
  <c r="BA28" i="11"/>
  <c r="BA29" i="11" s="1"/>
  <c r="BB49" i="13"/>
  <c r="BB50" i="13" s="1"/>
  <c r="BB61" i="13"/>
  <c r="BB83" i="13" s="1"/>
  <c r="BB85" i="13" s="1"/>
  <c r="AK53" i="9"/>
  <c r="AK14" i="9"/>
  <c r="AK15" i="9" s="1"/>
  <c r="AK27" i="9"/>
  <c r="AK28" i="9" s="1"/>
  <c r="AY101" i="5"/>
  <c r="AX109" i="5"/>
  <c r="AX31" i="4"/>
  <c r="AX38" i="14" s="1"/>
  <c r="AX110" i="5"/>
  <c r="AY178" i="8"/>
  <c r="AY179" i="8" s="1"/>
  <c r="AY187" i="8"/>
  <c r="AZ56" i="11" l="1"/>
  <c r="AZ17" i="4" s="1"/>
  <c r="AZ18" i="4" s="1"/>
  <c r="AN40" i="11"/>
  <c r="AN42" i="11" s="1"/>
  <c r="AN47" i="11" s="1"/>
  <c r="AM26" i="10"/>
  <c r="AM28" i="10" s="1"/>
  <c r="AN25" i="10" s="1"/>
  <c r="AM26" i="9"/>
  <c r="AM76" i="11"/>
  <c r="AM78" i="11" s="1"/>
  <c r="AN75" i="11" s="1"/>
  <c r="AN63" i="11"/>
  <c r="AM33" i="4"/>
  <c r="BA39" i="11"/>
  <c r="BA38" i="11"/>
  <c r="BB32" i="4"/>
  <c r="H85" i="13"/>
  <c r="H32" i="4" s="1"/>
  <c r="BA54" i="11"/>
  <c r="BA55" i="11" s="1"/>
  <c r="BA17" i="14"/>
  <c r="BB77" i="13"/>
  <c r="BB79" i="13" s="1"/>
  <c r="BB51" i="13"/>
  <c r="AX111" i="5"/>
  <c r="AX42" i="4" s="1"/>
  <c r="AK28" i="4"/>
  <c r="AL25" i="9"/>
  <c r="AK35" i="4"/>
  <c r="AK36" i="4" s="1"/>
  <c r="AL12" i="9"/>
  <c r="AK60" i="4"/>
  <c r="AK61" i="4" s="1"/>
  <c r="AK20" i="4"/>
  <c r="AK21" i="4" s="1"/>
  <c r="AZ184" i="8"/>
  <c r="AY108" i="5"/>
  <c r="AY27" i="4"/>
  <c r="AY36" i="14" s="1"/>
  <c r="AY95" i="5"/>
  <c r="AY96" i="5" s="1"/>
  <c r="AY104" i="5"/>
  <c r="AZ27" i="14" l="1"/>
  <c r="AZ50" i="9"/>
  <c r="AZ13" i="9"/>
  <c r="AZ13" i="10"/>
  <c r="AZ15" i="10" s="1"/>
  <c r="BA12" i="10" s="1"/>
  <c r="BA56" i="11"/>
  <c r="BA17" i="4" s="1"/>
  <c r="BA18" i="4" s="1"/>
  <c r="BA27" i="14" s="1"/>
  <c r="BA64" i="11"/>
  <c r="AN48" i="11"/>
  <c r="AN65" i="11" s="1"/>
  <c r="AO37" i="11"/>
  <c r="BB80" i="13"/>
  <c r="BB28" i="11"/>
  <c r="BB29" i="11" s="1"/>
  <c r="AK29" i="4"/>
  <c r="AK67" i="4" s="1"/>
  <c r="AK37" i="14"/>
  <c r="AK40" i="14" s="1"/>
  <c r="AK42" i="14" s="1"/>
  <c r="BB14" i="4"/>
  <c r="BB15" i="4" s="1"/>
  <c r="BB17" i="14" s="1"/>
  <c r="H80" i="13"/>
  <c r="BB54" i="4"/>
  <c r="BB56" i="4" s="1"/>
  <c r="H56" i="4" s="1"/>
  <c r="H51" i="13"/>
  <c r="H54" i="4" s="1"/>
  <c r="AL49" i="9"/>
  <c r="AL52" i="9" s="1"/>
  <c r="AZ101" i="5"/>
  <c r="AY31" i="4"/>
  <c r="AY38" i="14" s="1"/>
  <c r="AY109" i="5"/>
  <c r="AY110" i="5" s="1"/>
  <c r="AZ178" i="8"/>
  <c r="AZ179" i="8" s="1"/>
  <c r="AZ187" i="8"/>
  <c r="BA13" i="10" l="1"/>
  <c r="BA15" i="10" s="1"/>
  <c r="BB12" i="10" s="1"/>
  <c r="BA13" i="9"/>
  <c r="BA50" i="9"/>
  <c r="AN49" i="11"/>
  <c r="AN43" i="4" s="1"/>
  <c r="AN44" i="4" s="1"/>
  <c r="AN58" i="4" s="1"/>
  <c r="AN66" i="11"/>
  <c r="BB39" i="11"/>
  <c r="BB38" i="11"/>
  <c r="AK66" i="4"/>
  <c r="H14" i="4"/>
  <c r="BB54" i="11"/>
  <c r="BB55" i="11" s="1"/>
  <c r="H15" i="4"/>
  <c r="AY111" i="5"/>
  <c r="AY42" i="4" s="1"/>
  <c r="AL53" i="9"/>
  <c r="AL14" i="9"/>
  <c r="AL15" i="9" s="1"/>
  <c r="AL27" i="9"/>
  <c r="AL28" i="9" s="1"/>
  <c r="BA184" i="8"/>
  <c r="AZ108" i="5"/>
  <c r="AZ27" i="4"/>
  <c r="AZ36" i="14" s="1"/>
  <c r="AZ104" i="5"/>
  <c r="AZ95" i="5"/>
  <c r="AZ96" i="5" s="1"/>
  <c r="AN33" i="4" l="1"/>
  <c r="AO63" i="11"/>
  <c r="AO40" i="11"/>
  <c r="AO42" i="11" s="1"/>
  <c r="AO47" i="11" s="1"/>
  <c r="AN76" i="11"/>
  <c r="AN78" i="11" s="1"/>
  <c r="AO75" i="11" s="1"/>
  <c r="AN26" i="10"/>
  <c r="AN28" i="10" s="1"/>
  <c r="AO25" i="10" s="1"/>
  <c r="AN26" i="9"/>
  <c r="H54" i="11"/>
  <c r="H17" i="14"/>
  <c r="BB56" i="11"/>
  <c r="BB64" i="11"/>
  <c r="AL28" i="4"/>
  <c r="AM25" i="9"/>
  <c r="AM12" i="9"/>
  <c r="AL35" i="4"/>
  <c r="AL36" i="4" s="1"/>
  <c r="AL60" i="4"/>
  <c r="AL61" i="4" s="1"/>
  <c r="AL20" i="4"/>
  <c r="AL21" i="4" s="1"/>
  <c r="BA101" i="5"/>
  <c r="AZ31" i="4"/>
  <c r="AZ38" i="14" s="1"/>
  <c r="AZ109" i="5"/>
  <c r="AZ110" i="5" s="1"/>
  <c r="BA178" i="8"/>
  <c r="BA179" i="8" s="1"/>
  <c r="BA187" i="8"/>
  <c r="AO48" i="11" l="1"/>
  <c r="AO65" i="11" s="1"/>
  <c r="AP37" i="11"/>
  <c r="AL29" i="4"/>
  <c r="AL66" i="4" s="1"/>
  <c r="AL37" i="14"/>
  <c r="AL40" i="14" s="1"/>
  <c r="AL42" i="14" s="1"/>
  <c r="BB17" i="4"/>
  <c r="BB18" i="4" s="1"/>
  <c r="BB27" i="14" s="1"/>
  <c r="H56" i="11"/>
  <c r="H17" i="4" s="1"/>
  <c r="AZ111" i="5"/>
  <c r="AZ42" i="4" s="1"/>
  <c r="AM49" i="9"/>
  <c r="AM52" i="9" s="1"/>
  <c r="BB184" i="8"/>
  <c r="BA108" i="5"/>
  <c r="BA27" i="4"/>
  <c r="BA36" i="14" s="1"/>
  <c r="BA104" i="5"/>
  <c r="BA95" i="5"/>
  <c r="BA96" i="5" s="1"/>
  <c r="AO49" i="11" l="1"/>
  <c r="AO43" i="4" s="1"/>
  <c r="AO44" i="4" s="1"/>
  <c r="AO58" i="4" s="1"/>
  <c r="AO66" i="11"/>
  <c r="AL67" i="4"/>
  <c r="BB13" i="10"/>
  <c r="BB15" i="10" s="1"/>
  <c r="BB13" i="9"/>
  <c r="BB50" i="9"/>
  <c r="H18" i="4"/>
  <c r="H27" i="14" s="1"/>
  <c r="AM27" i="9"/>
  <c r="AM28" i="9" s="1"/>
  <c r="AM14" i="9"/>
  <c r="AM15" i="9" s="1"/>
  <c r="AM53" i="9"/>
  <c r="BB101" i="5"/>
  <c r="BA109" i="5"/>
  <c r="BA110" i="5" s="1"/>
  <c r="BA31" i="4"/>
  <c r="BA38" i="14" s="1"/>
  <c r="BB178" i="8"/>
  <c r="BB179" i="8" s="1"/>
  <c r="BB187" i="8"/>
  <c r="H187" i="8" s="1"/>
  <c r="AP63" i="11" l="1"/>
  <c r="AO33" i="4"/>
  <c r="AP40" i="11"/>
  <c r="AP42" i="11" s="1"/>
  <c r="AP47" i="11" s="1"/>
  <c r="AO76" i="11"/>
  <c r="AO78" i="11" s="1"/>
  <c r="AP75" i="11" s="1"/>
  <c r="AO26" i="10"/>
  <c r="AO28" i="10" s="1"/>
  <c r="AP25" i="10" s="1"/>
  <c r="AO26" i="9"/>
  <c r="H108" i="5"/>
  <c r="H27" i="4"/>
  <c r="H36" i="14" s="1"/>
  <c r="H13" i="10"/>
  <c r="H13" i="9"/>
  <c r="H50" i="9"/>
  <c r="BA111" i="5"/>
  <c r="BA42" i="4" s="1"/>
  <c r="AM60" i="4"/>
  <c r="AM61" i="4" s="1"/>
  <c r="AM20" i="4"/>
  <c r="AM21" i="4" s="1"/>
  <c r="AM35" i="4"/>
  <c r="AM36" i="4" s="1"/>
  <c r="AN12" i="9"/>
  <c r="AM28" i="4"/>
  <c r="AN25" i="9"/>
  <c r="BB108" i="5"/>
  <c r="BB27" i="4"/>
  <c r="BB36" i="14" s="1"/>
  <c r="BB95" i="5"/>
  <c r="BB96" i="5" s="1"/>
  <c r="BB104" i="5"/>
  <c r="H104" i="5" s="1"/>
  <c r="AP48" i="11" l="1"/>
  <c r="AP65" i="11" s="1"/>
  <c r="AQ37" i="11"/>
  <c r="H31" i="4"/>
  <c r="H38" i="14" s="1"/>
  <c r="H109" i="5"/>
  <c r="AM29" i="4"/>
  <c r="AM67" i="4" s="1"/>
  <c r="AM37" i="14"/>
  <c r="AM40" i="14" s="1"/>
  <c r="AM42" i="14" s="1"/>
  <c r="AN49" i="9"/>
  <c r="AN52" i="9" s="1"/>
  <c r="BB109" i="5"/>
  <c r="BB110" i="5" s="1"/>
  <c r="BB31" i="4"/>
  <c r="BB38" i="14" s="1"/>
  <c r="AM66" i="4" l="1"/>
  <c r="AP66" i="11"/>
  <c r="AP49" i="11"/>
  <c r="AP43" i="4" s="1"/>
  <c r="AP44" i="4" s="1"/>
  <c r="AP58" i="4" s="1"/>
  <c r="BB111" i="5"/>
  <c r="AN27" i="9"/>
  <c r="AN28" i="9" s="1"/>
  <c r="AN14" i="9"/>
  <c r="AN15" i="9" s="1"/>
  <c r="AN53" i="9"/>
  <c r="AQ40" i="11" l="1"/>
  <c r="AQ42" i="11" s="1"/>
  <c r="AQ47" i="11" s="1"/>
  <c r="AP76" i="11"/>
  <c r="AP78" i="11" s="1"/>
  <c r="AQ75" i="11" s="1"/>
  <c r="AP26" i="10"/>
  <c r="AP28" i="10" s="1"/>
  <c r="AQ25" i="10" s="1"/>
  <c r="AP26" i="9"/>
  <c r="AQ63" i="11"/>
  <c r="AP33" i="4"/>
  <c r="BB42" i="4"/>
  <c r="H111" i="5"/>
  <c r="H42" i="4" s="1"/>
  <c r="AN60" i="4"/>
  <c r="AN61" i="4" s="1"/>
  <c r="AN20" i="4"/>
  <c r="AN21" i="4" s="1"/>
  <c r="AO25" i="9"/>
  <c r="AN28" i="4"/>
  <c r="AN35" i="4"/>
  <c r="AN36" i="4" s="1"/>
  <c r="AO12" i="9"/>
  <c r="AQ48" i="11" l="1"/>
  <c r="AQ65" i="11" s="1"/>
  <c r="AR37" i="11"/>
  <c r="AN29" i="4"/>
  <c r="AN66" i="4" s="1"/>
  <c r="AN37" i="14"/>
  <c r="AN40" i="14" s="1"/>
  <c r="AN42" i="14" s="1"/>
  <c r="AO49" i="9"/>
  <c r="AO52" i="9" s="1"/>
  <c r="AQ66" i="11" l="1"/>
  <c r="AQ49" i="11"/>
  <c r="AN67" i="4"/>
  <c r="AO14" i="9"/>
  <c r="AO15" i="9" s="1"/>
  <c r="AO27" i="9"/>
  <c r="AO28" i="9" s="1"/>
  <c r="AO53" i="9"/>
  <c r="AQ43" i="4" l="1"/>
  <c r="AQ44" i="4" s="1"/>
  <c r="AR63" i="11"/>
  <c r="AQ33" i="4"/>
  <c r="AO20" i="4"/>
  <c r="AO21" i="4" s="1"/>
  <c r="AO60" i="4"/>
  <c r="AO61" i="4" s="1"/>
  <c r="AP25" i="9"/>
  <c r="AO28" i="4"/>
  <c r="AO35" i="4"/>
  <c r="AO36" i="4" s="1"/>
  <c r="AP12" i="9"/>
  <c r="AQ58" i="4" l="1"/>
  <c r="AO29" i="4"/>
  <c r="AO66" i="4" s="1"/>
  <c r="AO37" i="14"/>
  <c r="AO40" i="14" s="1"/>
  <c r="AO42" i="14" s="1"/>
  <c r="AP49" i="9"/>
  <c r="AP52" i="9" s="1"/>
  <c r="AR40" i="11" l="1"/>
  <c r="AR42" i="11" s="1"/>
  <c r="AR47" i="11" s="1"/>
  <c r="AQ26" i="9"/>
  <c r="AQ76" i="11"/>
  <c r="AQ78" i="11" s="1"/>
  <c r="AR75" i="11" s="1"/>
  <c r="AQ26" i="10"/>
  <c r="AQ28" i="10" s="1"/>
  <c r="AR25" i="10" s="1"/>
  <c r="AO67" i="4"/>
  <c r="AP14" i="9"/>
  <c r="AP15" i="9" s="1"/>
  <c r="AP27" i="9"/>
  <c r="AP28" i="9" s="1"/>
  <c r="AP53" i="9"/>
  <c r="AR48" i="11" l="1"/>
  <c r="AR65" i="11" s="1"/>
  <c r="AS37" i="11"/>
  <c r="AP60" i="4"/>
  <c r="AP61" i="4" s="1"/>
  <c r="AP20" i="4"/>
  <c r="AP21" i="4" s="1"/>
  <c r="AQ25" i="9"/>
  <c r="AP28" i="4"/>
  <c r="AP35" i="4"/>
  <c r="AP36" i="4" s="1"/>
  <c r="AQ12" i="9"/>
  <c r="AR66" i="11" l="1"/>
  <c r="AR49" i="11"/>
  <c r="AP29" i="4"/>
  <c r="AP66" i="4" s="1"/>
  <c r="AP37" i="14"/>
  <c r="AP40" i="14" s="1"/>
  <c r="AP42" i="14" s="1"/>
  <c r="AQ49" i="9"/>
  <c r="AQ52" i="9" s="1"/>
  <c r="AR43" i="4" l="1"/>
  <c r="AR44" i="4" s="1"/>
  <c r="AR33" i="4"/>
  <c r="AS63" i="11"/>
  <c r="AP67" i="4"/>
  <c r="AQ27" i="9"/>
  <c r="AQ28" i="9" s="1"/>
  <c r="AQ14" i="9"/>
  <c r="AQ15" i="9" s="1"/>
  <c r="AQ53" i="9"/>
  <c r="AR58" i="4" l="1"/>
  <c r="AQ60" i="4"/>
  <c r="AQ61" i="4" s="1"/>
  <c r="AQ20" i="4"/>
  <c r="AQ21" i="4" s="1"/>
  <c r="AR12" i="9"/>
  <c r="AQ35" i="4"/>
  <c r="AQ36" i="4" s="1"/>
  <c r="AR25" i="9"/>
  <c r="AQ28" i="4"/>
  <c r="AS40" i="11" l="1"/>
  <c r="AS42" i="11" s="1"/>
  <c r="AS47" i="11" s="1"/>
  <c r="AR26" i="10"/>
  <c r="AR28" i="10" s="1"/>
  <c r="AS25" i="10" s="1"/>
  <c r="AR76" i="11"/>
  <c r="AR78" i="11" s="1"/>
  <c r="AS75" i="11" s="1"/>
  <c r="AR26" i="9"/>
  <c r="AQ29" i="4"/>
  <c r="AQ67" i="4" s="1"/>
  <c r="AQ37" i="14"/>
  <c r="AQ40" i="14" s="1"/>
  <c r="AQ42" i="14" s="1"/>
  <c r="AR49" i="9"/>
  <c r="AR52" i="9" s="1"/>
  <c r="AS48" i="11" l="1"/>
  <c r="AS65" i="11" s="1"/>
  <c r="AT37" i="11"/>
  <c r="AQ66" i="4"/>
  <c r="AR53" i="9"/>
  <c r="AR27" i="9"/>
  <c r="AR28" i="9" s="1"/>
  <c r="AR14" i="9"/>
  <c r="AR15" i="9" s="1"/>
  <c r="AS66" i="11" l="1"/>
  <c r="AS49" i="11"/>
  <c r="AR35" i="4"/>
  <c r="AR36" i="4" s="1"/>
  <c r="AS12" i="9"/>
  <c r="AS25" i="9"/>
  <c r="AR28" i="4"/>
  <c r="AR20" i="4"/>
  <c r="AR21" i="4" s="1"/>
  <c r="AR60" i="4"/>
  <c r="AR61" i="4" s="1"/>
  <c r="AS43" i="4" l="1"/>
  <c r="AS44" i="4" s="1"/>
  <c r="AT63" i="11"/>
  <c r="AS33" i="4"/>
  <c r="AR29" i="4"/>
  <c r="AR67" i="4" s="1"/>
  <c r="AR37" i="14"/>
  <c r="AR40" i="14" s="1"/>
  <c r="AR42" i="14" s="1"/>
  <c r="AS49" i="9"/>
  <c r="AS52" i="9" s="1"/>
  <c r="AS58" i="4" l="1"/>
  <c r="AR66" i="4"/>
  <c r="AS27" i="9"/>
  <c r="AS53" i="9"/>
  <c r="AS14" i="9"/>
  <c r="AS15" i="9" s="1"/>
  <c r="AT40" i="11" l="1"/>
  <c r="AT42" i="11" s="1"/>
  <c r="AT47" i="11" s="1"/>
  <c r="AS26" i="10"/>
  <c r="AS28" i="10" s="1"/>
  <c r="AT25" i="10" s="1"/>
  <c r="AS26" i="9"/>
  <c r="AS28" i="9" s="1"/>
  <c r="AS76" i="11"/>
  <c r="AS78" i="11" s="1"/>
  <c r="AT75" i="11" s="1"/>
  <c r="AT12" i="9"/>
  <c r="AS35" i="4"/>
  <c r="AS36" i="4" s="1"/>
  <c r="AS20" i="4"/>
  <c r="AS21" i="4" s="1"/>
  <c r="AS60" i="4"/>
  <c r="AS61" i="4" s="1"/>
  <c r="AT25" i="9" l="1"/>
  <c r="AS28" i="4"/>
  <c r="AT48" i="11"/>
  <c r="AT65" i="11" s="1"/>
  <c r="AU37" i="11"/>
  <c r="AS29" i="4"/>
  <c r="AS66" i="4" s="1"/>
  <c r="AS37" i="14"/>
  <c r="AS40" i="14" s="1"/>
  <c r="AS42" i="14" s="1"/>
  <c r="AT49" i="9"/>
  <c r="AT52" i="9" s="1"/>
  <c r="AT49" i="11" l="1"/>
  <c r="AT66" i="11"/>
  <c r="AS67" i="4"/>
  <c r="AT53" i="9"/>
  <c r="AT14" i="9"/>
  <c r="AT15" i="9" s="1"/>
  <c r="AT27" i="9"/>
  <c r="AT33" i="4" l="1"/>
  <c r="AU63" i="11"/>
  <c r="AT43" i="4"/>
  <c r="AT44" i="4" s="1"/>
  <c r="AT35" i="4"/>
  <c r="AU12" i="9"/>
  <c r="AT20" i="4"/>
  <c r="AT21" i="4" s="1"/>
  <c r="AT60" i="4"/>
  <c r="AT36" i="4" l="1"/>
  <c r="AT58" i="4"/>
  <c r="AU49" i="9"/>
  <c r="AU52" i="9" s="1"/>
  <c r="AU40" i="11" l="1"/>
  <c r="AU42" i="11" s="1"/>
  <c r="AU47" i="11" s="1"/>
  <c r="AT26" i="9"/>
  <c r="AT28" i="9" s="1"/>
  <c r="AT26" i="10"/>
  <c r="AT28" i="10" s="1"/>
  <c r="AU25" i="10" s="1"/>
  <c r="AT76" i="11"/>
  <c r="AT78" i="11" s="1"/>
  <c r="AU75" i="11" s="1"/>
  <c r="AT61" i="4"/>
  <c r="AU14" i="9"/>
  <c r="AU15" i="9" s="1"/>
  <c r="AU53" i="9"/>
  <c r="AU27" i="9"/>
  <c r="AT28" i="4" l="1"/>
  <c r="AU25" i="9"/>
  <c r="AU48" i="11"/>
  <c r="AU65" i="11" s="1"/>
  <c r="AV37" i="11"/>
  <c r="AU20" i="4"/>
  <c r="AU21" i="4" s="1"/>
  <c r="AU60" i="4"/>
  <c r="AU35" i="4"/>
  <c r="AV12" i="9"/>
  <c r="AU66" i="11" l="1"/>
  <c r="AU49" i="11"/>
  <c r="AT29" i="4"/>
  <c r="AT37" i="14"/>
  <c r="AT40" i="14" s="1"/>
  <c r="AT42" i="14" s="1"/>
  <c r="AV49" i="9"/>
  <c r="AV52" i="9" s="1"/>
  <c r="AT67" i="4" l="1"/>
  <c r="AT66" i="4"/>
  <c r="AU43" i="4"/>
  <c r="AU44" i="4" s="1"/>
  <c r="AU33" i="4"/>
  <c r="AU36" i="4" s="1"/>
  <c r="AV63" i="11"/>
  <c r="AV53" i="9"/>
  <c r="AV14" i="9"/>
  <c r="AV15" i="9" s="1"/>
  <c r="AV27" i="9"/>
  <c r="AU58" i="4" l="1"/>
  <c r="AW12" i="9"/>
  <c r="AV35" i="4"/>
  <c r="AV20" i="4"/>
  <c r="AV21" i="4" s="1"/>
  <c r="AV60" i="4"/>
  <c r="AV40" i="11" l="1"/>
  <c r="AV42" i="11" s="1"/>
  <c r="AV47" i="11" s="1"/>
  <c r="AU26" i="9"/>
  <c r="AU28" i="9" s="1"/>
  <c r="AU76" i="11"/>
  <c r="AU78" i="11" s="1"/>
  <c r="AV75" i="11" s="1"/>
  <c r="AU26" i="10"/>
  <c r="AU28" i="10" s="1"/>
  <c r="AV25" i="10" s="1"/>
  <c r="AU61" i="4"/>
  <c r="AW49" i="9"/>
  <c r="AW52" i="9" s="1"/>
  <c r="AU28" i="4" l="1"/>
  <c r="AV25" i="9"/>
  <c r="AV48" i="11"/>
  <c r="AV65" i="11" s="1"/>
  <c r="AW37" i="11"/>
  <c r="AW53" i="9"/>
  <c r="AW14" i="9"/>
  <c r="AW15" i="9" s="1"/>
  <c r="AW27" i="9"/>
  <c r="AV66" i="11" l="1"/>
  <c r="AV49" i="11"/>
  <c r="AV43" i="4" s="1"/>
  <c r="AV44" i="4" s="1"/>
  <c r="AV58" i="4" s="1"/>
  <c r="AU37" i="14"/>
  <c r="AU40" i="14" s="1"/>
  <c r="AU42" i="14" s="1"/>
  <c r="AU29" i="4"/>
  <c r="AX12" i="9"/>
  <c r="AW35" i="4"/>
  <c r="AW60" i="4"/>
  <c r="AW20" i="4"/>
  <c r="AW21" i="4" s="1"/>
  <c r="AU67" i="4" l="1"/>
  <c r="AU66" i="4"/>
  <c r="AW40" i="11"/>
  <c r="AW42" i="11" s="1"/>
  <c r="AW47" i="11" s="1"/>
  <c r="AV76" i="11"/>
  <c r="AV78" i="11" s="1"/>
  <c r="AW75" i="11" s="1"/>
  <c r="AV26" i="9"/>
  <c r="AV28" i="9" s="1"/>
  <c r="AV26" i="10"/>
  <c r="AV28" i="10" s="1"/>
  <c r="AW25" i="10" s="1"/>
  <c r="AV61" i="4"/>
  <c r="AV33" i="4"/>
  <c r="AV36" i="4" s="1"/>
  <c r="AW63" i="11"/>
  <c r="AX49" i="9"/>
  <c r="AX52" i="9" s="1"/>
  <c r="AW25" i="9" l="1"/>
  <c r="AV28" i="4"/>
  <c r="AW48" i="11"/>
  <c r="AW65" i="11" s="1"/>
  <c r="AX37" i="11"/>
  <c r="AX53" i="9"/>
  <c r="AX14" i="9"/>
  <c r="AX15" i="9" s="1"/>
  <c r="AX27" i="9"/>
  <c r="AW66" i="11" l="1"/>
  <c r="AW49" i="11"/>
  <c r="AW43" i="4" s="1"/>
  <c r="AW44" i="4" s="1"/>
  <c r="AW58" i="4" s="1"/>
  <c r="AV29" i="4"/>
  <c r="AV37" i="14"/>
  <c r="AV40" i="14" s="1"/>
  <c r="AV42" i="14" s="1"/>
  <c r="AX35" i="4"/>
  <c r="AY12" i="9"/>
  <c r="AX60" i="4"/>
  <c r="AX20" i="4"/>
  <c r="AX21" i="4" s="1"/>
  <c r="AV67" i="4" l="1"/>
  <c r="AV66" i="4"/>
  <c r="AX40" i="11"/>
  <c r="AX42" i="11" s="1"/>
  <c r="AX47" i="11" s="1"/>
  <c r="AW26" i="9"/>
  <c r="AW28" i="9" s="1"/>
  <c r="AW76" i="11"/>
  <c r="AW78" i="11" s="1"/>
  <c r="AX75" i="11" s="1"/>
  <c r="AW26" i="10"/>
  <c r="AW28" i="10" s="1"/>
  <c r="AX25" i="10" s="1"/>
  <c r="AW61" i="4"/>
  <c r="AW33" i="4"/>
  <c r="AW36" i="4" s="1"/>
  <c r="AX63" i="11"/>
  <c r="AY49" i="9"/>
  <c r="AY52" i="9" s="1"/>
  <c r="AW28" i="4" l="1"/>
  <c r="AX25" i="9"/>
  <c r="AX48" i="11"/>
  <c r="AX65" i="11" s="1"/>
  <c r="AY37" i="11"/>
  <c r="AY27" i="9"/>
  <c r="AY14" i="9"/>
  <c r="AY15" i="9" s="1"/>
  <c r="AY53" i="9"/>
  <c r="AX66" i="11" l="1"/>
  <c r="AX49" i="11"/>
  <c r="AX43" i="4" s="1"/>
  <c r="AX44" i="4" s="1"/>
  <c r="AX58" i="4" s="1"/>
  <c r="AW37" i="14"/>
  <c r="AW40" i="14" s="1"/>
  <c r="AW42" i="14" s="1"/>
  <c r="AW29" i="4"/>
  <c r="AY20" i="4"/>
  <c r="AY21" i="4" s="1"/>
  <c r="AY60" i="4"/>
  <c r="AZ12" i="9"/>
  <c r="AY35" i="4"/>
  <c r="AW67" i="4" l="1"/>
  <c r="AW66" i="4"/>
  <c r="AY40" i="11"/>
  <c r="AY42" i="11" s="1"/>
  <c r="AY47" i="11" s="1"/>
  <c r="AX26" i="9"/>
  <c r="AX28" i="9" s="1"/>
  <c r="AX76" i="11"/>
  <c r="AX78" i="11" s="1"/>
  <c r="AY75" i="11" s="1"/>
  <c r="AX26" i="10"/>
  <c r="AX28" i="10" s="1"/>
  <c r="AY25" i="10" s="1"/>
  <c r="AX61" i="4"/>
  <c r="AX33" i="4"/>
  <c r="AX36" i="4" s="1"/>
  <c r="AY63" i="11"/>
  <c r="AZ49" i="9"/>
  <c r="AZ52" i="9" s="1"/>
  <c r="AY25" i="9" l="1"/>
  <c r="AX28" i="4"/>
  <c r="AY48" i="11"/>
  <c r="AY65" i="11" s="1"/>
  <c r="AZ37" i="11"/>
  <c r="AZ27" i="9"/>
  <c r="AZ14" i="9"/>
  <c r="AZ15" i="9" s="1"/>
  <c r="AZ53" i="9"/>
  <c r="AY49" i="11" l="1"/>
  <c r="AY43" i="4" s="1"/>
  <c r="AY44" i="4" s="1"/>
  <c r="AY58" i="4" s="1"/>
  <c r="AY66" i="11"/>
  <c r="AX37" i="14"/>
  <c r="AX40" i="14" s="1"/>
  <c r="AX42" i="14" s="1"/>
  <c r="AX29" i="4"/>
  <c r="AZ20" i="4"/>
  <c r="AZ21" i="4" s="1"/>
  <c r="AZ60" i="4"/>
  <c r="AZ35" i="4"/>
  <c r="BA12" i="9"/>
  <c r="AX66" i="4" l="1"/>
  <c r="AX67" i="4"/>
  <c r="AZ63" i="11"/>
  <c r="AY33" i="4"/>
  <c r="AY36" i="4" s="1"/>
  <c r="AZ40" i="11"/>
  <c r="AZ42" i="11" s="1"/>
  <c r="AZ47" i="11" s="1"/>
  <c r="AY26" i="9"/>
  <c r="AY28" i="9" s="1"/>
  <c r="AY26" i="10"/>
  <c r="AY28" i="10" s="1"/>
  <c r="AZ25" i="10" s="1"/>
  <c r="AY76" i="11"/>
  <c r="AY78" i="11" s="1"/>
  <c r="AZ75" i="11" s="1"/>
  <c r="AY61" i="4"/>
  <c r="BA49" i="9"/>
  <c r="BA52" i="9" s="1"/>
  <c r="AZ25" i="9" l="1"/>
  <c r="AY28" i="4"/>
  <c r="AZ48" i="11"/>
  <c r="AZ65" i="11" s="1"/>
  <c r="BA37" i="11"/>
  <c r="BA14" i="9"/>
  <c r="BA15" i="9" s="1"/>
  <c r="BA27" i="9"/>
  <c r="BA53" i="9"/>
  <c r="AZ66" i="11" l="1"/>
  <c r="AZ49" i="11"/>
  <c r="AZ43" i="4" s="1"/>
  <c r="AZ44" i="4" s="1"/>
  <c r="AZ58" i="4" s="1"/>
  <c r="AY37" i="14"/>
  <c r="AY40" i="14" s="1"/>
  <c r="AY42" i="14" s="1"/>
  <c r="F43" i="14" s="1"/>
  <c r="AY29" i="4"/>
  <c r="BA60" i="4"/>
  <c r="BA20" i="4"/>
  <c r="BA21" i="4" s="1"/>
  <c r="BA35" i="4"/>
  <c r="BB12" i="9"/>
  <c r="AY66" i="4" l="1"/>
  <c r="AY67" i="4"/>
  <c r="BA40" i="11"/>
  <c r="BA42" i="11" s="1"/>
  <c r="BA47" i="11" s="1"/>
  <c r="AZ26" i="10"/>
  <c r="AZ28" i="10" s="1"/>
  <c r="BA25" i="10" s="1"/>
  <c r="AZ26" i="9"/>
  <c r="AZ28" i="9" s="1"/>
  <c r="AZ76" i="11"/>
  <c r="AZ78" i="11" s="1"/>
  <c r="BA75" i="11" s="1"/>
  <c r="AZ61" i="4"/>
  <c r="BA63" i="11"/>
  <c r="AZ33" i="4"/>
  <c r="AZ36" i="4" s="1"/>
  <c r="BB49" i="9"/>
  <c r="BB52" i="9" s="1"/>
  <c r="AZ28" i="4" l="1"/>
  <c r="BA25" i="9"/>
  <c r="BA48" i="11"/>
  <c r="BA65" i="11" s="1"/>
  <c r="BB37" i="11"/>
  <c r="BB14" i="9"/>
  <c r="BB15" i="9" s="1"/>
  <c r="BB27" i="9"/>
  <c r="BB53" i="9"/>
  <c r="BA66" i="11" l="1"/>
  <c r="BA49" i="11"/>
  <c r="BA43" i="4" s="1"/>
  <c r="BA44" i="4" s="1"/>
  <c r="BA58" i="4" s="1"/>
  <c r="AZ37" i="14"/>
  <c r="AZ29" i="4"/>
  <c r="BB35" i="4"/>
  <c r="H15" i="9"/>
  <c r="H35" i="4" s="1"/>
  <c r="BB60" i="4"/>
  <c r="BB20" i="4"/>
  <c r="BB21" i="4" s="1"/>
  <c r="H21" i="4" s="1"/>
  <c r="H53" i="9"/>
  <c r="AZ67" i="4" l="1"/>
  <c r="AZ66" i="4"/>
  <c r="BB40" i="11"/>
  <c r="BA76" i="11"/>
  <c r="BA78" i="11" s="1"/>
  <c r="BB75" i="11" s="1"/>
  <c r="BA26" i="10"/>
  <c r="BA28" i="10" s="1"/>
  <c r="BB25" i="10" s="1"/>
  <c r="BA26" i="9"/>
  <c r="BA28" i="9" s="1"/>
  <c r="BA61" i="4"/>
  <c r="BA33" i="4"/>
  <c r="BA36" i="4" s="1"/>
  <c r="BB63" i="11"/>
  <c r="H60" i="4"/>
  <c r="H20" i="4"/>
  <c r="BB42" i="11" l="1"/>
  <c r="BA28" i="4"/>
  <c r="BB25" i="9"/>
  <c r="BB47" i="11" l="1"/>
  <c r="BB48" i="11" s="1"/>
  <c r="BA37" i="14"/>
  <c r="BA29" i="4"/>
  <c r="BB49" i="11" l="1"/>
  <c r="BB65" i="11"/>
  <c r="BB66" i="11" s="1"/>
  <c r="BA67" i="4"/>
  <c r="BA66" i="4"/>
  <c r="BB33" i="4" l="1"/>
  <c r="BB36" i="4" s="1"/>
  <c r="H66" i="11"/>
  <c r="H33" i="4" s="1"/>
  <c r="BB43" i="4"/>
  <c r="BB44" i="4" s="1"/>
  <c r="H49" i="11"/>
  <c r="H43" i="4" s="1"/>
  <c r="BB58" i="4" l="1"/>
  <c r="H44" i="4"/>
  <c r="BB76" i="11" l="1"/>
  <c r="BB78" i="11" s="1"/>
  <c r="BB26" i="10"/>
  <c r="BB28" i="10" s="1"/>
  <c r="BB26" i="9"/>
  <c r="BB28" i="9" s="1"/>
  <c r="BB61" i="4"/>
  <c r="H61" i="4" s="1"/>
  <c r="BB28" i="4" l="1"/>
  <c r="H28" i="9"/>
  <c r="H28" i="4" s="1"/>
  <c r="H37" i="14" s="1"/>
  <c r="BB29" i="4" l="1"/>
  <c r="BB37" i="14"/>
  <c r="BB66" i="4" l="1"/>
  <c r="F66" i="4" s="1"/>
  <c r="F18" i="16" s="1"/>
  <c r="F11" i="16" s="1"/>
  <c r="BB67" i="4"/>
  <c r="H67" i="4" s="1"/>
  <c r="F2" i="9" l="1"/>
  <c r="F2" i="2"/>
  <c r="F2" i="8"/>
  <c r="F2" i="14"/>
  <c r="F2" i="16"/>
  <c r="F2" i="12"/>
  <c r="F2" i="11"/>
  <c r="F2" i="4"/>
  <c r="F2" i="7"/>
  <c r="F2" i="13"/>
  <c r="F2" i="5"/>
  <c r="F2" i="1"/>
  <c r="F2" i="10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<sst xmlns="http://schemas.openxmlformats.org/spreadsheetml/2006/main" count="715" uniqueCount="331">
  <si>
    <t xml:space="preserve">Constant </t>
  </si>
  <si>
    <t>Unit</t>
  </si>
  <si>
    <t>TIMING ASSUMPTIONS</t>
  </si>
  <si>
    <t>First model column start date</t>
  </si>
  <si>
    <t>date</t>
  </si>
  <si>
    <t>Acquisition / initial balance date</t>
  </si>
  <si>
    <t>Length of forecast period</t>
  </si>
  <si>
    <t>years</t>
  </si>
  <si>
    <t>Months per model period</t>
  </si>
  <si>
    <t>months</t>
  </si>
  <si>
    <t>Financial year end month number</t>
  </si>
  <si>
    <t>month #</t>
  </si>
  <si>
    <t>Timeline label</t>
  </si>
  <si>
    <t>Pre-forecast period</t>
  </si>
  <si>
    <t>Pre-fcst</t>
  </si>
  <si>
    <t>label</t>
  </si>
  <si>
    <t>Forecast period</t>
  </si>
  <si>
    <t>Forecast</t>
  </si>
  <si>
    <t>Post-operations period</t>
  </si>
  <si>
    <t>Post-fcst</t>
  </si>
  <si>
    <t>NON CHANGEABLE MODEL TECHNICAL INPUTS</t>
  </si>
  <si>
    <t>Model tolerance</t>
  </si>
  <si>
    <t>Model check tolerance level</t>
  </si>
  <si>
    <t>tolerance</t>
  </si>
  <si>
    <t>Constant</t>
  </si>
  <si>
    <t>Total</t>
  </si>
  <si>
    <t>ROOM REVENUE FORECAST</t>
  </si>
  <si>
    <t>Occupancy rate forecast</t>
  </si>
  <si>
    <t>Standard ward occupancy forecast</t>
  </si>
  <si>
    <t>%</t>
  </si>
  <si>
    <t>Private room occupancy forecast</t>
  </si>
  <si>
    <t>Premium suits occupancy forecast</t>
  </si>
  <si>
    <t>TIME RULER</t>
  </si>
  <si>
    <t>Model column counter</t>
  </si>
  <si>
    <t>counter</t>
  </si>
  <si>
    <t>Model column total</t>
  </si>
  <si>
    <t>columns</t>
  </si>
  <si>
    <t>First model column flag</t>
  </si>
  <si>
    <t>flag</t>
  </si>
  <si>
    <t xml:space="preserve">Model period ending </t>
  </si>
  <si>
    <t>Financial year ending</t>
  </si>
  <si>
    <t>year #</t>
  </si>
  <si>
    <t>FLAGS</t>
  </si>
  <si>
    <t>Acquisition / initial balance date flag</t>
  </si>
  <si>
    <t>First forecast period flag</t>
  </si>
  <si>
    <t>First forecast period start date</t>
  </si>
  <si>
    <t>Pre-forecast period flag</t>
  </si>
  <si>
    <t>Pre-forecast period total</t>
  </si>
  <si>
    <t>Forecast period flag</t>
  </si>
  <si>
    <t>Last forecast date</t>
  </si>
  <si>
    <t>Forecast period total</t>
  </si>
  <si>
    <t>Last forecast period flag</t>
  </si>
  <si>
    <t>1st post forecast period flag</t>
  </si>
  <si>
    <t>Post forecast period flag</t>
  </si>
  <si>
    <t>Post forecast period total</t>
  </si>
  <si>
    <t>Timeline label counter</t>
  </si>
  <si>
    <t>MODELLING PERIOD CHECK</t>
  </si>
  <si>
    <t>less</t>
  </si>
  <si>
    <t>Modelling period check</t>
  </si>
  <si>
    <t>check</t>
  </si>
  <si>
    <t>INCOME STATEMENT</t>
  </si>
  <si>
    <t>EBITDA</t>
  </si>
  <si>
    <t>Profit before tax</t>
  </si>
  <si>
    <t>Profit after tax</t>
  </si>
  <si>
    <t>Retained earnings</t>
  </si>
  <si>
    <t>BALANCE SHEET</t>
  </si>
  <si>
    <t>Total assets</t>
  </si>
  <si>
    <t>Total liabilities and shareholder funds</t>
  </si>
  <si>
    <t>CASH FLOW PAYMENT CASCADE</t>
  </si>
  <si>
    <t>Operating cash flow</t>
  </si>
  <si>
    <t>Investing cash flow</t>
  </si>
  <si>
    <t>Financing cashflow</t>
  </si>
  <si>
    <t>Cash flow avaliable for dividends</t>
  </si>
  <si>
    <t>Net cash inflow / (outflow)</t>
  </si>
  <si>
    <t>BALANCE SHEET CHECK</t>
  </si>
  <si>
    <t>Balance sheet check</t>
  </si>
  <si>
    <t>Balance sheet difference</t>
  </si>
  <si>
    <t>plus</t>
  </si>
  <si>
    <t>Actual days between model period</t>
  </si>
  <si>
    <t>Previous  model period ending</t>
  </si>
  <si>
    <t xml:space="preserve">date </t>
  </si>
  <si>
    <t>days</t>
  </si>
  <si>
    <t>ESCALATION ASSUMPTIONS</t>
  </si>
  <si>
    <t>OPERATING REVENUE ASSUMPTIONS</t>
  </si>
  <si>
    <t>Patient room revenue</t>
  </si>
  <si>
    <t>Patient room volume</t>
  </si>
  <si>
    <t>standard wards</t>
  </si>
  <si>
    <t xml:space="preserve">private rooms </t>
  </si>
  <si>
    <t>premium suits</t>
  </si>
  <si>
    <t>usd/room</t>
  </si>
  <si>
    <t>usd/bed</t>
  </si>
  <si>
    <t>bed</t>
  </si>
  <si>
    <t>room</t>
  </si>
  <si>
    <t>food and beverages</t>
  </si>
  <si>
    <t>usd per day</t>
  </si>
  <si>
    <t>Laboratory and diagnostics</t>
  </si>
  <si>
    <t xml:space="preserve">surgecial procedures </t>
  </si>
  <si>
    <t>emergency room services</t>
  </si>
  <si>
    <t>outpatient services</t>
  </si>
  <si>
    <t>pharmacy services</t>
  </si>
  <si>
    <t>other revenue streams</t>
  </si>
  <si>
    <t>Fixed cost</t>
  </si>
  <si>
    <t>facility maintainance</t>
  </si>
  <si>
    <t>running cost</t>
  </si>
  <si>
    <t>variable cost</t>
  </si>
  <si>
    <t>Staff cost</t>
  </si>
  <si>
    <t>consultant</t>
  </si>
  <si>
    <t>doctors</t>
  </si>
  <si>
    <t>nurses</t>
  </si>
  <si>
    <t>technicians</t>
  </si>
  <si>
    <t>admin staff</t>
  </si>
  <si>
    <t>maintainanc staff</t>
  </si>
  <si>
    <t>housekeeping staff</t>
  </si>
  <si>
    <t>usd per/month</t>
  </si>
  <si>
    <t>staff headcount</t>
  </si>
  <si>
    <t>#</t>
  </si>
  <si>
    <t>CGAR</t>
  </si>
  <si>
    <t>TAX ASSUMPTIONS</t>
  </si>
  <si>
    <t>Tax depreciation</t>
  </si>
  <si>
    <t xml:space="preserve">tax payable </t>
  </si>
  <si>
    <t>expected useful life</t>
  </si>
  <si>
    <t>usd 000s</t>
  </si>
  <si>
    <t>CAPITAL EXPENDITURE ASSUMPTION</t>
  </si>
  <si>
    <t>Estimated useful life</t>
  </si>
  <si>
    <t>Expenditure date start date</t>
  </si>
  <si>
    <t>Expenditure end date</t>
  </si>
  <si>
    <t>cost of conversion</t>
  </si>
  <si>
    <t>Addition</t>
  </si>
  <si>
    <t>nca  building and equipmemt bal at start</t>
  </si>
  <si>
    <t>nca asset initial balance</t>
  </si>
  <si>
    <t>WORKING CAPITAL ASSUMPTIONS</t>
  </si>
  <si>
    <t>Account receivable days</t>
  </si>
  <si>
    <t>account payable days</t>
  </si>
  <si>
    <t>Account receivable initialbalance</t>
  </si>
  <si>
    <t>account  payables initial balance</t>
  </si>
  <si>
    <t>retained cash initial balance</t>
  </si>
  <si>
    <t>DEBT ASSUMPTIONS</t>
  </si>
  <si>
    <t>Debt facility balance at start</t>
  </si>
  <si>
    <t>debt facility initial balance</t>
  </si>
  <si>
    <t>deffered tax initial balance</t>
  </si>
  <si>
    <t>interest rate</t>
  </si>
  <si>
    <t>% p.a</t>
  </si>
  <si>
    <t>additional</t>
  </si>
  <si>
    <t>reconfiguration debt</t>
  </si>
  <si>
    <t xml:space="preserve">rate </t>
  </si>
  <si>
    <t>term of debt</t>
  </si>
  <si>
    <t>EQUITY ASSUMPTIONS</t>
  </si>
  <si>
    <t>Equity share capital initial balance</t>
  </si>
  <si>
    <t>Additional equity</t>
  </si>
  <si>
    <t>retained earnings initial balance</t>
  </si>
  <si>
    <t>dividend payout</t>
  </si>
  <si>
    <t>no of period in a year</t>
  </si>
  <si>
    <t xml:space="preserve">days in a year </t>
  </si>
  <si>
    <t>financial year month number</t>
  </si>
  <si>
    <t>period</t>
  </si>
  <si>
    <t>escalation rate</t>
  </si>
  <si>
    <t>periodic escalation rate</t>
  </si>
  <si>
    <t>annual escalation rate</t>
  </si>
  <si>
    <t>periodic escalation factor</t>
  </si>
  <si>
    <t>factor</t>
  </si>
  <si>
    <t>Revenue Volume pre conversion</t>
  </si>
  <si>
    <t>last forecast date pre conversion</t>
  </si>
  <si>
    <t>Forecast period flag pre conversion</t>
  </si>
  <si>
    <t>initial balanc e date post conversion</t>
  </si>
  <si>
    <t>Forecast period flag post conversion</t>
  </si>
  <si>
    <t>pre conversion</t>
  </si>
  <si>
    <t>post coversion</t>
  </si>
  <si>
    <t>excecutive  suits</t>
  </si>
  <si>
    <t>beds</t>
  </si>
  <si>
    <t>rooms</t>
  </si>
  <si>
    <t>summary of revenue volume</t>
  </si>
  <si>
    <t>post conversion</t>
  </si>
  <si>
    <t>Revenue Volume post conversion</t>
  </si>
  <si>
    <t xml:space="preserve">revenue volume pre/post conversion </t>
  </si>
  <si>
    <t>price assumptions pre conversion</t>
  </si>
  <si>
    <t>price assumptions post conversion</t>
  </si>
  <si>
    <t>pre conversion revenue</t>
  </si>
  <si>
    <t>exclusive</t>
  </si>
  <si>
    <t>post  conversion revenue</t>
  </si>
  <si>
    <t>total revenue from wards</t>
  </si>
  <si>
    <t>food and beverages revenue</t>
  </si>
  <si>
    <t>other revenue</t>
  </si>
  <si>
    <t>usd</t>
  </si>
  <si>
    <t>usd/day</t>
  </si>
  <si>
    <t>RETAINED EARNINGS BALANCE</t>
  </si>
  <si>
    <t>RETAINED CASH BALANCE</t>
  </si>
  <si>
    <t>Retained earnings balance BEG</t>
  </si>
  <si>
    <t>Retained earnings balance</t>
  </si>
  <si>
    <t>Retained cash balance BEG</t>
  </si>
  <si>
    <t>Retained cash balance</t>
  </si>
  <si>
    <t>[dividend proposed and paid]</t>
  </si>
  <si>
    <t>summary of operating revenue</t>
  </si>
  <si>
    <t>operating revenue</t>
  </si>
  <si>
    <t>summary of other revenue</t>
  </si>
  <si>
    <t>summary of running cost</t>
  </si>
  <si>
    <t>staff cost</t>
  </si>
  <si>
    <t>summary of operating cost</t>
  </si>
  <si>
    <t>Sign switch line item</t>
  </si>
  <si>
    <t>kes 000s</t>
  </si>
  <si>
    <t>operating cost pos</t>
  </si>
  <si>
    <t xml:space="preserve">units in thousand </t>
  </si>
  <si>
    <t>thousand</t>
  </si>
  <si>
    <t>total preconversion revenue</t>
  </si>
  <si>
    <t>total post conversion revenue</t>
  </si>
  <si>
    <t>usd 000s / quarter</t>
  </si>
  <si>
    <t xml:space="preserve">usd 000s </t>
  </si>
  <si>
    <t>usd 000s per year</t>
  </si>
  <si>
    <t>usd 000s/ quarter</t>
  </si>
  <si>
    <t>TAX EXPENSE</t>
  </si>
  <si>
    <t xml:space="preserve">TAX PAID </t>
  </si>
  <si>
    <t>DEFFERED TAX BALANCE</t>
  </si>
  <si>
    <t>Deffered tax balance BEG</t>
  </si>
  <si>
    <t>Deffered tax balance</t>
  </si>
  <si>
    <t>Tax paid pos</t>
  </si>
  <si>
    <t>tax expense pos</t>
  </si>
  <si>
    <t>cf</t>
  </si>
  <si>
    <t>is</t>
  </si>
  <si>
    <t>bs</t>
  </si>
  <si>
    <t>NCA BALANCE</t>
  </si>
  <si>
    <t>non current asset balance BEG</t>
  </si>
  <si>
    <t>non current asset balance</t>
  </si>
  <si>
    <t>ACCOUNTING DEPRECIATION</t>
  </si>
  <si>
    <t>Usd 000s</t>
  </si>
  <si>
    <t xml:space="preserve">NO RETIREMENT </t>
  </si>
  <si>
    <t>Capital expenditure depreciable balance beg</t>
  </si>
  <si>
    <t>add</t>
  </si>
  <si>
    <t>retirement  of capital expenditure</t>
  </si>
  <si>
    <t>capital expenditure depreciable balance end</t>
  </si>
  <si>
    <t>Capital expenditure depreciation</t>
  </si>
  <si>
    <t>summary of accounting depreciation</t>
  </si>
  <si>
    <t>accounting depreciation nca</t>
  </si>
  <si>
    <t>accounting depreciation of capital expenditure</t>
  </si>
  <si>
    <t>Accounting depreciation pos</t>
  </si>
  <si>
    <t>addition of asset pos</t>
  </si>
  <si>
    <t>tax depreciation</t>
  </si>
  <si>
    <t>TWDV balance BEG</t>
  </si>
  <si>
    <t>TWDV balance</t>
  </si>
  <si>
    <t>TAX DEPRECIATION</t>
  </si>
  <si>
    <t>CASH RECEIVED FROM OPERATING REVENUE</t>
  </si>
  <si>
    <t>cash received from operating rev</t>
  </si>
  <si>
    <t>receivable balance balance BEG</t>
  </si>
  <si>
    <t>receivable balance balance</t>
  </si>
  <si>
    <t>Cash received from invoices</t>
  </si>
  <si>
    <t>Cash paid from suppliers invoice</t>
  </si>
  <si>
    <t>cash paid out</t>
  </si>
  <si>
    <t>Account payables balance BEG</t>
  </si>
  <si>
    <t>Account payables balance</t>
  </si>
  <si>
    <t>working capital</t>
  </si>
  <si>
    <t>net movement in working capital</t>
  </si>
  <si>
    <t>SHARE CAPITAL BALANCE</t>
  </si>
  <si>
    <t>Share capital balance balance BEG</t>
  </si>
  <si>
    <t>Share capital balance balance</t>
  </si>
  <si>
    <t>share capital redemption</t>
  </si>
  <si>
    <t>Share capital injection</t>
  </si>
  <si>
    <t>DIVIDEND PAYOUT</t>
  </si>
  <si>
    <t>dividenfd proposed and paid pos</t>
  </si>
  <si>
    <t>loan facility balance BEG</t>
  </si>
  <si>
    <t>loan facility balance</t>
  </si>
  <si>
    <t>Additional loan draw down</t>
  </si>
  <si>
    <t>Loan repayment plan pos</t>
  </si>
  <si>
    <t>repaymenrt plan pos</t>
  </si>
  <si>
    <t>loan draw down</t>
  </si>
  <si>
    <t>last forecast date for repayment</t>
  </si>
  <si>
    <t>Last repayment Forecast period flag</t>
  </si>
  <si>
    <t>last  forecast date for repayment</t>
  </si>
  <si>
    <t>Last reconfig repayment Forecast period flag</t>
  </si>
  <si>
    <t>annual interest rate</t>
  </si>
  <si>
    <t>summary of finance cost</t>
  </si>
  <si>
    <t>interest rate reconfig loan pos</t>
  </si>
  <si>
    <t>interest rate on  loan facility pos</t>
  </si>
  <si>
    <t>reconfiguration loan facility balance</t>
  </si>
  <si>
    <t>total balance debt facility</t>
  </si>
  <si>
    <t>Finance cost pos</t>
  </si>
  <si>
    <t>premium suits( was not in use )</t>
  </si>
  <si>
    <t>REVENUE PRICE</t>
  </si>
  <si>
    <t>PRE CONVERSION REVENUE</t>
  </si>
  <si>
    <t>POST CONVERSION REVENUE</t>
  </si>
  <si>
    <t>REVENUE FROM F&amp;B</t>
  </si>
  <si>
    <t>FACULTY MAINTAINANCE COST</t>
  </si>
  <si>
    <t>RUNNING COST</t>
  </si>
  <si>
    <t>STAFF COST</t>
  </si>
  <si>
    <t>TOTAL STAFF COST</t>
  </si>
  <si>
    <t>BASE</t>
  </si>
  <si>
    <t xml:space="preserve">UPSIDE </t>
  </si>
  <si>
    <t>DOWNSIDE</t>
  </si>
  <si>
    <t xml:space="preserve">Scenerio name </t>
  </si>
  <si>
    <t>scenerio switch</t>
  </si>
  <si>
    <t>DEBT FACILITY REPAYMENT PLAN</t>
  </si>
  <si>
    <t>RECONFIGURATION DEBT REPAYMENT PLAN</t>
  </si>
  <si>
    <t>LOAN FACILITY INTERST RATE</t>
  </si>
  <si>
    <t>RECONFIGURATION DEBT FACILITY INT RATE</t>
  </si>
  <si>
    <t>LOAN FACILITY BALANCE</t>
  </si>
  <si>
    <t>RECONFIGURATION LOAN FACILITY BALANCE</t>
  </si>
  <si>
    <t>SUMMARY OF TOTAL DEBT FACILITY BALANCE</t>
  </si>
  <si>
    <t>SUMMARY OF FINANCE COST</t>
  </si>
  <si>
    <t>reconfiguration loan facility balance BEG</t>
  </si>
  <si>
    <t xml:space="preserve"> usd 000s</t>
  </si>
  <si>
    <t>ebitda margin</t>
  </si>
  <si>
    <t>net profit before tax margin</t>
  </si>
  <si>
    <t>net profit after tax margin</t>
  </si>
  <si>
    <t>Current ratio</t>
  </si>
  <si>
    <t>current ratio</t>
  </si>
  <si>
    <t>WORKSHEET TAB COLOR</t>
  </si>
  <si>
    <t>documentation sheet</t>
  </si>
  <si>
    <t>input sheet</t>
  </si>
  <si>
    <t>calculation sheet</t>
  </si>
  <si>
    <t>output sheet</t>
  </si>
  <si>
    <t>quality control sheet</t>
  </si>
  <si>
    <t>Cell font color</t>
  </si>
  <si>
    <t xml:space="preserve">blue font </t>
  </si>
  <si>
    <t>input from another sheet</t>
  </si>
  <si>
    <t>red font</t>
  </si>
  <si>
    <t>exports to other sheets except input</t>
  </si>
  <si>
    <t>boarders</t>
  </si>
  <si>
    <t xml:space="preserve">input </t>
  </si>
  <si>
    <t>non chargeable inputs</t>
  </si>
  <si>
    <t>counterflow</t>
  </si>
  <si>
    <t>off time line cell refenced</t>
  </si>
  <si>
    <t>DO NOT DELETE</t>
  </si>
  <si>
    <t>TOTAL CHECK</t>
  </si>
  <si>
    <t>Error check</t>
  </si>
  <si>
    <t>OPERATING COST ASSUMPTION</t>
  </si>
  <si>
    <t>taxable income/ loss</t>
  </si>
  <si>
    <t>taxable loss</t>
  </si>
  <si>
    <t>taxable profit</t>
  </si>
  <si>
    <t>Loss relief taxable income balance BEG</t>
  </si>
  <si>
    <t xml:space="preserve">Loss relief taxable income balance </t>
  </si>
  <si>
    <t>revised taxable income</t>
  </si>
  <si>
    <t>TAX WRITTEN DOWN VALUE BALANCE</t>
  </si>
  <si>
    <t>LOSS RELIEF TAXABLE INCOME BALANCE</t>
  </si>
  <si>
    <t>SHARE CAPITAL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</si>
</sst>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_);\(#,##0\);&quot;-  &quot;;&quot; &quot;@&quot; &quot;"/>
    <numFmt numFmtId="165" formatCode="dd\ mmm\ yy_);\(###0\);&quot;-  &quot;;&quot; &quot;@&quot; &quot;"/>
    <numFmt numFmtId="166" formatCode="dd\ mmm\ yyyy_);\(###0\);&quot;-  &quot;;&quot; &quot;@&quot; &quot;"/>
    <numFmt numFmtId="167" formatCode="#,##0_);\(#,##0\);&quot;-  &quot;;&quot; &quot;@"/>
    <numFmt numFmtId="168" formatCode="#,##0.0000_);\(#,##0.0000\);&quot;-  &quot;;&quot; &quot;@&quot; &quot;"/>
    <numFmt numFmtId="169" formatCode="#,##0.000_);\(#,##0.000\);&quot;-  &quot;;&quot; &quot;@&quot; &quot;"/>
    <numFmt numFmtId="170" formatCode="###0_);\(#,##0\);&quot;-  &quot;;&quot; &quot;@"/>
    <numFmt numFmtId="171" formatCode="0.00_)%_);\(0.00\)%_);&quot;-  &quot;;&quot; &quot;@&quot; &quot;"/>
    <numFmt numFmtId="172" formatCode="###0_);\(###0\);&quot;-  &quot;;&quot; &quot;@&quot; &quot;"/>
    <numFmt numFmtId="173" formatCode="#,##0.0_);\(#,##0.0\);&quot;-  &quot;;&quot; &quot;@"/>
    <numFmt numFmtId="174" formatCode="dd\ mmm\ yyyy_);;&quot;-  &quot;;&quot; &quot;@"/>
    <numFmt numFmtId="175" formatCode="#,##0.0_);\(#,##0.0\);&quot;-  &quot;;&quot; &quot;@&quot; &quot;"/>
    <numFmt numFmtId="176" formatCode="#,##0.00_);\(#,##0.00\);&quot;-  &quot;;&quot; &quot;@&quot; &quot;"/>
    <numFmt numFmtId="177" formatCode="0_)%_);\(0\)%_);&quot;-  &quot;;&quot; &quot;@&quot; &quot;"/>
  </numFmts>
  <fonts count="35" x14ac:knownFonts="1">
    <font>
      <sz val="10"/>
      <name val="Arial"/>
    </font>
    <font>
      <sz val="11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sz val="10"/>
      <color indexed="10"/>
      <name val="Arial"/>
      <family val="2"/>
    </font>
    <font>
      <b/>
      <sz val="11"/>
      <color indexed="12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0"/>
      <color rgb="FFFF0000"/>
      <name val="Arial"/>
      <family val="2"/>
    </font>
    <font>
      <sz val="10"/>
      <color rgb="FF0000FF"/>
      <name val="Arial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6600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</borders>
  <cellStyleXfs count="10">
    <xf numFmtId="164" fontId="0" fillId="0" borderId="0" applyFont="0" applyFill="0" applyBorder="0" applyProtection="0">
      <alignment vertical="top"/>
    </xf>
    <xf numFmtId="167" fontId="5" fillId="0" borderId="0" applyFont="0" applyFill="0" applyBorder="0" applyProtection="0">
      <alignment vertical="top"/>
    </xf>
    <xf numFmtId="171" fontId="5" fillId="0" borderId="0" applyFont="0" applyFill="0" applyBorder="0" applyProtection="0">
      <alignment vertical="top"/>
    </xf>
    <xf numFmtId="165" fontId="5" fillId="0" borderId="0" applyFont="0" applyFill="0" applyBorder="0" applyProtection="0">
      <alignment vertical="top"/>
    </xf>
    <xf numFmtId="166" fontId="5" fillId="0" borderId="0" applyFont="0" applyFill="0" applyBorder="0" applyProtection="0">
      <alignment vertical="top"/>
    </xf>
    <xf numFmtId="168" fontId="5" fillId="0" borderId="0" applyFont="0" applyFill="0" applyBorder="0" applyProtection="0">
      <alignment vertical="top"/>
    </xf>
    <xf numFmtId="172" fontId="5" fillId="0" borderId="0" applyFont="0" applyFill="0" applyBorder="0" applyProtection="0">
      <alignment vertical="top"/>
    </xf>
    <xf numFmtId="171" fontId="20" fillId="0" borderId="0" applyFont="0" applyFill="0" applyBorder="0" applyProtection="0">
      <alignment vertical="top"/>
    </xf>
    <xf numFmtId="164" fontId="5" fillId="0" borderId="0" applyFont="0" applyFill="0" applyBorder="0" applyProtection="0">
      <alignment vertical="top"/>
    </xf>
    <xf numFmtId="167" fontId="5" fillId="0" borderId="0" applyFont="0" applyFill="0" applyBorder="0" applyProtection="0">
      <alignment vertical="top"/>
    </xf>
  </cellStyleXfs>
  <cellXfs count="360">
    <xf numFmtId="164" fontId="0" fillId="0" borderId="0" xfId="0">
      <alignment vertical="top"/>
    </xf>
    <xf numFmtId="164" fontId="2" fillId="0" borderId="0" xfId="0" applyFont="1" applyFill="1">
      <alignment vertical="top"/>
    </xf>
    <xf numFmtId="164" fontId="3" fillId="0" borderId="0" xfId="0" applyFont="1" applyFill="1">
      <alignment vertical="top"/>
    </xf>
    <xf numFmtId="164" fontId="4" fillId="0" borderId="0" xfId="0" applyFont="1" applyFill="1">
      <alignment vertical="top"/>
    </xf>
    <xf numFmtId="164" fontId="5" fillId="0" borderId="0" xfId="0" applyFont="1" applyFill="1" applyAlignment="1">
      <alignment horizontal="right" vertical="top"/>
    </xf>
    <xf numFmtId="164" fontId="5" fillId="0" borderId="0" xfId="0" applyFont="1" applyFill="1">
      <alignment vertical="top"/>
    </xf>
    <xf numFmtId="164" fontId="6" fillId="0" borderId="0" xfId="0" applyFont="1" applyFill="1">
      <alignment vertical="top"/>
    </xf>
    <xf numFmtId="164" fontId="7" fillId="0" borderId="0" xfId="0" applyFont="1" applyFill="1" applyBorder="1">
      <alignment vertical="top"/>
    </xf>
    <xf numFmtId="164" fontId="8" fillId="0" borderId="0" xfId="0" applyFont="1" applyFill="1" applyBorder="1">
      <alignment vertical="top"/>
    </xf>
    <xf numFmtId="164" fontId="9" fillId="0" borderId="0" xfId="0" applyFont="1" applyFill="1" applyBorder="1" applyAlignment="1">
      <alignment horizontal="right" vertical="top"/>
    </xf>
    <xf numFmtId="164" fontId="9" fillId="0" borderId="0" xfId="0" applyFont="1" applyFill="1" applyBorder="1">
      <alignment vertical="top"/>
    </xf>
    <xf numFmtId="164" fontId="9" fillId="2" borderId="0" xfId="0" applyFont="1" applyFill="1" applyAlignment="1">
      <alignment horizontal="right" vertical="top"/>
    </xf>
    <xf numFmtId="164" fontId="5" fillId="0" borderId="0" xfId="0" applyFont="1" applyFill="1" applyBorder="1">
      <alignment vertical="top"/>
    </xf>
    <xf numFmtId="165" fontId="7" fillId="0" borderId="0" xfId="3" applyFont="1" applyFill="1" applyBorder="1">
      <alignment vertical="top"/>
    </xf>
    <xf numFmtId="165" fontId="11" fillId="0" borderId="0" xfId="3" applyFont="1" applyFill="1" applyBorder="1">
      <alignment vertical="top"/>
    </xf>
    <xf numFmtId="165" fontId="7" fillId="0" borderId="0" xfId="3" applyFont="1" applyFill="1" applyBorder="1" applyAlignment="1">
      <alignment horizontal="right" vertical="top"/>
    </xf>
    <xf numFmtId="165" fontId="9" fillId="0" borderId="0" xfId="3" applyFont="1" applyFill="1" applyBorder="1">
      <alignment vertical="top"/>
    </xf>
    <xf numFmtId="164" fontId="7" fillId="0" borderId="0" xfId="0" applyFont="1" applyFill="1" applyBorder="1" applyAlignment="1">
      <alignment horizontal="right" vertical="top"/>
    </xf>
    <xf numFmtId="165" fontId="3" fillId="0" borderId="0" xfId="3" applyFont="1" applyFill="1" applyBorder="1">
      <alignment vertical="top"/>
    </xf>
    <xf numFmtId="164" fontId="7" fillId="0" borderId="0" xfId="0" applyFont="1" applyFill="1">
      <alignment vertical="top"/>
    </xf>
    <xf numFmtId="164" fontId="8" fillId="0" borderId="0" xfId="0" applyFont="1" applyFill="1">
      <alignment vertical="top"/>
    </xf>
    <xf numFmtId="164" fontId="9" fillId="0" borderId="0" xfId="0" applyFont="1" applyFill="1" applyAlignment="1">
      <alignment horizontal="right" vertical="top"/>
    </xf>
    <xf numFmtId="164" fontId="9" fillId="0" borderId="0" xfId="0" applyFont="1" applyFill="1">
      <alignment vertical="top"/>
    </xf>
    <xf numFmtId="166" fontId="7" fillId="0" borderId="0" xfId="4" applyFont="1" applyFill="1">
      <alignment vertical="top"/>
    </xf>
    <xf numFmtId="166" fontId="8" fillId="0" borderId="0" xfId="4" applyFont="1" applyFill="1">
      <alignment vertical="top"/>
    </xf>
    <xf numFmtId="166" fontId="9" fillId="0" borderId="0" xfId="4" applyFont="1" applyFill="1" applyAlignment="1">
      <alignment horizontal="right" vertical="top"/>
    </xf>
    <xf numFmtId="166" fontId="9" fillId="0" borderId="0" xfId="4" applyFont="1" applyFill="1">
      <alignment vertical="top"/>
    </xf>
    <xf numFmtId="166" fontId="9" fillId="3" borderId="0" xfId="4" applyFont="1" applyFill="1">
      <alignment vertical="top"/>
    </xf>
    <xf numFmtId="166" fontId="5" fillId="0" borderId="0" xfId="4" applyFont="1" applyFill="1">
      <alignment vertical="top"/>
    </xf>
    <xf numFmtId="166" fontId="9" fillId="0" borderId="0" xfId="4" applyFont="1">
      <alignment vertical="top"/>
    </xf>
    <xf numFmtId="167" fontId="9" fillId="3" borderId="0" xfId="1" applyFont="1" applyFill="1">
      <alignment vertical="top"/>
    </xf>
    <xf numFmtId="164" fontId="0" fillId="0" borderId="0" xfId="0" applyFont="1" applyFill="1">
      <alignment vertical="top"/>
    </xf>
    <xf numFmtId="165" fontId="9" fillId="0" borderId="0" xfId="3" applyFont="1" applyFill="1">
      <alignment vertical="top"/>
    </xf>
    <xf numFmtId="164" fontId="9" fillId="3" borderId="0" xfId="0" applyFont="1" applyFill="1">
      <alignment vertical="top"/>
    </xf>
    <xf numFmtId="167" fontId="7" fillId="0" borderId="0" xfId="1" applyFont="1" applyFill="1" applyBorder="1">
      <alignment vertical="top"/>
    </xf>
    <xf numFmtId="167" fontId="8" fillId="0" borderId="0" xfId="1" applyFont="1" applyFill="1" applyBorder="1">
      <alignment vertical="top"/>
    </xf>
    <xf numFmtId="167" fontId="9" fillId="0" borderId="0" xfId="1" applyFont="1" applyFill="1" applyBorder="1" applyAlignment="1">
      <alignment horizontal="right" vertical="top"/>
    </xf>
    <xf numFmtId="167" fontId="9" fillId="0" borderId="0" xfId="1" applyFont="1" applyFill="1">
      <alignment vertical="top"/>
    </xf>
    <xf numFmtId="164" fontId="9" fillId="0" borderId="0" xfId="0" applyFont="1">
      <alignment vertical="top"/>
    </xf>
    <xf numFmtId="167" fontId="12" fillId="0" borderId="0" xfId="1" applyFont="1" applyFill="1" applyBorder="1">
      <alignment vertical="top"/>
    </xf>
    <xf numFmtId="167" fontId="13" fillId="0" borderId="0" xfId="1" applyFont="1" applyFill="1" applyBorder="1">
      <alignment vertical="top"/>
    </xf>
    <xf numFmtId="167" fontId="9" fillId="0" borderId="0" xfId="1" applyFont="1" applyFill="1" applyBorder="1">
      <alignment vertical="top"/>
    </xf>
    <xf numFmtId="167" fontId="0" fillId="0" borderId="0" xfId="1" applyFont="1" applyFill="1" applyBorder="1">
      <alignment vertical="top"/>
    </xf>
    <xf numFmtId="165" fontId="7" fillId="0" borderId="0" xfId="3" applyFont="1" applyFill="1">
      <alignment vertical="top"/>
    </xf>
    <xf numFmtId="165" fontId="7" fillId="0" borderId="0" xfId="3" applyFont="1">
      <alignment vertical="top"/>
    </xf>
    <xf numFmtId="165" fontId="9" fillId="0" borderId="0" xfId="3" applyFont="1">
      <alignment vertical="top"/>
    </xf>
    <xf numFmtId="165" fontId="5" fillId="0" borderId="0" xfId="3" applyFont="1">
      <alignment vertical="top"/>
    </xf>
    <xf numFmtId="167" fontId="7" fillId="0" borderId="0" xfId="0" applyNumberFormat="1" applyFont="1" applyFill="1" applyBorder="1">
      <alignment vertical="top"/>
    </xf>
    <xf numFmtId="167" fontId="9" fillId="0" borderId="0" xfId="0" applyNumberFormat="1" applyFont="1" applyBorder="1">
      <alignment vertical="top"/>
    </xf>
    <xf numFmtId="167" fontId="9" fillId="0" borderId="0" xfId="0" applyNumberFormat="1" applyFont="1" applyBorder="1" applyAlignment="1">
      <alignment horizontal="right" vertical="top"/>
    </xf>
    <xf numFmtId="168" fontId="9" fillId="0" borderId="0" xfId="5" applyFont="1">
      <alignment vertical="top"/>
    </xf>
    <xf numFmtId="168" fontId="9" fillId="4" borderId="0" xfId="5" applyFont="1" applyFill="1">
      <alignment vertical="top"/>
    </xf>
    <xf numFmtId="167" fontId="5" fillId="0" borderId="0" xfId="0" applyNumberFormat="1" applyFont="1" applyBorder="1">
      <alignment vertical="top"/>
    </xf>
    <xf numFmtId="167" fontId="9" fillId="0" borderId="0" xfId="1" applyFont="1">
      <alignment vertical="top"/>
    </xf>
    <xf numFmtId="165" fontId="9" fillId="0" borderId="0" xfId="3" applyFont="1" applyFill="1" applyBorder="1" applyAlignment="1">
      <alignment horizontal="right" vertical="top"/>
    </xf>
    <xf numFmtId="165" fontId="8" fillId="0" borderId="0" xfId="3" applyFont="1" applyFill="1" applyBorder="1">
      <alignment vertical="top"/>
    </xf>
    <xf numFmtId="164" fontId="9" fillId="4" borderId="0" xfId="0" applyFont="1" applyFill="1" applyAlignment="1">
      <alignment horizontal="right" vertical="top"/>
    </xf>
    <xf numFmtId="1" fontId="7" fillId="0" borderId="0" xfId="0" applyNumberFormat="1" applyFont="1" applyFill="1">
      <alignment vertical="top"/>
    </xf>
    <xf numFmtId="1" fontId="8" fillId="0" borderId="0" xfId="0" applyNumberFormat="1" applyFont="1" applyFill="1">
      <alignment vertical="top"/>
    </xf>
    <xf numFmtId="1" fontId="9" fillId="0" borderId="0" xfId="0" applyNumberFormat="1" applyFont="1" applyFill="1" applyAlignment="1">
      <alignment horizontal="right" vertical="top"/>
    </xf>
    <xf numFmtId="1" fontId="9" fillId="0" borderId="0" xfId="0" applyNumberFormat="1" applyFont="1">
      <alignment vertical="top"/>
    </xf>
    <xf numFmtId="170" fontId="9" fillId="0" borderId="0" xfId="0" applyNumberFormat="1" applyFont="1" applyFill="1">
      <alignment vertical="top"/>
    </xf>
    <xf numFmtId="1" fontId="5" fillId="0" borderId="0" xfId="0" applyNumberFormat="1" applyFont="1">
      <alignment vertical="top"/>
    </xf>
    <xf numFmtId="171" fontId="9" fillId="0" borderId="0" xfId="2" applyFont="1">
      <alignment vertical="top"/>
    </xf>
    <xf numFmtId="164" fontId="5" fillId="0" borderId="0" xfId="0" applyFont="1">
      <alignment vertical="top"/>
    </xf>
    <xf numFmtId="167" fontId="7" fillId="0" borderId="0" xfId="1" applyFont="1">
      <alignment vertical="top"/>
    </xf>
    <xf numFmtId="167" fontId="7" fillId="0" borderId="0" xfId="1" applyFont="1" applyFill="1">
      <alignment vertical="top"/>
    </xf>
    <xf numFmtId="167" fontId="8" fillId="0" borderId="0" xfId="1" applyFont="1" applyFill="1">
      <alignment vertical="top"/>
    </xf>
    <xf numFmtId="167" fontId="9" fillId="0" borderId="0" xfId="1" applyFont="1" applyAlignment="1">
      <alignment horizontal="right" vertical="top"/>
    </xf>
    <xf numFmtId="167" fontId="5" fillId="0" borderId="0" xfId="1" applyFont="1">
      <alignment vertical="top"/>
    </xf>
    <xf numFmtId="171" fontId="7" fillId="0" borderId="0" xfId="2" applyFont="1">
      <alignment vertical="top"/>
    </xf>
    <xf numFmtId="171" fontId="7" fillId="0" borderId="0" xfId="2" applyFont="1" applyFill="1">
      <alignment vertical="top"/>
    </xf>
    <xf numFmtId="171" fontId="8" fillId="0" borderId="0" xfId="2" applyFont="1" applyFill="1">
      <alignment vertical="top"/>
    </xf>
    <xf numFmtId="171" fontId="9" fillId="0" borderId="0" xfId="2" applyFont="1" applyAlignment="1">
      <alignment horizontal="right" vertical="top"/>
    </xf>
    <xf numFmtId="171" fontId="9" fillId="0" borderId="0" xfId="2" applyFont="1" applyFill="1">
      <alignment vertical="top"/>
    </xf>
    <xf numFmtId="171" fontId="9" fillId="3" borderId="0" xfId="2" applyFont="1" applyFill="1">
      <alignment vertical="top"/>
    </xf>
    <xf numFmtId="171" fontId="5" fillId="0" borderId="0" xfId="2" applyFont="1">
      <alignment vertical="top"/>
    </xf>
    <xf numFmtId="167" fontId="5" fillId="0" borderId="0" xfId="1" applyFont="1" applyFill="1">
      <alignment vertical="top"/>
    </xf>
    <xf numFmtId="164" fontId="9" fillId="0" borderId="0" xfId="0" applyFont="1" applyBorder="1">
      <alignment vertical="top"/>
    </xf>
    <xf numFmtId="164" fontId="14" fillId="0" borderId="0" xfId="0" applyFont="1" applyBorder="1">
      <alignment vertical="top"/>
    </xf>
    <xf numFmtId="164" fontId="0" fillId="0" borderId="0" xfId="0" applyFont="1" applyBorder="1">
      <alignment vertical="top"/>
    </xf>
    <xf numFmtId="164" fontId="9" fillId="4" borderId="0" xfId="0" applyFont="1" applyFill="1">
      <alignment vertical="top"/>
    </xf>
    <xf numFmtId="172" fontId="9" fillId="0" borderId="0" xfId="6" applyFont="1" applyFill="1">
      <alignment vertical="top"/>
    </xf>
    <xf numFmtId="173" fontId="9" fillId="0" borderId="0" xfId="5" applyNumberFormat="1" applyFont="1" applyFill="1">
      <alignment vertical="top"/>
    </xf>
    <xf numFmtId="173" fontId="5" fillId="0" borderId="0" xfId="5" applyNumberFormat="1" applyFont="1" applyFill="1">
      <alignment vertical="top"/>
    </xf>
    <xf numFmtId="166" fontId="12" fillId="0" borderId="0" xfId="4" applyFont="1">
      <alignment vertical="top"/>
    </xf>
    <xf numFmtId="166" fontId="13" fillId="0" borderId="0" xfId="4" applyFont="1">
      <alignment vertical="top"/>
    </xf>
    <xf numFmtId="164" fontId="12" fillId="0" borderId="0" xfId="0" applyFont="1" applyFill="1">
      <alignment vertical="top"/>
    </xf>
    <xf numFmtId="164" fontId="13" fillId="0" borderId="0" xfId="0" applyFont="1" applyFill="1">
      <alignment vertical="top"/>
    </xf>
    <xf numFmtId="165" fontId="9" fillId="4" borderId="0" xfId="3" applyFont="1" applyFill="1">
      <alignment vertical="top"/>
    </xf>
    <xf numFmtId="165" fontId="5" fillId="0" borderId="0" xfId="3" applyFont="1" applyFill="1">
      <alignment vertical="top"/>
    </xf>
    <xf numFmtId="167" fontId="12" fillId="0" borderId="0" xfId="1" applyFont="1" applyFill="1">
      <alignment vertical="top"/>
    </xf>
    <xf numFmtId="167" fontId="13" fillId="0" borderId="0" xfId="1" applyFont="1" applyFill="1">
      <alignment vertical="top"/>
    </xf>
    <xf numFmtId="1" fontId="9" fillId="0" borderId="0" xfId="0" applyNumberFormat="1" applyFont="1" applyFill="1">
      <alignment vertical="top"/>
    </xf>
    <xf numFmtId="165" fontId="0" fillId="0" borderId="0" xfId="3" applyFont="1">
      <alignment vertical="top"/>
    </xf>
    <xf numFmtId="164" fontId="1" fillId="0" borderId="0" xfId="0" applyFont="1">
      <alignment vertical="top"/>
    </xf>
    <xf numFmtId="164" fontId="0" fillId="0" borderId="0" xfId="0" applyFont="1">
      <alignment vertical="top"/>
    </xf>
    <xf numFmtId="166" fontId="0" fillId="0" borderId="0" xfId="4" applyFont="1" applyFill="1" applyBorder="1">
      <alignment vertical="top"/>
    </xf>
    <xf numFmtId="174" fontId="9" fillId="0" borderId="0" xfId="1" applyNumberFormat="1" applyFont="1" applyFill="1">
      <alignment vertical="top"/>
    </xf>
    <xf numFmtId="166" fontId="5" fillId="0" borderId="0" xfId="1" applyNumberFormat="1" applyFont="1" applyFill="1" applyBorder="1">
      <alignment vertical="top"/>
    </xf>
    <xf numFmtId="167" fontId="15" fillId="0" borderId="0" xfId="1" applyFont="1">
      <alignment vertical="top"/>
    </xf>
    <xf numFmtId="167" fontId="16" fillId="0" borderId="0" xfId="1" applyFont="1">
      <alignment vertical="top"/>
    </xf>
    <xf numFmtId="167" fontId="0" fillId="0" borderId="0" xfId="1" applyFont="1" applyFill="1">
      <alignment vertical="top"/>
    </xf>
    <xf numFmtId="165" fontId="12" fillId="0" borderId="0" xfId="3" applyFont="1" applyFill="1">
      <alignment vertical="top"/>
    </xf>
    <xf numFmtId="165" fontId="13" fillId="0" borderId="0" xfId="3" applyFont="1" applyFill="1">
      <alignment vertical="top"/>
    </xf>
    <xf numFmtId="164" fontId="0" fillId="0" borderId="0" xfId="0" applyFont="1" applyFill="1" applyBorder="1">
      <alignment vertical="top"/>
    </xf>
    <xf numFmtId="167" fontId="9" fillId="0" borderId="0" xfId="0" applyNumberFormat="1" applyFont="1" applyFill="1">
      <alignment vertical="top"/>
    </xf>
    <xf numFmtId="167" fontId="9" fillId="4" borderId="0" xfId="0" applyNumberFormat="1" applyFont="1" applyFill="1">
      <alignment vertical="top"/>
    </xf>
    <xf numFmtId="164" fontId="11" fillId="0" borderId="0" xfId="0" applyFont="1" applyFill="1" applyBorder="1">
      <alignment vertical="top"/>
    </xf>
    <xf numFmtId="167" fontId="5" fillId="0" borderId="0" xfId="1" applyFont="1" applyFill="1" applyBorder="1">
      <alignment vertical="top"/>
    </xf>
    <xf numFmtId="167" fontId="9" fillId="0" borderId="0" xfId="0" applyNumberFormat="1" applyFont="1" applyAlignment="1">
      <alignment horizontal="right" vertical="top"/>
    </xf>
    <xf numFmtId="167" fontId="9" fillId="0" borderId="0" xfId="0" applyNumberFormat="1" applyFont="1">
      <alignment vertical="top"/>
    </xf>
    <xf numFmtId="167" fontId="5" fillId="0" borderId="0" xfId="0" applyNumberFormat="1" applyFont="1" applyFill="1">
      <alignment vertical="top"/>
    </xf>
    <xf numFmtId="164" fontId="9" fillId="0" borderId="0" xfId="0" applyFont="1" applyAlignment="1">
      <alignment horizontal="left" vertical="top"/>
    </xf>
    <xf numFmtId="164" fontId="0" fillId="0" borderId="0" xfId="0" applyFont="1" applyFill="1" applyBorder="1" applyAlignment="1">
      <alignment horizontal="right" vertical="top"/>
    </xf>
    <xf numFmtId="164" fontId="9" fillId="0" borderId="0" xfId="1" applyNumberFormat="1" applyFont="1">
      <alignment vertical="top"/>
    </xf>
    <xf numFmtId="164" fontId="5" fillId="0" borderId="0" xfId="0" applyFont="1" applyAlignment="1">
      <alignment horizontal="right" vertical="top"/>
    </xf>
    <xf numFmtId="1" fontId="5" fillId="0" borderId="0" xfId="0" applyNumberFormat="1" applyFont="1" applyFill="1">
      <alignment vertical="top"/>
    </xf>
    <xf numFmtId="164" fontId="7" fillId="0" borderId="0" xfId="0" applyFont="1">
      <alignment vertical="top"/>
    </xf>
    <xf numFmtId="164" fontId="9" fillId="0" borderId="0" xfId="0" applyFont="1" applyAlignment="1">
      <alignment horizontal="right" vertical="top"/>
    </xf>
    <xf numFmtId="164" fontId="7" fillId="0" borderId="1" xfId="0" applyFont="1" applyBorder="1">
      <alignment vertical="top"/>
    </xf>
    <xf numFmtId="164" fontId="7" fillId="0" borderId="1" xfId="0" applyFont="1" applyFill="1" applyBorder="1">
      <alignment vertical="top"/>
    </xf>
    <xf numFmtId="164" fontId="8" fillId="0" borderId="1" xfId="0" applyFont="1" applyFill="1" applyBorder="1">
      <alignment vertical="top"/>
    </xf>
    <xf numFmtId="164" fontId="9" fillId="0" borderId="1" xfId="0" applyFont="1" applyBorder="1" applyAlignment="1">
      <alignment horizontal="right" vertical="top"/>
    </xf>
    <xf numFmtId="164" fontId="9" fillId="0" borderId="1" xfId="0" applyFont="1" applyBorder="1">
      <alignment vertical="top"/>
    </xf>
    <xf numFmtId="164" fontId="7" fillId="0" borderId="0" xfId="0" applyFont="1" applyBorder="1">
      <alignment vertical="top"/>
    </xf>
    <xf numFmtId="164" fontId="9" fillId="0" borderId="0" xfId="0" applyFont="1" applyBorder="1" applyAlignment="1">
      <alignment horizontal="right" vertical="top"/>
    </xf>
    <xf numFmtId="164" fontId="19" fillId="0" borderId="0" xfId="0" applyFont="1" applyFill="1" applyBorder="1">
      <alignment vertical="top"/>
    </xf>
    <xf numFmtId="164" fontId="7" fillId="0" borderId="2" xfId="0" applyFont="1" applyBorder="1">
      <alignment vertical="top"/>
    </xf>
    <xf numFmtId="164" fontId="7" fillId="0" borderId="2" xfId="0" applyFont="1" applyFill="1" applyBorder="1">
      <alignment vertical="top"/>
    </xf>
    <xf numFmtId="164" fontId="8" fillId="0" borderId="2" xfId="0" applyFont="1" applyFill="1" applyBorder="1">
      <alignment vertical="top"/>
    </xf>
    <xf numFmtId="164" fontId="9" fillId="0" borderId="2" xfId="0" applyFont="1" applyBorder="1" applyAlignment="1">
      <alignment horizontal="right" vertical="top"/>
    </xf>
    <xf numFmtId="164" fontId="9" fillId="0" borderId="2" xfId="0" applyFont="1" applyBorder="1">
      <alignment vertical="top"/>
    </xf>
    <xf numFmtId="164" fontId="5" fillId="0" borderId="2" xfId="0" applyFont="1" applyFill="1" applyBorder="1">
      <alignment vertical="top"/>
    </xf>
    <xf numFmtId="164" fontId="9" fillId="6" borderId="0" xfId="0" applyFont="1" applyFill="1" applyBorder="1">
      <alignment vertical="top"/>
    </xf>
    <xf numFmtId="164" fontId="9" fillId="2" borderId="0" xfId="0" applyFont="1" applyFill="1">
      <alignment vertical="top"/>
    </xf>
    <xf numFmtId="164" fontId="3" fillId="0" borderId="0" xfId="0" applyFont="1">
      <alignment vertical="top"/>
    </xf>
    <xf numFmtId="164" fontId="6" fillId="0" borderId="0" xfId="0" applyFont="1" applyFill="1" applyBorder="1">
      <alignment vertical="top"/>
    </xf>
    <xf numFmtId="1" fontId="9" fillId="0" borderId="0" xfId="0" applyNumberFormat="1" applyFont="1" applyFill="1" applyBorder="1">
      <alignment vertical="top"/>
    </xf>
    <xf numFmtId="1" fontId="5" fillId="0" borderId="0" xfId="0" applyNumberFormat="1" applyFont="1" applyFill="1" applyBorder="1">
      <alignment vertical="top"/>
    </xf>
    <xf numFmtId="164" fontId="7" fillId="0" borderId="3" xfId="0" applyFont="1" applyFill="1" applyBorder="1">
      <alignment vertical="top"/>
    </xf>
    <xf numFmtId="164" fontId="8" fillId="0" borderId="3" xfId="0" applyFont="1" applyFill="1" applyBorder="1">
      <alignment vertical="top"/>
    </xf>
    <xf numFmtId="164" fontId="9" fillId="0" borderId="3" xfId="0" applyFont="1" applyFill="1" applyBorder="1">
      <alignment vertical="top"/>
    </xf>
    <xf numFmtId="164" fontId="14" fillId="0" borderId="0" xfId="0" applyFont="1" applyFill="1" applyBorder="1">
      <alignment vertical="top"/>
    </xf>
    <xf numFmtId="164" fontId="7" fillId="0" borderId="4" xfId="0" applyFont="1" applyFill="1" applyBorder="1">
      <alignment vertical="top"/>
    </xf>
    <xf numFmtId="164" fontId="8" fillId="0" borderId="4" xfId="0" applyFont="1" applyFill="1" applyBorder="1">
      <alignment vertical="top"/>
    </xf>
    <xf numFmtId="164" fontId="9" fillId="0" borderId="4" xfId="0" applyFont="1" applyFill="1" applyBorder="1">
      <alignment vertical="top"/>
    </xf>
    <xf numFmtId="165" fontId="9" fillId="0" borderId="0" xfId="1" applyNumberFormat="1" applyFont="1" applyFill="1">
      <alignment vertical="top"/>
    </xf>
    <xf numFmtId="165" fontId="8" fillId="0" borderId="0" xfId="3" applyFont="1" applyFill="1">
      <alignment vertical="top"/>
    </xf>
    <xf numFmtId="164" fontId="11" fillId="0" borderId="0" xfId="0" applyFont="1" applyFill="1">
      <alignment vertical="top"/>
    </xf>
    <xf numFmtId="164" fontId="9" fillId="0" borderId="0" xfId="0" quotePrefix="1" applyFont="1" applyFill="1">
      <alignment vertical="top"/>
    </xf>
    <xf numFmtId="168" fontId="5" fillId="0" borderId="0" xfId="5" applyFont="1" applyFill="1">
      <alignment vertical="top"/>
    </xf>
    <xf numFmtId="177" fontId="9" fillId="0" borderId="0" xfId="7" applyNumberFormat="1" applyFont="1" applyFill="1">
      <alignment vertical="top"/>
    </xf>
    <xf numFmtId="175" fontId="9" fillId="0" borderId="0" xfId="5" applyNumberFormat="1" applyFont="1" applyFill="1">
      <alignment vertical="top"/>
    </xf>
    <xf numFmtId="164" fontId="9" fillId="7" borderId="0" xfId="1" applyNumberFormat="1" applyFont="1" applyFill="1">
      <alignment vertical="top"/>
    </xf>
    <xf numFmtId="164" fontId="5" fillId="7" borderId="0" xfId="0" applyFont="1" applyFill="1">
      <alignment vertical="top"/>
    </xf>
    <xf numFmtId="166" fontId="13" fillId="0" borderId="0" xfId="0" applyNumberFormat="1" applyFont="1">
      <alignment vertical="top"/>
    </xf>
    <xf numFmtId="176" fontId="13" fillId="0" borderId="0" xfId="0" applyNumberFormat="1" applyFont="1">
      <alignment vertical="top"/>
    </xf>
    <xf numFmtId="164" fontId="13" fillId="0" borderId="0" xfId="0" applyFont="1">
      <alignment vertical="top"/>
    </xf>
    <xf numFmtId="165" fontId="13" fillId="0" borderId="0" xfId="0" applyNumberFormat="1" applyFont="1">
      <alignment vertical="top"/>
    </xf>
    <xf numFmtId="171" fontId="5" fillId="0" borderId="0" xfId="7" applyFont="1">
      <alignment vertical="top"/>
    </xf>
    <xf numFmtId="167" fontId="13" fillId="0" borderId="0" xfId="0" applyNumberFormat="1" applyFont="1">
      <alignment vertical="top"/>
    </xf>
    <xf numFmtId="164" fontId="5" fillId="0" borderId="0" xfId="0" applyFont="1" applyBorder="1">
      <alignment vertical="top"/>
    </xf>
    <xf numFmtId="164" fontId="5" fillId="0" borderId="2" xfId="0" applyFont="1" applyBorder="1">
      <alignment vertical="top"/>
    </xf>
    <xf numFmtId="164" fontId="3" fillId="0" borderId="0" xfId="0" applyFont="1" applyFill="1" applyBorder="1">
      <alignment vertical="top"/>
    </xf>
    <xf numFmtId="171" fontId="5" fillId="0" borderId="0" xfId="7" applyFont="1" applyBorder="1">
      <alignment vertical="top"/>
    </xf>
    <xf numFmtId="171" fontId="13" fillId="0" borderId="0" xfId="0" applyNumberFormat="1" applyFont="1">
      <alignment vertical="top"/>
    </xf>
    <xf numFmtId="164" fontId="21" fillId="0" borderId="0" xfId="0" applyFont="1">
      <alignment vertical="top"/>
    </xf>
    <xf numFmtId="164" fontId="22" fillId="0" borderId="0" xfId="0" applyFont="1" applyFill="1">
      <alignment vertical="top"/>
    </xf>
    <xf numFmtId="164" fontId="23" fillId="0" borderId="0" xfId="0" applyFont="1" applyFill="1">
      <alignment vertical="top"/>
    </xf>
    <xf numFmtId="164" fontId="21" fillId="0" borderId="0" xfId="0" applyFont="1" applyFill="1">
      <alignment vertical="top"/>
    </xf>
    <xf numFmtId="164" fontId="21" fillId="0" borderId="0" xfId="0" applyFont="1" applyFill="1" applyBorder="1">
      <alignment vertical="top"/>
    </xf>
    <xf numFmtId="166" fontId="5" fillId="0" borderId="0" xfId="4" applyFont="1">
      <alignment vertical="top"/>
    </xf>
    <xf numFmtId="166" fontId="12" fillId="0" borderId="0" xfId="4" applyFont="1" applyFill="1">
      <alignment vertical="top"/>
    </xf>
    <xf numFmtId="164" fontId="4" fillId="0" borderId="0" xfId="0" applyFont="1">
      <alignment vertical="top"/>
    </xf>
    <xf numFmtId="164" fontId="22" fillId="0" borderId="0" xfId="0" applyFont="1">
      <alignment vertical="top"/>
    </xf>
    <xf numFmtId="164" fontId="23" fillId="0" borderId="0" xfId="0" applyFont="1">
      <alignment vertical="top"/>
    </xf>
    <xf numFmtId="168" fontId="3" fillId="0" borderId="0" xfId="5" applyFont="1" applyFill="1">
      <alignment vertical="top"/>
    </xf>
    <xf numFmtId="168" fontId="4" fillId="0" borderId="0" xfId="5" applyFont="1" applyFill="1">
      <alignment vertical="top"/>
    </xf>
    <xf numFmtId="168" fontId="13" fillId="0" borderId="0" xfId="5" applyFont="1">
      <alignment vertical="top"/>
    </xf>
    <xf numFmtId="168" fontId="5" fillId="0" borderId="0" xfId="5" applyFont="1" applyFill="1" applyBorder="1">
      <alignment vertical="top"/>
    </xf>
    <xf numFmtId="169" fontId="5" fillId="0" borderId="0" xfId="0" applyNumberFormat="1" applyFont="1">
      <alignment vertical="top"/>
    </xf>
    <xf numFmtId="164" fontId="22" fillId="0" borderId="0" xfId="0" applyFont="1" applyFill="1" applyBorder="1">
      <alignment vertical="top"/>
    </xf>
    <xf numFmtId="164" fontId="23" fillId="0" borderId="0" xfId="0" applyFont="1" applyFill="1" applyBorder="1">
      <alignment vertical="top"/>
    </xf>
    <xf numFmtId="164" fontId="21" fillId="0" borderId="0" xfId="0" applyFont="1" applyBorder="1">
      <alignment vertical="top"/>
    </xf>
    <xf numFmtId="164" fontId="22" fillId="0" borderId="5" xfId="0" applyFont="1" applyFill="1" applyBorder="1">
      <alignment vertical="top"/>
    </xf>
    <xf numFmtId="164" fontId="23" fillId="0" borderId="5" xfId="0" applyFont="1" applyFill="1" applyBorder="1">
      <alignment vertical="top"/>
    </xf>
    <xf numFmtId="164" fontId="21" fillId="0" borderId="5" xfId="0" applyFont="1" applyFill="1" applyBorder="1">
      <alignment vertical="top"/>
    </xf>
    <xf numFmtId="164" fontId="21" fillId="0" borderId="5" xfId="0" applyFont="1" applyBorder="1">
      <alignment vertical="top"/>
    </xf>
    <xf numFmtId="164" fontId="22" fillId="0" borderId="2" xfId="0" applyFont="1" applyFill="1" applyBorder="1">
      <alignment vertical="top"/>
    </xf>
    <xf numFmtId="164" fontId="23" fillId="0" borderId="2" xfId="0" applyFont="1" applyFill="1" applyBorder="1">
      <alignment vertical="top"/>
    </xf>
    <xf numFmtId="164" fontId="21" fillId="0" borderId="2" xfId="0" applyFont="1" applyFill="1" applyBorder="1">
      <alignment vertical="top"/>
    </xf>
    <xf numFmtId="164" fontId="21" fillId="0" borderId="2" xfId="0" applyFont="1" applyBorder="1">
      <alignment vertical="top"/>
    </xf>
    <xf numFmtId="164" fontId="4" fillId="0" borderId="0" xfId="0" applyFont="1" applyFill="1" applyBorder="1">
      <alignment vertical="top"/>
    </xf>
    <xf numFmtId="164" fontId="3" fillId="0" borderId="5" xfId="0" applyFont="1" applyFill="1" applyBorder="1">
      <alignment vertical="top"/>
    </xf>
    <xf numFmtId="164" fontId="4" fillId="0" borderId="5" xfId="0" applyFont="1" applyFill="1" applyBorder="1">
      <alignment vertical="top"/>
    </xf>
    <xf numFmtId="164" fontId="5" fillId="0" borderId="5" xfId="0" applyFont="1" applyFill="1" applyBorder="1">
      <alignment vertical="top"/>
    </xf>
    <xf numFmtId="164" fontId="5" fillId="0" borderId="5" xfId="0" applyFont="1" applyBorder="1">
      <alignment vertical="top"/>
    </xf>
    <xf numFmtId="164" fontId="3" fillId="0" borderId="2" xfId="0" applyFont="1" applyFill="1" applyBorder="1">
      <alignment vertical="top"/>
    </xf>
    <xf numFmtId="164" fontId="4" fillId="0" borderId="2" xfId="0" applyFont="1" applyFill="1" applyBorder="1">
      <alignment vertical="top"/>
    </xf>
    <xf numFmtId="164" fontId="22" fillId="0" borderId="6" xfId="0" applyFont="1" applyFill="1" applyBorder="1">
      <alignment vertical="top"/>
    </xf>
    <xf numFmtId="164" fontId="23" fillId="0" borderId="6" xfId="0" applyFont="1" applyFill="1" applyBorder="1">
      <alignment vertical="top"/>
    </xf>
    <xf numFmtId="164" fontId="21" fillId="0" borderId="6" xfId="0" applyFont="1" applyFill="1" applyBorder="1">
      <alignment vertical="top"/>
    </xf>
    <xf numFmtId="164" fontId="24" fillId="0" borderId="0" xfId="0" applyFont="1" applyFill="1">
      <alignment vertical="top"/>
    </xf>
    <xf numFmtId="164" fontId="25" fillId="0" borderId="0" xfId="0" applyFont="1" applyFill="1">
      <alignment vertical="top"/>
    </xf>
    <xf numFmtId="164" fontId="25" fillId="0" borderId="0" xfId="0" applyFont="1">
      <alignment vertical="top"/>
    </xf>
    <xf numFmtId="168" fontId="25" fillId="0" borderId="0" xfId="5" applyFont="1">
      <alignment vertical="top"/>
    </xf>
    <xf numFmtId="164" fontId="25" fillId="0" borderId="0" xfId="0" applyFont="1" applyFill="1" applyBorder="1">
      <alignment vertical="top"/>
    </xf>
    <xf numFmtId="164" fontId="3" fillId="0" borderId="6" xfId="0" applyFont="1" applyFill="1" applyBorder="1">
      <alignment vertical="top"/>
    </xf>
    <xf numFmtId="164" fontId="4" fillId="0" borderId="6" xfId="0" applyFont="1" applyFill="1" applyBorder="1">
      <alignment vertical="top"/>
    </xf>
    <xf numFmtId="164" fontId="5" fillId="0" borderId="6" xfId="0" applyFont="1" applyFill="1" applyBorder="1">
      <alignment vertical="top"/>
    </xf>
    <xf numFmtId="164" fontId="21" fillId="0" borderId="6" xfId="0" applyFont="1" applyBorder="1">
      <alignment vertical="top"/>
    </xf>
    <xf numFmtId="164" fontId="5" fillId="0" borderId="6" xfId="0" applyFont="1" applyBorder="1">
      <alignment vertical="top"/>
    </xf>
    <xf numFmtId="168" fontId="13" fillId="0" borderId="0" xfId="5" applyFont="1" applyFill="1">
      <alignment vertical="top"/>
    </xf>
    <xf numFmtId="164" fontId="12" fillId="0" borderId="3" xfId="0" applyFont="1" applyFill="1" applyBorder="1">
      <alignment vertical="top"/>
    </xf>
    <xf numFmtId="164" fontId="26" fillId="0" borderId="2" xfId="0" applyFont="1" applyBorder="1">
      <alignment vertical="top"/>
    </xf>
    <xf numFmtId="164" fontId="26" fillId="0" borderId="2" xfId="0" applyFont="1" applyFill="1" applyBorder="1">
      <alignment vertical="top"/>
    </xf>
    <xf numFmtId="164" fontId="27" fillId="0" borderId="2" xfId="0" applyFont="1" applyFill="1" applyBorder="1">
      <alignment vertical="top"/>
    </xf>
    <xf numFmtId="164" fontId="1" fillId="0" borderId="2" xfId="0" applyFont="1" applyBorder="1" applyAlignment="1">
      <alignment horizontal="right" vertical="top"/>
    </xf>
    <xf numFmtId="164" fontId="1" fillId="0" borderId="2" xfId="0" applyFont="1" applyBorder="1">
      <alignment vertical="top"/>
    </xf>
    <xf numFmtId="164" fontId="25" fillId="0" borderId="2" xfId="0" applyFont="1" applyFill="1" applyBorder="1">
      <alignment vertical="top"/>
    </xf>
    <xf numFmtId="164" fontId="7" fillId="7" borderId="0" xfId="0" applyFont="1" applyFill="1" applyBorder="1">
      <alignment vertical="top"/>
    </xf>
    <xf numFmtId="164" fontId="8" fillId="7" borderId="0" xfId="0" applyFont="1" applyFill="1" applyBorder="1">
      <alignment vertical="top"/>
    </xf>
    <xf numFmtId="164" fontId="9" fillId="7" borderId="0" xfId="0" applyFont="1" applyFill="1" applyBorder="1" applyAlignment="1">
      <alignment horizontal="right" vertical="top"/>
    </xf>
    <xf numFmtId="164" fontId="12" fillId="7" borderId="0" xfId="0" applyFont="1" applyFill="1" applyBorder="1">
      <alignment vertical="top"/>
    </xf>
    <xf numFmtId="164" fontId="9" fillId="7" borderId="0" xfId="0" applyFont="1" applyFill="1" applyBorder="1">
      <alignment vertical="top"/>
    </xf>
    <xf numFmtId="164" fontId="5" fillId="7" borderId="0" xfId="0" applyFont="1" applyFill="1" applyBorder="1">
      <alignment vertical="top"/>
    </xf>
    <xf numFmtId="164" fontId="26" fillId="0" borderId="4" xfId="0" applyFont="1" applyFill="1" applyBorder="1">
      <alignment vertical="top"/>
    </xf>
    <xf numFmtId="164" fontId="27" fillId="0" borderId="4" xfId="0" applyFont="1" applyFill="1" applyBorder="1">
      <alignment vertical="top"/>
    </xf>
    <xf numFmtId="164" fontId="1" fillId="0" borderId="4" xfId="0" applyFont="1" applyFill="1" applyBorder="1">
      <alignment vertical="top"/>
    </xf>
    <xf numFmtId="164" fontId="1" fillId="0" borderId="0" xfId="0" applyFont="1" applyFill="1" applyBorder="1">
      <alignment vertical="top"/>
    </xf>
    <xf numFmtId="164" fontId="12" fillId="0" borderId="0" xfId="1" applyNumberFormat="1" applyFont="1">
      <alignment vertical="top"/>
    </xf>
    <xf numFmtId="164" fontId="26" fillId="0" borderId="0" xfId="0" applyFont="1" applyFill="1">
      <alignment vertical="top"/>
    </xf>
    <xf numFmtId="164" fontId="27" fillId="0" borderId="0" xfId="0" applyFont="1" applyFill="1">
      <alignment vertical="top"/>
    </xf>
    <xf numFmtId="164" fontId="1" fillId="0" borderId="0" xfId="0" applyFont="1" applyFill="1">
      <alignment vertical="top"/>
    </xf>
    <xf numFmtId="177" fontId="13" fillId="0" borderId="0" xfId="7" applyNumberFormat="1" applyFont="1">
      <alignment vertical="top"/>
    </xf>
    <xf numFmtId="164" fontId="7" fillId="0" borderId="0" xfId="8" applyFont="1" applyFill="1">
      <alignment vertical="top"/>
    </xf>
    <xf numFmtId="164" fontId="8" fillId="0" borderId="0" xfId="8" applyFont="1" applyFill="1">
      <alignment vertical="top"/>
    </xf>
    <xf numFmtId="164" fontId="9" fillId="0" borderId="0" xfId="8" applyFont="1" applyFill="1" applyAlignment="1">
      <alignment horizontal="right" vertical="top"/>
    </xf>
    <xf numFmtId="167" fontId="9" fillId="0" borderId="0" xfId="9" applyFont="1" applyFill="1">
      <alignment vertical="top"/>
    </xf>
    <xf numFmtId="167" fontId="7" fillId="0" borderId="0" xfId="9" applyFont="1">
      <alignment vertical="top"/>
    </xf>
    <xf numFmtId="167" fontId="9" fillId="5" borderId="0" xfId="9" applyFont="1" applyFill="1">
      <alignment vertical="top"/>
    </xf>
    <xf numFmtId="167" fontId="9" fillId="0" borderId="0" xfId="9" applyFont="1">
      <alignment vertical="top"/>
    </xf>
    <xf numFmtId="167" fontId="9" fillId="3" borderId="0" xfId="9" applyFont="1" applyFill="1">
      <alignment vertical="top"/>
    </xf>
    <xf numFmtId="167" fontId="9" fillId="0" borderId="0" xfId="9" applyFont="1" applyFill="1" applyBorder="1">
      <alignment vertical="top"/>
    </xf>
    <xf numFmtId="167" fontId="5" fillId="0" borderId="0" xfId="9" applyFont="1" applyFill="1" applyBorder="1">
      <alignment vertical="top"/>
    </xf>
    <xf numFmtId="164" fontId="26" fillId="0" borderId="0" xfId="8" applyFont="1" applyFill="1">
      <alignment vertical="top"/>
    </xf>
    <xf numFmtId="164" fontId="27" fillId="0" borderId="0" xfId="8" applyFont="1" applyFill="1">
      <alignment vertical="top"/>
    </xf>
    <xf numFmtId="164" fontId="1" fillId="0" borderId="0" xfId="8" applyFont="1" applyFill="1" applyAlignment="1">
      <alignment horizontal="right" vertical="top"/>
    </xf>
    <xf numFmtId="167" fontId="1" fillId="0" borderId="0" xfId="9" applyFont="1">
      <alignment vertical="top"/>
    </xf>
    <xf numFmtId="167" fontId="1" fillId="0" borderId="0" xfId="9" applyFont="1" applyFill="1">
      <alignment vertical="top"/>
    </xf>
    <xf numFmtId="167" fontId="1" fillId="0" borderId="0" xfId="9" applyFont="1" applyFill="1" applyBorder="1">
      <alignment vertical="top"/>
    </xf>
    <xf numFmtId="167" fontId="25" fillId="0" borderId="0" xfId="9" applyFont="1" applyFill="1" applyBorder="1">
      <alignment vertical="top"/>
    </xf>
    <xf numFmtId="167" fontId="12" fillId="0" borderId="0" xfId="0" applyNumberFormat="1" applyFont="1" applyFill="1">
      <alignment vertical="top"/>
    </xf>
    <xf numFmtId="167" fontId="1" fillId="0" borderId="0" xfId="1" applyFont="1" applyFill="1">
      <alignment vertical="top"/>
    </xf>
    <xf numFmtId="167" fontId="25" fillId="0" borderId="0" xfId="1" applyFont="1" applyFill="1">
      <alignment vertical="top"/>
    </xf>
    <xf numFmtId="164" fontId="24" fillId="0" borderId="5" xfId="0" applyFont="1" applyFill="1" applyBorder="1">
      <alignment vertical="top"/>
    </xf>
    <xf numFmtId="164" fontId="28" fillId="0" borderId="5" xfId="0" applyFont="1" applyFill="1" applyBorder="1">
      <alignment vertical="top"/>
    </xf>
    <xf numFmtId="164" fontId="25" fillId="0" borderId="5" xfId="0" applyFont="1" applyFill="1" applyBorder="1">
      <alignment vertical="top"/>
    </xf>
    <xf numFmtId="164" fontId="25" fillId="0" borderId="5" xfId="0" applyFont="1" applyBorder="1">
      <alignment vertical="top"/>
    </xf>
    <xf numFmtId="164" fontId="26" fillId="0" borderId="6" xfId="8" applyFont="1" applyFill="1" applyBorder="1">
      <alignment vertical="top"/>
    </xf>
    <xf numFmtId="164" fontId="27" fillId="0" borderId="6" xfId="8" applyFont="1" applyFill="1" applyBorder="1">
      <alignment vertical="top"/>
    </xf>
    <xf numFmtId="164" fontId="1" fillId="0" borderId="6" xfId="8" applyFont="1" applyFill="1" applyBorder="1" applyAlignment="1">
      <alignment horizontal="right" vertical="top"/>
    </xf>
    <xf numFmtId="167" fontId="1" fillId="0" borderId="6" xfId="9" applyFont="1" applyBorder="1">
      <alignment vertical="top"/>
    </xf>
    <xf numFmtId="167" fontId="1" fillId="0" borderId="6" xfId="9" applyFont="1" applyFill="1" applyBorder="1">
      <alignment vertical="top"/>
    </xf>
    <xf numFmtId="167" fontId="25" fillId="0" borderId="6" xfId="9" applyFont="1" applyFill="1" applyBorder="1">
      <alignment vertical="top"/>
    </xf>
    <xf numFmtId="164" fontId="12" fillId="0" borderId="0" xfId="0" applyFont="1">
      <alignment vertical="top"/>
    </xf>
    <xf numFmtId="164" fontId="9" fillId="0" borderId="2" xfId="0" applyFont="1" applyFill="1" applyBorder="1">
      <alignment vertical="top"/>
    </xf>
    <xf numFmtId="171" fontId="9" fillId="0" borderId="0" xfId="7" applyFont="1" applyFill="1">
      <alignment vertical="top"/>
    </xf>
    <xf numFmtId="171" fontId="12" fillId="0" borderId="0" xfId="7" applyFont="1">
      <alignment vertical="top"/>
    </xf>
    <xf numFmtId="164" fontId="17" fillId="0" borderId="0" xfId="0" applyFont="1" applyFill="1">
      <alignment vertical="top"/>
    </xf>
    <xf numFmtId="164" fontId="18" fillId="0" borderId="0" xfId="0" applyFont="1" applyFill="1">
      <alignment vertical="top"/>
    </xf>
    <xf numFmtId="164" fontId="14" fillId="0" borderId="0" xfId="0" applyFont="1" applyFill="1" applyAlignment="1">
      <alignment horizontal="right" vertical="top"/>
    </xf>
    <xf numFmtId="164" fontId="1" fillId="0" borderId="2" xfId="0" applyFont="1" applyFill="1" applyBorder="1">
      <alignment vertical="top"/>
    </xf>
    <xf numFmtId="167" fontId="29" fillId="0" borderId="0" xfId="0" applyNumberFormat="1" applyFont="1">
      <alignment vertical="top"/>
    </xf>
    <xf numFmtId="164" fontId="29" fillId="0" borderId="0" xfId="0" applyFont="1">
      <alignment vertical="top"/>
    </xf>
    <xf numFmtId="164" fontId="30" fillId="0" borderId="2" xfId="0" applyFont="1" applyFill="1" applyBorder="1">
      <alignment vertical="top"/>
    </xf>
    <xf numFmtId="164" fontId="31" fillId="0" borderId="2" xfId="0" applyFont="1" applyFill="1" applyBorder="1">
      <alignment vertical="top"/>
    </xf>
    <xf numFmtId="164" fontId="32" fillId="0" borderId="2" xfId="0" applyFont="1" applyFill="1" applyBorder="1">
      <alignment vertical="top"/>
    </xf>
    <xf numFmtId="164" fontId="32" fillId="0" borderId="2" xfId="0" applyFont="1" applyBorder="1">
      <alignment vertical="top"/>
    </xf>
    <xf numFmtId="166" fontId="12" fillId="0" borderId="0" xfId="0" applyNumberFormat="1" applyFont="1">
      <alignment vertical="top"/>
    </xf>
    <xf numFmtId="165" fontId="12" fillId="0" borderId="0" xfId="0" applyNumberFormat="1" applyFont="1">
      <alignment vertical="top"/>
    </xf>
    <xf numFmtId="164" fontId="11" fillId="0" borderId="0" xfId="0" applyFont="1">
      <alignment vertical="top"/>
    </xf>
    <xf numFmtId="171" fontId="12" fillId="0" borderId="0" xfId="0" applyNumberFormat="1" applyFont="1">
      <alignment vertical="top"/>
    </xf>
    <xf numFmtId="164" fontId="12" fillId="0" borderId="0" xfId="0" applyFont="1" applyFill="1" applyBorder="1">
      <alignment vertical="top"/>
    </xf>
    <xf numFmtId="164" fontId="7" fillId="7" borderId="0" xfId="0" applyFont="1" applyFill="1">
      <alignment vertical="top"/>
    </xf>
    <xf numFmtId="164" fontId="8" fillId="7" borderId="0" xfId="0" applyFont="1" applyFill="1">
      <alignment vertical="top"/>
    </xf>
    <xf numFmtId="164" fontId="9" fillId="7" borderId="0" xfId="0" applyFont="1" applyFill="1">
      <alignment vertical="top"/>
    </xf>
    <xf numFmtId="164" fontId="3" fillId="7" borderId="0" xfId="0" applyFont="1" applyFill="1">
      <alignment vertical="top"/>
    </xf>
    <xf numFmtId="164" fontId="4" fillId="7" borderId="0" xfId="0" applyFont="1" applyFill="1">
      <alignment vertical="top"/>
    </xf>
    <xf numFmtId="164" fontId="28" fillId="0" borderId="0" xfId="0" applyFont="1" applyFill="1">
      <alignment vertical="top"/>
    </xf>
    <xf numFmtId="164" fontId="26" fillId="0" borderId="1" xfId="0" applyFont="1" applyBorder="1">
      <alignment vertical="top"/>
    </xf>
    <xf numFmtId="164" fontId="26" fillId="0" borderId="1" xfId="0" applyFont="1" applyFill="1" applyBorder="1">
      <alignment vertical="top"/>
    </xf>
    <xf numFmtId="164" fontId="27" fillId="0" borderId="1" xfId="0" applyFont="1" applyFill="1" applyBorder="1">
      <alignment vertical="top"/>
    </xf>
    <xf numFmtId="164" fontId="1" fillId="0" borderId="1" xfId="0" applyFont="1" applyBorder="1" applyAlignment="1">
      <alignment horizontal="right" vertical="top"/>
    </xf>
    <xf numFmtId="164" fontId="1" fillId="0" borderId="1" xfId="0" applyFont="1" applyBorder="1">
      <alignment vertical="top"/>
    </xf>
    <xf numFmtId="164" fontId="13" fillId="7" borderId="0" xfId="0" applyFont="1" applyFill="1">
      <alignment vertical="top"/>
    </xf>
    <xf numFmtId="171" fontId="9" fillId="0" borderId="2" xfId="7" applyFont="1" applyFill="1" applyBorder="1">
      <alignment vertical="top"/>
    </xf>
    <xf numFmtId="164" fontId="30" fillId="0" borderId="0" xfId="0" applyFont="1" applyFill="1" applyBorder="1">
      <alignment vertical="top"/>
    </xf>
    <xf numFmtId="164" fontId="31" fillId="0" borderId="0" xfId="0" applyFont="1" applyFill="1" applyBorder="1">
      <alignment vertical="top"/>
    </xf>
    <xf numFmtId="164" fontId="32" fillId="0" borderId="0" xfId="0" applyFont="1" applyFill="1" applyBorder="1" applyAlignment="1">
      <alignment horizontal="right" vertical="top"/>
    </xf>
    <xf numFmtId="164" fontId="32" fillId="0" borderId="0" xfId="0" applyFont="1" applyFill="1" applyBorder="1">
      <alignment vertical="top"/>
    </xf>
    <xf numFmtId="164" fontId="26" fillId="0" borderId="0" xfId="8" applyFont="1" applyFill="1" applyBorder="1">
      <alignment vertical="top"/>
    </xf>
    <xf numFmtId="164" fontId="27" fillId="0" borderId="0" xfId="8" applyFont="1" applyFill="1" applyBorder="1">
      <alignment vertical="top"/>
    </xf>
    <xf numFmtId="164" fontId="1" fillId="0" borderId="0" xfId="8" applyFont="1" applyFill="1" applyBorder="1" applyAlignment="1">
      <alignment horizontal="right" vertical="top"/>
    </xf>
    <xf numFmtId="167" fontId="1" fillId="0" borderId="0" xfId="9" applyFont="1" applyBorder="1">
      <alignment vertical="top"/>
    </xf>
    <xf numFmtId="164" fontId="12" fillId="0" borderId="0" xfId="4" applyNumberFormat="1" applyFont="1" applyFill="1">
      <alignment vertical="top"/>
    </xf>
    <xf numFmtId="167" fontId="21" fillId="0" borderId="0" xfId="0" applyNumberFormat="1" applyFont="1">
      <alignment vertical="top"/>
    </xf>
    <xf numFmtId="171" fontId="21" fillId="0" borderId="0" xfId="7" applyFont="1">
      <alignment vertical="top"/>
    </xf>
    <xf numFmtId="164" fontId="17" fillId="0" borderId="0" xfId="0" applyFont="1" applyFill="1" applyBorder="1">
      <alignment vertical="top"/>
    </xf>
    <xf numFmtId="164" fontId="18" fillId="0" borderId="0" xfId="0" applyFont="1" applyFill="1" applyBorder="1">
      <alignment vertical="top"/>
    </xf>
    <xf numFmtId="164" fontId="14" fillId="0" borderId="0" xfId="0" applyFont="1" applyFill="1" applyBorder="1" applyAlignment="1">
      <alignment horizontal="right" vertical="top"/>
    </xf>
    <xf numFmtId="164" fontId="5" fillId="8" borderId="0" xfId="0" applyFont="1" applyFill="1">
      <alignment vertical="top"/>
    </xf>
    <xf numFmtId="165" fontId="7" fillId="8" borderId="0" xfId="3" applyFont="1" applyFill="1" applyBorder="1">
      <alignment vertical="top"/>
    </xf>
    <xf numFmtId="164" fontId="9" fillId="8" borderId="0" xfId="0" applyFont="1" applyFill="1">
      <alignment vertical="top"/>
    </xf>
    <xf numFmtId="166" fontId="9" fillId="8" borderId="0" xfId="4" applyFont="1" applyFill="1">
      <alignment vertical="top"/>
    </xf>
    <xf numFmtId="165" fontId="9" fillId="8" borderId="0" xfId="3" applyFont="1" applyFill="1">
      <alignment vertical="top"/>
    </xf>
    <xf numFmtId="167" fontId="9" fillId="8" borderId="0" xfId="0" applyNumberFormat="1" applyFont="1" applyFill="1" applyBorder="1">
      <alignment vertical="top"/>
    </xf>
    <xf numFmtId="164" fontId="10" fillId="0" borderId="0" xfId="0" applyFont="1" applyFill="1" applyBorder="1" applyAlignment="1">
      <alignment horizontal="left" vertical="top"/>
    </xf>
    <xf numFmtId="171" fontId="9" fillId="0" borderId="0" xfId="7" applyFont="1" applyFill="1" applyBorder="1">
      <alignment vertical="top"/>
    </xf>
    <xf numFmtId="171" fontId="5" fillId="0" borderId="0" xfId="7" applyFont="1" applyFill="1">
      <alignment vertical="top"/>
    </xf>
    <xf numFmtId="164" fontId="30" fillId="0" borderId="0" xfId="8" applyFont="1" applyFill="1" applyBorder="1">
      <alignment vertical="top"/>
    </xf>
    <xf numFmtId="164" fontId="21" fillId="7" borderId="0" xfId="0" applyFont="1" applyFill="1">
      <alignment vertical="top"/>
    </xf>
    <xf numFmtId="164" fontId="9" fillId="7" borderId="0" xfId="0" applyFont="1" applyFill="1" applyAlignment="1">
      <alignment horizontal="right" vertical="top"/>
    </xf>
    <xf numFmtId="164" fontId="24" fillId="0" borderId="2" xfId="0" applyFont="1" applyFill="1" applyBorder="1">
      <alignment vertical="top"/>
    </xf>
    <xf numFmtId="164" fontId="28" fillId="0" borderId="2" xfId="0" applyFont="1" applyFill="1" applyBorder="1">
      <alignment vertical="top"/>
    </xf>
    <xf numFmtId="164" fontId="25" fillId="0" borderId="2" xfId="0" applyFont="1" applyBorder="1">
      <alignment vertical="top"/>
    </xf>
    <xf numFmtId="164" fontId="12" fillId="7" borderId="0" xfId="0" applyFont="1" applyFill="1">
      <alignment vertical="top"/>
    </xf>
    <xf numFmtId="164" fontId="3" fillId="8" borderId="0" xfId="0" applyFont="1" applyFill="1">
      <alignment vertical="top"/>
    </xf>
    <xf numFmtId="164" fontId="1" fillId="0" borderId="1" xfId="0" applyFont="1" applyFill="1" applyBorder="1">
      <alignment vertical="top"/>
    </xf>
    <xf numFmtId="176" fontId="5" fillId="0" borderId="0" xfId="5" applyNumberFormat="1" applyFont="1">
      <alignment vertical="top"/>
    </xf>
    <xf numFmtId="171" fontId="13" fillId="0" borderId="0" xfId="7" applyFont="1">
      <alignment vertical="top"/>
    </xf>
    <xf numFmtId="164" fontId="9" fillId="9" borderId="2" xfId="0" applyFont="1" applyFill="1" applyBorder="1">
      <alignment vertical="top"/>
    </xf>
    <xf numFmtId="164" fontId="33" fillId="0" borderId="0" xfId="0" applyFont="1">
      <alignment vertical="top"/>
    </xf>
    <xf numFmtId="164" fontId="0" fillId="5" borderId="0" xfId="0" applyFill="1">
      <alignment vertical="top"/>
    </xf>
    <xf numFmtId="164" fontId="33" fillId="0" borderId="0" xfId="0" applyFont="1" applyFill="1">
      <alignment vertical="top"/>
    </xf>
    <xf numFmtId="164" fontId="34" fillId="0" borderId="0" xfId="0" applyFont="1">
      <alignment vertical="top"/>
    </xf>
    <xf numFmtId="164" fontId="0" fillId="10" borderId="0" xfId="0" applyFill="1">
      <alignment vertical="top"/>
    </xf>
    <xf numFmtId="164" fontId="0" fillId="7" borderId="0" xfId="0" applyFill="1">
      <alignment vertical="top"/>
    </xf>
    <xf numFmtId="164" fontId="0" fillId="11" borderId="0" xfId="0" applyFill="1">
      <alignment vertical="top"/>
    </xf>
    <xf numFmtId="164" fontId="0" fillId="12" borderId="0" xfId="0" applyFill="1">
      <alignment vertical="top"/>
    </xf>
    <xf numFmtId="164" fontId="0" fillId="13" borderId="0" xfId="0" applyFill="1">
      <alignment vertical="top"/>
    </xf>
    <xf numFmtId="164" fontId="0" fillId="9" borderId="0" xfId="0" applyFill="1">
      <alignment vertical="top"/>
    </xf>
    <xf numFmtId="164" fontId="0" fillId="14" borderId="0" xfId="0" applyFill="1">
      <alignment vertical="top"/>
    </xf>
    <xf numFmtId="164" fontId="4" fillId="8" borderId="0" xfId="0" applyFont="1" applyFill="1">
      <alignment vertical="top"/>
    </xf>
    <xf numFmtId="164" fontId="5" fillId="8" borderId="0" xfId="0" applyFont="1" applyFill="1" applyBorder="1">
      <alignment vertical="top"/>
    </xf>
    <xf numFmtId="164" fontId="9" fillId="0" borderId="0" xfId="5" applyNumberFormat="1" applyFont="1">
      <alignment vertical="top"/>
    </xf>
    <xf numFmtId="164" fontId="26" fillId="0" borderId="0" xfId="0" applyFont="1" applyFill="1" applyBorder="1">
      <alignment vertical="top"/>
    </xf>
    <xf numFmtId="164" fontId="27" fillId="0" borderId="0" xfId="0" applyFont="1" applyFill="1" applyBorder="1">
      <alignment vertical="top"/>
    </xf>
    <xf numFmtId="165" fontId="1" fillId="0" borderId="0" xfId="3" applyFont="1" applyFill="1">
      <alignment vertical="top"/>
    </xf>
    <xf numFmtId="165" fontId="1" fillId="4" borderId="0" xfId="3" applyFont="1" applyFill="1">
      <alignment vertical="top"/>
    </xf>
    <xf numFmtId="165" fontId="25" fillId="0" borderId="0" xfId="3" applyFont="1" applyFill="1">
      <alignment vertical="top"/>
    </xf>
    <xf numFmtId="164" fontId="8" fillId="0" borderId="0" xfId="0" applyFont="1" applyFill="1" applyAlignment="1">
      <alignment horizontal="right" vertical="top"/>
    </xf>
    <xf numFmtId="164" fontId="9" fillId="0" borderId="0" xfId="0" applyNumberFormat="1" applyFont="1" applyFill="1">
      <alignment vertical="top"/>
    </xf>
    <xf numFmtId="164" fontId="9" fillId="0" borderId="0" xfId="0" applyNumberFormat="1" applyFont="1" applyFill="1" applyBorder="1">
      <alignment vertical="top"/>
    </xf>
    <xf numFmtId="164" fontId="12" fillId="0" borderId="0" xfId="0" applyNumberFormat="1" applyFont="1">
      <alignment vertical="top"/>
    </xf>
    <xf numFmtId="164" fontId="13" fillId="7" borderId="0" xfId="0" applyNumberFormat="1" applyFont="1" applyFill="1">
      <alignment vertical="top"/>
    </xf>
    <xf numFmtId="171" fontId="5" fillId="0" borderId="2" xfId="7" applyFont="1" applyBorder="1">
      <alignment vertical="top"/>
    </xf>
    <xf numFmtId="175" fontId="5" fillId="0" borderId="2" xfId="5" applyNumberFormat="1" applyFont="1" applyBorder="1">
      <alignment vertical="top"/>
    </xf>
    <xf numFmtId="176" fontId="5" fillId="0" borderId="2" xfId="0" applyNumberFormat="1" applyFont="1" applyBorder="1">
      <alignment vertical="top"/>
    </xf>
  </cellXfs>
  <cellStyles count="10">
    <cellStyle name="Comma" xfId="1" builtinId="3"/>
    <cellStyle name="Comma 2" xfId="9" xr:uid="{7D5A4C1A-1258-4A3B-86FB-E5A9FF4AA344}"/>
    <cellStyle name="DateLong" xfId="4" xr:uid="{1A9A785C-564B-41A0-820A-6F6D07381045}"/>
    <cellStyle name="DateShort" xfId="3" xr:uid="{885EDCB0-6D47-4A4B-965C-E9952D279F42}"/>
    <cellStyle name="Factor" xfId="5" xr:uid="{6AD24039-8275-415F-AD56-80B8F56F746C}"/>
    <cellStyle name="Normal" xfId="0" builtinId="0" customBuiltin="1"/>
    <cellStyle name="Normal 2" xfId="8" xr:uid="{875EC0FF-D923-44EE-A500-8F1B261FE096}"/>
    <cellStyle name="Per cent" xfId="2" builtinId="5"/>
    <cellStyle name="Percent" xfId="7" xr:uid="{D4B4E8BA-D5F6-4874-8AA4-CF0BE5D6C287}"/>
    <cellStyle name="Year" xfId="6" xr:uid="{0B7D721F-47A7-42FB-82CC-9E85614EDA61}"/>
  </cellStyles>
  <dxfs count="62"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390-689F-4EA3-A871-912B6567E4C2}">
  <sheetPr>
    <tabColor theme="0" tint="-0.499984740745262"/>
  </sheetPr>
  <dimension ref="D2:G20"/>
  <sheetViews>
    <sheetView showGridLines="0" workbookViewId="0">
      <selection activeCell="F2" sqref="F2"/>
    </sheetView>
  </sheetViews>
  <sheetFormatPr defaultRowHeight="13.2" x14ac:dyDescent="0.25"/>
  <sheetData>
    <row r="2" spans="4:7" ht="14.4" x14ac:dyDescent="0.25">
      <c r="G2" s="318"/>
    </row>
    <row r="6" spans="4:7" ht="14.4" x14ac:dyDescent="0.25">
      <c r="D6" s="333" t="s">
        <v>302</v>
      </c>
    </row>
    <row r="7" spans="4:7" x14ac:dyDescent="0.25">
      <c r="F7" s="339"/>
      <c r="G7" t="s">
        <v>303</v>
      </c>
    </row>
    <row r="8" spans="4:7" x14ac:dyDescent="0.25">
      <c r="F8" s="334"/>
      <c r="G8" t="s">
        <v>304</v>
      </c>
    </row>
    <row r="9" spans="4:7" x14ac:dyDescent="0.25">
      <c r="F9" s="340"/>
      <c r="G9" t="s">
        <v>305</v>
      </c>
    </row>
    <row r="10" spans="4:7" x14ac:dyDescent="0.25">
      <c r="F10" s="341"/>
      <c r="G10" t="s">
        <v>306</v>
      </c>
    </row>
    <row r="11" spans="4:7" x14ac:dyDescent="0.25">
      <c r="F11" s="343"/>
      <c r="G11" t="s">
        <v>307</v>
      </c>
    </row>
    <row r="13" spans="4:7" ht="14.4" x14ac:dyDescent="0.25">
      <c r="D13" s="335" t="s">
        <v>308</v>
      </c>
    </row>
    <row r="14" spans="4:7" ht="14.4" x14ac:dyDescent="0.25">
      <c r="F14" s="336" t="s">
        <v>309</v>
      </c>
      <c r="G14" t="s">
        <v>310</v>
      </c>
    </row>
    <row r="15" spans="4:7" ht="14.4" x14ac:dyDescent="0.25">
      <c r="F15" s="95" t="s">
        <v>311</v>
      </c>
      <c r="G15" t="s">
        <v>312</v>
      </c>
    </row>
    <row r="17" spans="4:7" ht="14.4" x14ac:dyDescent="0.25">
      <c r="D17" s="333" t="s">
        <v>313</v>
      </c>
      <c r="F17" s="337"/>
      <c r="G17" t="s">
        <v>314</v>
      </c>
    </row>
    <row r="18" spans="4:7" x14ac:dyDescent="0.25">
      <c r="G18" t="s">
        <v>315</v>
      </c>
    </row>
    <row r="19" spans="4:7" x14ac:dyDescent="0.25">
      <c r="F19" s="338"/>
      <c r="G19" t="s">
        <v>316</v>
      </c>
    </row>
    <row r="20" spans="4:7" x14ac:dyDescent="0.25">
      <c r="F20" s="342"/>
      <c r="G20" t="s">
        <v>317</v>
      </c>
    </row>
  </sheetData>
  <pageMargins left="0.7" right="0.7" top="0.75" bottom="0.75" header="0.3" footer="0.3"/>
  <pageSetup orientation="portrait" horizontalDpi="4294967295" verticalDpi="4294967295" r:id="rId1"/>
  <rowBreaks count="1" manualBreakCount="1">
    <brk id="3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5ED1-7583-4F40-94CF-387C3D04544D}">
  <sheetPr>
    <tabColor indexed="43"/>
    <outlinePr summaryBelow="0" summaryRight="0"/>
  </sheetPr>
  <dimension ref="A2:BY155"/>
  <sheetViews>
    <sheetView defaultGridColor="0" colorId="22" zoomScale="80" zoomScaleNormal="80" workbookViewId="0">
      <pane xSplit="9" ySplit="9" topLeftCell="J10" activePane="bottomRight" state="frozen"/>
      <selection activeCell="F2" sqref="F2:G2"/>
      <selection pane="topRight" activeCell="F2" sqref="F2:G2"/>
      <selection pane="bottomLeft" activeCell="F2" sqref="F2:G2"/>
      <selection pane="bottomRight" activeCell="J160" sqref="J160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4" customWidth="1"/>
    <col min="5" max="5" width="40.77734375" style="5" customWidth="1"/>
    <col min="6" max="6" width="15.109375" style="5" bestFit="1" customWidth="1"/>
    <col min="7" max="7" width="14.88671875" style="5" bestFit="1" customWidth="1"/>
    <col min="8" max="8" width="11.77734375" style="5" customWidth="1"/>
    <col min="9" max="9" width="2.77734375" style="312" customWidth="1"/>
    <col min="10" max="12" width="12.77734375" style="5" customWidth="1"/>
    <col min="13" max="13" width="2.77734375" style="312" customWidth="1"/>
    <col min="14" max="73" width="11.77734375" style="5" hidden="1" customWidth="1"/>
    <col min="74" max="77" width="0" style="5" hidden="1" customWidth="1"/>
    <col min="78" max="16384" width="11.77734375" style="5" hidden="1"/>
  </cols>
  <sheetData>
    <row r="2" spans="1:73" ht="14.4" x14ac:dyDescent="0.25">
      <c r="F2" s="135">
        <f>check!$F$11</f>
        <v>0</v>
      </c>
      <c r="G2" s="318" t="s">
        <v>320</v>
      </c>
    </row>
    <row r="6" spans="1:73" x14ac:dyDescent="0.25">
      <c r="F6" s="5" t="s">
        <v>285</v>
      </c>
      <c r="G6" s="5" t="s">
        <v>282</v>
      </c>
    </row>
    <row r="7" spans="1:73" x14ac:dyDescent="0.25">
      <c r="F7" s="5" t="s">
        <v>286</v>
      </c>
      <c r="G7" s="5">
        <f>MATCH(G6,I9:M9,0)</f>
        <v>2</v>
      </c>
    </row>
    <row r="9" spans="1:73" s="18" customFormat="1" ht="14.4" x14ac:dyDescent="0.25">
      <c r="A9" s="13"/>
      <c r="B9" s="13"/>
      <c r="C9" s="14"/>
      <c r="D9" s="15"/>
      <c r="E9" s="16"/>
      <c r="F9" s="17" t="s">
        <v>0</v>
      </c>
      <c r="G9" s="7" t="s">
        <v>1</v>
      </c>
      <c r="H9" s="17"/>
      <c r="I9" s="313"/>
      <c r="J9" s="17" t="s">
        <v>282</v>
      </c>
      <c r="K9" s="17" t="s">
        <v>283</v>
      </c>
      <c r="L9" s="17" t="s">
        <v>284</v>
      </c>
      <c r="M9" s="3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</row>
    <row r="10" spans="1:73" ht="14.4" x14ac:dyDescent="0.25">
      <c r="A10" s="19"/>
      <c r="B10" s="19"/>
      <c r="C10" s="20"/>
      <c r="D10" s="21"/>
      <c r="E10" s="22"/>
      <c r="F10" s="22"/>
      <c r="G10" s="22"/>
      <c r="H10" s="22"/>
      <c r="I10" s="314"/>
      <c r="J10" s="22"/>
      <c r="K10" s="22"/>
      <c r="L10" s="22"/>
      <c r="M10" s="314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4.4" x14ac:dyDescent="0.25">
      <c r="A11" s="19"/>
      <c r="B11" s="19"/>
      <c r="C11" s="20"/>
      <c r="D11" s="21"/>
      <c r="E11" s="22"/>
      <c r="F11" s="22"/>
      <c r="G11" s="22"/>
      <c r="H11" s="22"/>
      <c r="I11" s="314"/>
      <c r="J11" s="22"/>
      <c r="K11" s="22"/>
      <c r="L11" s="22"/>
      <c r="M11" s="314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4.4" x14ac:dyDescent="0.25">
      <c r="A12" s="19" t="s">
        <v>2</v>
      </c>
      <c r="B12" s="19"/>
      <c r="C12" s="20"/>
      <c r="D12" s="21"/>
      <c r="E12" s="22"/>
      <c r="F12" s="22"/>
      <c r="G12" s="22"/>
      <c r="H12" s="22"/>
      <c r="I12" s="314"/>
      <c r="J12" s="22"/>
      <c r="K12" s="22"/>
      <c r="L12" s="22"/>
      <c r="M12" s="314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4.4" x14ac:dyDescent="0.25">
      <c r="A13" s="19"/>
      <c r="B13" s="19"/>
      <c r="C13" s="20"/>
      <c r="D13" s="21"/>
      <c r="E13" s="22"/>
      <c r="F13" s="22"/>
      <c r="G13" s="22"/>
      <c r="H13" s="22"/>
      <c r="I13" s="314"/>
      <c r="J13" s="22"/>
      <c r="K13" s="22"/>
      <c r="L13" s="22"/>
      <c r="M13" s="314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</row>
    <row r="14" spans="1:73" s="28" customFormat="1" ht="14.4" x14ac:dyDescent="0.25">
      <c r="A14" s="23"/>
      <c r="B14" s="23"/>
      <c r="C14" s="24"/>
      <c r="D14" s="25"/>
      <c r="E14" s="26" t="s">
        <v>3</v>
      </c>
      <c r="F14" s="27" cm="1">
        <f t="array" ref="F14">INDEX(I14:M14,G$7)</f>
        <v>44469</v>
      </c>
      <c r="G14" s="26" t="s">
        <v>4</v>
      </c>
      <c r="H14" s="26"/>
      <c r="I14" s="315"/>
      <c r="J14" s="27">
        <v>44469</v>
      </c>
      <c r="K14" s="27">
        <v>44469</v>
      </c>
      <c r="L14" s="27">
        <v>44469</v>
      </c>
      <c r="M14" s="315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</row>
    <row r="15" spans="1:73" s="28" customFormat="1" ht="14.4" x14ac:dyDescent="0.25">
      <c r="A15" s="23"/>
      <c r="B15" s="23"/>
      <c r="C15" s="24"/>
      <c r="D15" s="25"/>
      <c r="E15" s="29" t="s">
        <v>5</v>
      </c>
      <c r="F15" s="27" cm="1">
        <f t="array" ref="F15">INDEX(I15:M15,G$7)</f>
        <v>44561</v>
      </c>
      <c r="G15" s="26" t="s">
        <v>4</v>
      </c>
      <c r="H15" s="26"/>
      <c r="I15" s="315"/>
      <c r="J15" s="27">
        <v>44561</v>
      </c>
      <c r="K15" s="27">
        <v>44561</v>
      </c>
      <c r="L15" s="27">
        <v>44561</v>
      </c>
      <c r="M15" s="315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</row>
    <row r="16" spans="1:73" s="28" customFormat="1" ht="14.4" x14ac:dyDescent="0.25">
      <c r="A16" s="23"/>
      <c r="B16" s="23"/>
      <c r="C16" s="24"/>
      <c r="D16" s="25"/>
      <c r="E16" s="29" t="s">
        <v>161</v>
      </c>
      <c r="F16" s="27" cm="1">
        <f t="array" ref="F16">INDEX(I16:M16,G$7)</f>
        <v>44742</v>
      </c>
      <c r="G16" s="26" t="s">
        <v>4</v>
      </c>
      <c r="H16" s="26"/>
      <c r="I16" s="315"/>
      <c r="J16" s="27">
        <v>44742</v>
      </c>
      <c r="K16" s="27">
        <v>44742</v>
      </c>
      <c r="L16" s="27">
        <v>44742</v>
      </c>
      <c r="M16" s="315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</row>
    <row r="17" spans="1:73" s="28" customFormat="1" ht="14.4" x14ac:dyDescent="0.25">
      <c r="A17" s="23"/>
      <c r="B17" s="23"/>
      <c r="C17" s="24"/>
      <c r="D17" s="25"/>
      <c r="E17" s="29" t="s">
        <v>163</v>
      </c>
      <c r="F17" s="27" cm="1">
        <f t="array" ref="F17">INDEX(I17:M17,G$7)</f>
        <v>44742</v>
      </c>
      <c r="G17" s="26" t="s">
        <v>4</v>
      </c>
      <c r="H17" s="26"/>
      <c r="I17" s="315"/>
      <c r="J17" s="27">
        <v>44742</v>
      </c>
      <c r="K17" s="27">
        <v>44742</v>
      </c>
      <c r="L17" s="27">
        <v>44742</v>
      </c>
      <c r="M17" s="315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</row>
    <row r="18" spans="1:73" s="31" customFormat="1" ht="14.4" x14ac:dyDescent="0.25">
      <c r="A18" s="19"/>
      <c r="B18" s="19"/>
      <c r="C18" s="20"/>
      <c r="D18" s="21"/>
      <c r="E18" s="22" t="s">
        <v>6</v>
      </c>
      <c r="F18" s="33" cm="1">
        <f t="array" ref="F18">INDEX(I18:M18,G$7)</f>
        <v>10</v>
      </c>
      <c r="G18" s="22" t="s">
        <v>7</v>
      </c>
      <c r="H18" s="22"/>
      <c r="I18" s="314"/>
      <c r="J18" s="30">
        <v>10</v>
      </c>
      <c r="K18" s="30">
        <v>10</v>
      </c>
      <c r="L18" s="30">
        <v>10</v>
      </c>
      <c r="M18" s="314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</row>
    <row r="19" spans="1:73" ht="14.4" x14ac:dyDescent="0.25">
      <c r="A19" s="19"/>
      <c r="B19" s="19"/>
      <c r="C19" s="20"/>
      <c r="D19" s="21"/>
      <c r="E19" s="22"/>
      <c r="F19" s="26"/>
      <c r="G19" s="22"/>
      <c r="H19" s="22"/>
      <c r="I19" s="314"/>
      <c r="J19" s="22"/>
      <c r="K19" s="22"/>
      <c r="L19" s="22"/>
      <c r="M19" s="314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</row>
    <row r="20" spans="1:73" ht="14.4" x14ac:dyDescent="0.25">
      <c r="A20" s="19"/>
      <c r="B20" s="19"/>
      <c r="C20" s="20"/>
      <c r="D20" s="21"/>
      <c r="E20" s="22" t="s">
        <v>8</v>
      </c>
      <c r="F20" s="33" cm="1">
        <f t="array" ref="F20">INDEX(I20:M20,G$7)</f>
        <v>3</v>
      </c>
      <c r="G20" s="22" t="s">
        <v>9</v>
      </c>
      <c r="H20" s="22"/>
      <c r="I20" s="314"/>
      <c r="J20" s="30">
        <v>3</v>
      </c>
      <c r="K20" s="30">
        <v>3</v>
      </c>
      <c r="L20" s="30">
        <v>3</v>
      </c>
      <c r="M20" s="314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</row>
    <row r="21" spans="1:73" ht="14.4" x14ac:dyDescent="0.25">
      <c r="A21" s="19"/>
      <c r="B21" s="19"/>
      <c r="C21" s="20"/>
      <c r="D21" s="21"/>
      <c r="E21" s="32" t="s">
        <v>10</v>
      </c>
      <c r="F21" s="33" cm="1">
        <f t="array" ref="F21">INDEX(I21:M21,G$7)</f>
        <v>12</v>
      </c>
      <c r="G21" s="32" t="s">
        <v>11</v>
      </c>
      <c r="H21" s="22"/>
      <c r="I21" s="314"/>
      <c r="J21" s="33">
        <v>12</v>
      </c>
      <c r="K21" s="33">
        <v>12</v>
      </c>
      <c r="L21" s="33">
        <v>12</v>
      </c>
      <c r="M21" s="314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</row>
    <row r="22" spans="1:73" ht="14.4" x14ac:dyDescent="0.25">
      <c r="A22" s="19"/>
      <c r="B22" s="19"/>
      <c r="C22" s="20"/>
      <c r="D22" s="21"/>
      <c r="E22" s="22"/>
      <c r="F22" s="22"/>
      <c r="G22" s="22"/>
      <c r="H22" s="22"/>
      <c r="I22" s="314"/>
      <c r="J22" s="22"/>
      <c r="K22" s="22"/>
      <c r="L22" s="22"/>
      <c r="M22" s="314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73" ht="14.4" x14ac:dyDescent="0.25">
      <c r="A23" s="19" t="s">
        <v>82</v>
      </c>
      <c r="B23" s="19"/>
      <c r="C23" s="20"/>
      <c r="D23" s="21"/>
      <c r="E23" s="22"/>
      <c r="F23" s="22"/>
      <c r="G23" s="22"/>
      <c r="H23" s="22"/>
      <c r="I23" s="314"/>
      <c r="J23" s="22"/>
      <c r="K23" s="22"/>
      <c r="L23" s="22"/>
      <c r="M23" s="314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</row>
    <row r="24" spans="1:73" ht="14.4" x14ac:dyDescent="0.25">
      <c r="A24" s="19"/>
      <c r="B24" s="19"/>
      <c r="C24" s="20"/>
      <c r="D24" s="21"/>
      <c r="E24" s="21" t="s">
        <v>116</v>
      </c>
      <c r="F24" s="319" cm="1">
        <f t="array" ref="F24">INDEX(I24:M24,G$7)</f>
        <v>0.28473515712343933</v>
      </c>
      <c r="G24" s="22" t="s">
        <v>29</v>
      </c>
      <c r="H24" s="22"/>
      <c r="I24" s="314"/>
      <c r="J24" s="319">
        <f>( ( 0.07 / 0.02 )^ 0.2 ) - 1</f>
        <v>0.28473515712343933</v>
      </c>
      <c r="K24" s="319">
        <f>( ( 0.07 / 0.02 )^ 0.2 ) - 1</f>
        <v>0.28473515712343933</v>
      </c>
      <c r="L24" s="319">
        <f>( ( 0.07 / 0.02 )^ 0.2 ) - 1</f>
        <v>0.28473515712343933</v>
      </c>
      <c r="M24" s="314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</row>
    <row r="25" spans="1:73" ht="14.4" x14ac:dyDescent="0.25">
      <c r="A25" s="19"/>
      <c r="B25" s="19"/>
      <c r="C25" s="20"/>
      <c r="D25" s="21"/>
      <c r="E25" s="26">
        <v>44562</v>
      </c>
      <c r="F25" s="320" cm="1">
        <f t="array" ref="F25">INDEX(I25:M25,G$7)</f>
        <v>0.02</v>
      </c>
      <c r="G25" s="22" t="s">
        <v>29</v>
      </c>
      <c r="H25" s="22"/>
      <c r="I25" s="314"/>
      <c r="J25" s="320">
        <v>0.02</v>
      </c>
      <c r="K25" s="320">
        <v>0.02</v>
      </c>
      <c r="L25" s="320">
        <v>0.05</v>
      </c>
      <c r="M25" s="314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</row>
    <row r="26" spans="1:73" ht="14.4" x14ac:dyDescent="0.25">
      <c r="A26" s="19"/>
      <c r="B26" s="19"/>
      <c r="C26" s="20"/>
      <c r="D26" s="21"/>
      <c r="E26" s="26">
        <v>44927</v>
      </c>
      <c r="F26" s="268" cm="1">
        <f t="array" ref="F26">INDEX(I26:M26,G$7)</f>
        <v>0.03</v>
      </c>
      <c r="G26" s="22" t="s">
        <v>29</v>
      </c>
      <c r="H26" s="22"/>
      <c r="I26" s="314"/>
      <c r="J26" s="268">
        <v>0.03</v>
      </c>
      <c r="K26" s="268">
        <v>0.02</v>
      </c>
      <c r="L26" s="268">
        <v>0.05</v>
      </c>
      <c r="M26" s="314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spans="1:73" ht="14.4" x14ac:dyDescent="0.25">
      <c r="A27" s="19"/>
      <c r="B27" s="19"/>
      <c r="C27" s="20"/>
      <c r="D27" s="21"/>
      <c r="E27" s="26">
        <v>45292</v>
      </c>
      <c r="F27" s="268" cm="1">
        <f t="array" ref="F27">INDEX(I27:M27,G$7)</f>
        <v>0.04</v>
      </c>
      <c r="G27" s="22" t="s">
        <v>29</v>
      </c>
      <c r="H27" s="22"/>
      <c r="I27" s="314"/>
      <c r="J27" s="268">
        <v>0.04</v>
      </c>
      <c r="K27" s="268">
        <v>0.02</v>
      </c>
      <c r="L27" s="268">
        <v>0.05</v>
      </c>
      <c r="M27" s="314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spans="1:73" ht="14.4" x14ac:dyDescent="0.25">
      <c r="A28" s="19"/>
      <c r="B28" s="19"/>
      <c r="C28" s="20"/>
      <c r="D28" s="21"/>
      <c r="E28" s="26">
        <v>45658</v>
      </c>
      <c r="F28" s="268" cm="1">
        <f t="array" ref="F28">INDEX(I28:M28,G$7)</f>
        <v>0.05</v>
      </c>
      <c r="G28" s="22" t="s">
        <v>29</v>
      </c>
      <c r="H28" s="22"/>
      <c r="I28" s="314"/>
      <c r="J28" s="268">
        <v>0.05</v>
      </c>
      <c r="K28" s="268">
        <v>0.02</v>
      </c>
      <c r="L28" s="268">
        <v>0.05</v>
      </c>
      <c r="M28" s="314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</row>
    <row r="29" spans="1:73" ht="14.4" x14ac:dyDescent="0.25">
      <c r="A29" s="19"/>
      <c r="B29" s="19"/>
      <c r="C29" s="20"/>
      <c r="D29" s="21"/>
      <c r="E29" s="26">
        <v>46023</v>
      </c>
      <c r="F29" s="268" cm="1">
        <f t="array" ref="F29">INDEX(I29:M29,G$7)</f>
        <v>0.06</v>
      </c>
      <c r="G29" s="22" t="s">
        <v>29</v>
      </c>
      <c r="H29" s="22"/>
      <c r="I29" s="314"/>
      <c r="J29" s="268">
        <v>0.06</v>
      </c>
      <c r="K29" s="268">
        <v>0.02</v>
      </c>
      <c r="L29" s="268">
        <v>0.05</v>
      </c>
      <c r="M29" s="314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 ht="14.4" x14ac:dyDescent="0.25">
      <c r="A30" s="19"/>
      <c r="B30" s="19"/>
      <c r="C30" s="20"/>
      <c r="D30" s="21"/>
      <c r="E30" s="26">
        <v>46388</v>
      </c>
      <c r="F30" s="268" cm="1">
        <f t="array" ref="F30">INDEX(I30:M30,G$7)</f>
        <v>7.0000000000000007E-2</v>
      </c>
      <c r="G30" s="22" t="s">
        <v>29</v>
      </c>
      <c r="H30" s="22"/>
      <c r="I30" s="314"/>
      <c r="J30" s="268">
        <v>7.0000000000000007E-2</v>
      </c>
      <c r="K30" s="268">
        <v>0.02</v>
      </c>
      <c r="L30" s="268">
        <v>0.05</v>
      </c>
      <c r="M30" s="314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 spans="1:73" ht="14.4" x14ac:dyDescent="0.25">
      <c r="A31" s="19"/>
      <c r="B31" s="19"/>
      <c r="C31" s="20"/>
      <c r="D31" s="21"/>
      <c r="E31" s="22"/>
      <c r="F31" s="22"/>
      <c r="G31" s="22"/>
      <c r="H31" s="22"/>
      <c r="I31" s="314"/>
      <c r="J31" s="22"/>
      <c r="K31" s="22"/>
      <c r="L31" s="22"/>
      <c r="M31" s="314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</row>
    <row r="32" spans="1:73" ht="14.4" x14ac:dyDescent="0.25">
      <c r="A32" s="19" t="s">
        <v>83</v>
      </c>
      <c r="B32" s="19"/>
      <c r="C32" s="20"/>
      <c r="D32" s="21"/>
      <c r="E32" s="22"/>
      <c r="F32" s="22"/>
      <c r="G32" s="22"/>
      <c r="H32" s="22"/>
      <c r="I32" s="314"/>
      <c r="J32" s="22"/>
      <c r="K32" s="22"/>
      <c r="L32" s="22"/>
      <c r="M32" s="314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</row>
    <row r="33" spans="1:73" ht="14.4" x14ac:dyDescent="0.25">
      <c r="A33" s="19"/>
      <c r="B33" s="19" t="s">
        <v>84</v>
      </c>
      <c r="C33" s="20"/>
      <c r="D33" s="21"/>
      <c r="E33" s="22"/>
      <c r="F33" s="22"/>
      <c r="G33" s="22"/>
      <c r="H33" s="22"/>
      <c r="I33" s="314"/>
      <c r="J33" s="22"/>
      <c r="K33" s="22"/>
      <c r="L33" s="22"/>
      <c r="M33" s="314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</row>
    <row r="34" spans="1:73" ht="14.4" x14ac:dyDescent="0.25">
      <c r="A34" s="19"/>
      <c r="B34" s="19"/>
      <c r="C34" s="20"/>
      <c r="D34" s="149" t="s">
        <v>85</v>
      </c>
      <c r="E34" s="22"/>
      <c r="F34" s="22"/>
      <c r="G34" s="22"/>
      <c r="H34" s="22"/>
      <c r="I34" s="314"/>
      <c r="J34" s="22"/>
      <c r="K34" s="22"/>
      <c r="L34" s="22"/>
      <c r="M34" s="314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</row>
    <row r="35" spans="1:73" ht="14.4" x14ac:dyDescent="0.25">
      <c r="A35" s="19"/>
      <c r="B35" s="19"/>
      <c r="C35" s="20" t="s">
        <v>165</v>
      </c>
      <c r="D35" s="21"/>
      <c r="E35" s="22"/>
      <c r="F35" s="22"/>
      <c r="G35" s="22"/>
      <c r="H35" s="22"/>
      <c r="I35" s="314"/>
      <c r="J35" s="22"/>
      <c r="K35" s="22"/>
      <c r="L35" s="22"/>
      <c r="M35" s="314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</row>
    <row r="36" spans="1:73" ht="14.4" x14ac:dyDescent="0.25">
      <c r="A36" s="19"/>
      <c r="B36" s="19"/>
      <c r="C36" s="20"/>
      <c r="D36" s="21"/>
      <c r="E36" s="22" t="s">
        <v>86</v>
      </c>
      <c r="F36" s="22" cm="1">
        <f t="array" ref="F36">INDEX(I36:M36,G$7)</f>
        <v>400</v>
      </c>
      <c r="G36" s="22" t="s">
        <v>91</v>
      </c>
      <c r="H36" s="22"/>
      <c r="I36" s="314"/>
      <c r="J36" s="22">
        <v>400</v>
      </c>
      <c r="K36" s="22">
        <v>400</v>
      </c>
      <c r="L36" s="22">
        <v>400</v>
      </c>
      <c r="M36" s="314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</row>
    <row r="37" spans="1:73" ht="14.4" x14ac:dyDescent="0.25">
      <c r="A37" s="19"/>
      <c r="B37" s="19"/>
      <c r="C37" s="20"/>
      <c r="D37" s="21"/>
      <c r="E37" s="22" t="s">
        <v>87</v>
      </c>
      <c r="F37" s="22" cm="1">
        <f t="array" ref="F37">INDEX(I37:M37,G$7)</f>
        <v>125</v>
      </c>
      <c r="G37" s="22" t="s">
        <v>92</v>
      </c>
      <c r="H37" s="22"/>
      <c r="I37" s="314"/>
      <c r="J37" s="22">
        <v>125</v>
      </c>
      <c r="K37" s="22">
        <v>125</v>
      </c>
      <c r="L37" s="22">
        <v>125</v>
      </c>
      <c r="M37" s="314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</row>
    <row r="38" spans="1:73" ht="14.4" x14ac:dyDescent="0.25">
      <c r="A38" s="19"/>
      <c r="B38" s="19"/>
      <c r="C38" s="20"/>
      <c r="D38" s="21"/>
      <c r="E38" s="22" t="s">
        <v>88</v>
      </c>
      <c r="F38" s="22" cm="1">
        <f t="array" ref="F38">INDEX(I38:M38,G$7)</f>
        <v>40</v>
      </c>
      <c r="G38" s="22" t="s">
        <v>92</v>
      </c>
      <c r="H38" s="22"/>
      <c r="I38" s="314"/>
      <c r="J38" s="22">
        <v>40</v>
      </c>
      <c r="K38" s="22">
        <v>40</v>
      </c>
      <c r="L38" s="22">
        <v>40</v>
      </c>
      <c r="M38" s="314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</row>
    <row r="39" spans="1:73" ht="14.4" x14ac:dyDescent="0.25">
      <c r="A39" s="19"/>
      <c r="B39" s="19"/>
      <c r="C39" s="20"/>
      <c r="D39" s="21"/>
      <c r="E39" s="22"/>
      <c r="F39" s="22"/>
      <c r="G39" s="22"/>
      <c r="H39" s="22"/>
      <c r="I39" s="314"/>
      <c r="J39" s="22"/>
      <c r="K39" s="22"/>
      <c r="L39" s="22"/>
      <c r="M39" s="314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</row>
    <row r="40" spans="1:73" ht="14.4" x14ac:dyDescent="0.25">
      <c r="A40" s="19"/>
      <c r="B40" s="19"/>
      <c r="C40" s="20" t="s">
        <v>166</v>
      </c>
      <c r="D40" s="21"/>
      <c r="E40" s="22"/>
      <c r="G40" s="22"/>
      <c r="H40" s="22"/>
      <c r="I40" s="314"/>
      <c r="M40" s="314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</row>
    <row r="41" spans="1:73" ht="14.4" x14ac:dyDescent="0.25">
      <c r="A41" s="19"/>
      <c r="B41" s="19"/>
      <c r="C41" s="20"/>
      <c r="D41" s="21"/>
      <c r="E41" s="22" t="s">
        <v>86</v>
      </c>
      <c r="F41" s="22" cm="1">
        <f t="array" ref="F41">INDEX(I41:M41,G$7)</f>
        <v>400</v>
      </c>
      <c r="G41" s="22" t="s">
        <v>168</v>
      </c>
      <c r="H41" s="22"/>
      <c r="I41" s="314"/>
      <c r="J41" s="22">
        <v>400</v>
      </c>
      <c r="K41" s="22">
        <v>400</v>
      </c>
      <c r="L41" s="22">
        <v>400</v>
      </c>
      <c r="M41" s="314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</row>
    <row r="42" spans="1:73" ht="14.4" x14ac:dyDescent="0.25">
      <c r="A42" s="19"/>
      <c r="B42" s="19"/>
      <c r="C42" s="20"/>
      <c r="D42" s="21"/>
      <c r="E42" s="22" t="s">
        <v>87</v>
      </c>
      <c r="F42" s="22" cm="1">
        <f t="array" ref="F42">INDEX(I42:M42,G$7)</f>
        <v>215</v>
      </c>
      <c r="G42" s="22" t="s">
        <v>169</v>
      </c>
      <c r="H42" s="22"/>
      <c r="I42" s="314"/>
      <c r="J42" s="22">
        <f>125+30*3</f>
        <v>215</v>
      </c>
      <c r="K42" s="22">
        <f>125+30*3</f>
        <v>215</v>
      </c>
      <c r="L42" s="22">
        <f>125+30*3</f>
        <v>215</v>
      </c>
      <c r="M42" s="314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</row>
    <row r="43" spans="1:73" ht="14.4" x14ac:dyDescent="0.25">
      <c r="A43" s="19"/>
      <c r="B43" s="19"/>
      <c r="C43" s="20"/>
      <c r="D43" s="21"/>
      <c r="E43" s="22" t="s">
        <v>167</v>
      </c>
      <c r="F43" s="22" cm="1">
        <f t="array" ref="F43">INDEX(I43:M43,G$7)</f>
        <v>10</v>
      </c>
      <c r="G43" s="22" t="s">
        <v>169</v>
      </c>
      <c r="H43" s="22"/>
      <c r="I43" s="314"/>
      <c r="J43" s="22">
        <f>30-20</f>
        <v>10</v>
      </c>
      <c r="K43" s="22">
        <f>30-20</f>
        <v>10</v>
      </c>
      <c r="L43" s="22">
        <f>30-20</f>
        <v>10</v>
      </c>
      <c r="M43" s="314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</row>
    <row r="44" spans="1:73" ht="14.4" x14ac:dyDescent="0.25">
      <c r="A44" s="19"/>
      <c r="B44" s="19"/>
      <c r="C44" s="20"/>
      <c r="D44" s="21"/>
      <c r="E44" s="22"/>
      <c r="F44" s="22"/>
      <c r="G44" s="22"/>
      <c r="H44" s="22"/>
      <c r="I44" s="314"/>
      <c r="J44" s="22"/>
      <c r="K44" s="22"/>
      <c r="L44" s="22"/>
      <c r="M44" s="314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</row>
    <row r="45" spans="1:73" ht="14.4" x14ac:dyDescent="0.25">
      <c r="A45" s="19"/>
      <c r="B45" s="19"/>
      <c r="C45" s="20"/>
      <c r="D45" s="149" t="s">
        <v>174</v>
      </c>
      <c r="F45" s="22"/>
      <c r="G45" s="22"/>
      <c r="H45" s="22"/>
      <c r="I45" s="314"/>
      <c r="J45" s="22"/>
      <c r="K45" s="22"/>
      <c r="L45" s="22"/>
      <c r="M45" s="314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</row>
    <row r="46" spans="1:73" ht="14.4" x14ac:dyDescent="0.25">
      <c r="A46" s="19"/>
      <c r="B46" s="19"/>
      <c r="C46" s="20"/>
      <c r="D46" s="21"/>
      <c r="E46" s="22" t="s">
        <v>86</v>
      </c>
      <c r="F46" s="22" cm="1">
        <f t="array" ref="F46">INDEX(I46:M46,G$7)</f>
        <v>170</v>
      </c>
      <c r="G46" s="22" t="s">
        <v>90</v>
      </c>
      <c r="H46" s="22"/>
      <c r="I46" s="314"/>
      <c r="J46" s="22">
        <v>170</v>
      </c>
      <c r="K46" s="22">
        <v>270</v>
      </c>
      <c r="L46" s="22">
        <v>70</v>
      </c>
      <c r="M46" s="314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</row>
    <row r="47" spans="1:73" ht="14.4" x14ac:dyDescent="0.25">
      <c r="A47" s="19"/>
      <c r="B47" s="19"/>
      <c r="C47" s="20"/>
      <c r="D47" s="21"/>
      <c r="E47" s="22" t="s">
        <v>87</v>
      </c>
      <c r="F47" s="22" cm="1">
        <f t="array" ref="F47">INDEX(I47:M47,G$7)</f>
        <v>350</v>
      </c>
      <c r="G47" s="22" t="s">
        <v>89</v>
      </c>
      <c r="H47" s="22"/>
      <c r="I47" s="314"/>
      <c r="J47" s="22">
        <v>350</v>
      </c>
      <c r="K47" s="22">
        <v>500</v>
      </c>
      <c r="L47" s="22">
        <v>200</v>
      </c>
      <c r="M47" s="314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</row>
    <row r="48" spans="1:73" ht="14.4" x14ac:dyDescent="0.25">
      <c r="A48" s="19"/>
      <c r="B48" s="19"/>
      <c r="C48" s="20"/>
      <c r="D48" s="21"/>
      <c r="E48" s="22" t="s">
        <v>88</v>
      </c>
      <c r="F48" s="22" cm="1">
        <f t="array" ref="F48">INDEX(I48:M48,G$7)</f>
        <v>620</v>
      </c>
      <c r="G48" s="22" t="s">
        <v>89</v>
      </c>
      <c r="H48" s="22"/>
      <c r="I48" s="314"/>
      <c r="J48" s="22">
        <v>620</v>
      </c>
      <c r="K48" s="22">
        <v>800</v>
      </c>
      <c r="L48" s="22">
        <v>450</v>
      </c>
      <c r="M48" s="314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</row>
    <row r="49" spans="1:73" ht="14.4" x14ac:dyDescent="0.25">
      <c r="A49" s="19"/>
      <c r="B49" s="19"/>
      <c r="C49" s="20"/>
      <c r="D49" s="21"/>
      <c r="E49" s="22"/>
      <c r="F49" s="22"/>
      <c r="G49" s="22"/>
      <c r="H49" s="22"/>
      <c r="I49" s="314"/>
      <c r="J49" s="22"/>
      <c r="K49" s="22"/>
      <c r="L49" s="22"/>
      <c r="M49" s="314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</row>
    <row r="50" spans="1:73" ht="14.4" x14ac:dyDescent="0.25">
      <c r="A50" s="19"/>
      <c r="B50" s="19"/>
      <c r="C50" s="20"/>
      <c r="D50" s="21"/>
      <c r="E50" s="22"/>
      <c r="F50" s="22"/>
      <c r="G50" s="22"/>
      <c r="H50" s="22"/>
      <c r="I50" s="314"/>
      <c r="J50" s="22"/>
      <c r="K50" s="22"/>
      <c r="L50" s="22"/>
      <c r="M50" s="314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</row>
    <row r="51" spans="1:73" ht="14.4" x14ac:dyDescent="0.25">
      <c r="A51" s="19"/>
      <c r="B51" s="19"/>
      <c r="C51" s="20"/>
      <c r="D51" s="149" t="s">
        <v>175</v>
      </c>
      <c r="F51" s="22"/>
      <c r="G51" s="22"/>
      <c r="H51" s="22"/>
      <c r="I51" s="314"/>
      <c r="J51" s="22"/>
      <c r="K51" s="22"/>
      <c r="L51" s="22"/>
      <c r="M51" s="314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</row>
    <row r="52" spans="1:73" ht="14.4" x14ac:dyDescent="0.25">
      <c r="A52" s="19"/>
      <c r="B52" s="19"/>
      <c r="C52" s="20"/>
      <c r="D52" s="21"/>
      <c r="E52" s="22" t="s">
        <v>86</v>
      </c>
      <c r="F52" s="22" cm="1">
        <f t="array" ref="F52">INDEX(I52:M52,G$7)</f>
        <v>170</v>
      </c>
      <c r="G52" s="22" t="s">
        <v>90</v>
      </c>
      <c r="H52" s="22"/>
      <c r="I52" s="314"/>
      <c r="J52" s="22">
        <v>170</v>
      </c>
      <c r="K52" s="22">
        <v>170</v>
      </c>
      <c r="L52" s="22">
        <v>70</v>
      </c>
      <c r="M52" s="314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</row>
    <row r="53" spans="1:73" ht="14.4" x14ac:dyDescent="0.25">
      <c r="A53" s="19"/>
      <c r="B53" s="19"/>
      <c r="C53" s="20"/>
      <c r="D53" s="21"/>
      <c r="E53" s="22" t="s">
        <v>87</v>
      </c>
      <c r="F53" s="22" cm="1">
        <f t="array" ref="F53">INDEX(I53:M53,G$7)</f>
        <v>350</v>
      </c>
      <c r="G53" s="22" t="s">
        <v>89</v>
      </c>
      <c r="H53" s="22"/>
      <c r="I53" s="314"/>
      <c r="J53" s="22">
        <v>350</v>
      </c>
      <c r="K53" s="22">
        <v>350</v>
      </c>
      <c r="L53" s="22">
        <v>200</v>
      </c>
      <c r="M53" s="314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</row>
    <row r="54" spans="1:73" ht="14.4" x14ac:dyDescent="0.25">
      <c r="A54" s="19"/>
      <c r="B54" s="19"/>
      <c r="C54" s="20"/>
      <c r="D54" s="21"/>
      <c r="E54" s="22" t="s">
        <v>88</v>
      </c>
      <c r="F54" s="22" cm="1">
        <f t="array" ref="F54">INDEX(I54:M54,G$7)</f>
        <v>806</v>
      </c>
      <c r="G54" s="22" t="s">
        <v>89</v>
      </c>
      <c r="H54" s="22"/>
      <c r="I54" s="314"/>
      <c r="J54" s="22">
        <v>806</v>
      </c>
      <c r="K54" s="22">
        <v>806</v>
      </c>
      <c r="L54" s="22">
        <v>600</v>
      </c>
      <c r="M54" s="314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</row>
    <row r="55" spans="1:73" ht="14.4" x14ac:dyDescent="0.25">
      <c r="A55" s="19"/>
      <c r="B55" s="19"/>
      <c r="C55" s="20"/>
      <c r="D55" s="21"/>
      <c r="E55" s="22"/>
      <c r="F55" s="22"/>
      <c r="G55" s="22"/>
      <c r="H55" s="22"/>
      <c r="I55" s="314"/>
      <c r="J55" s="22"/>
      <c r="K55" s="22"/>
      <c r="L55" s="22"/>
      <c r="M55" s="314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</row>
    <row r="56" spans="1:73" ht="14.4" x14ac:dyDescent="0.25">
      <c r="A56" s="19"/>
      <c r="B56" s="19"/>
      <c r="C56" s="20"/>
      <c r="D56" s="21"/>
      <c r="E56" s="22"/>
      <c r="F56" s="22"/>
      <c r="G56" s="22"/>
      <c r="H56" s="22"/>
      <c r="I56" s="314"/>
      <c r="J56" s="22"/>
      <c r="K56" s="22"/>
      <c r="L56" s="22"/>
      <c r="M56" s="314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</row>
    <row r="57" spans="1:73" ht="14.4" x14ac:dyDescent="0.25">
      <c r="A57" s="19"/>
      <c r="B57" s="19"/>
      <c r="C57" s="20"/>
      <c r="D57" s="20" t="s">
        <v>93</v>
      </c>
      <c r="E57" s="22"/>
      <c r="G57" s="22"/>
      <c r="H57" s="22"/>
      <c r="I57" s="314"/>
      <c r="M57" s="314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</row>
    <row r="58" spans="1:73" ht="14.4" x14ac:dyDescent="0.25">
      <c r="A58" s="19"/>
      <c r="B58" s="19"/>
      <c r="C58" s="20"/>
      <c r="D58" s="21"/>
      <c r="E58" s="22" t="s">
        <v>86</v>
      </c>
      <c r="F58" s="22" cm="1">
        <f t="array" ref="F58">INDEX(I58:M58,G$7)</f>
        <v>50</v>
      </c>
      <c r="G58" s="22" t="s">
        <v>94</v>
      </c>
      <c r="H58" s="22"/>
      <c r="I58" s="314"/>
      <c r="J58" s="22">
        <v>50</v>
      </c>
      <c r="K58" s="22">
        <v>50</v>
      </c>
      <c r="L58" s="22">
        <v>30</v>
      </c>
      <c r="M58" s="314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</row>
    <row r="59" spans="1:73" ht="14.4" x14ac:dyDescent="0.25">
      <c r="A59" s="19"/>
      <c r="B59" s="19"/>
      <c r="C59" s="20"/>
      <c r="D59" s="21"/>
      <c r="E59" s="22" t="s">
        <v>87</v>
      </c>
      <c r="F59" s="22" cm="1">
        <f t="array" ref="F59">INDEX(I59:M59,G$7)</f>
        <v>75</v>
      </c>
      <c r="G59" s="22" t="s">
        <v>94</v>
      </c>
      <c r="H59" s="22"/>
      <c r="I59" s="314"/>
      <c r="J59" s="22">
        <v>75</v>
      </c>
      <c r="K59" s="22">
        <v>75</v>
      </c>
      <c r="L59" s="22">
        <v>50</v>
      </c>
      <c r="M59" s="314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</row>
    <row r="60" spans="1:73" ht="14.4" x14ac:dyDescent="0.25">
      <c r="A60" s="19"/>
      <c r="B60" s="19"/>
      <c r="C60" s="20"/>
      <c r="D60" s="21"/>
      <c r="E60" s="22" t="s">
        <v>88</v>
      </c>
      <c r="F60" s="22" cm="1">
        <f t="array" ref="F60">INDEX(I60:M60,G$7)</f>
        <v>100</v>
      </c>
      <c r="G60" s="22" t="s">
        <v>94</v>
      </c>
      <c r="H60" s="22"/>
      <c r="I60" s="314"/>
      <c r="J60" s="22">
        <v>100</v>
      </c>
      <c r="K60" s="22">
        <v>100</v>
      </c>
      <c r="L60" s="22">
        <v>70</v>
      </c>
      <c r="M60" s="314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</row>
    <row r="61" spans="1:73" ht="14.4" x14ac:dyDescent="0.25">
      <c r="A61" s="19"/>
      <c r="B61" s="19"/>
      <c r="C61" s="20"/>
      <c r="D61" s="21"/>
      <c r="E61" s="22"/>
      <c r="F61" s="22"/>
      <c r="G61" s="22"/>
      <c r="H61" s="22"/>
      <c r="I61" s="314"/>
      <c r="J61" s="22"/>
      <c r="K61" s="22"/>
      <c r="L61" s="22"/>
      <c r="M61" s="314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</row>
    <row r="62" spans="1:73" ht="14.4" x14ac:dyDescent="0.25">
      <c r="A62" s="19"/>
      <c r="B62" s="19"/>
      <c r="C62" s="20"/>
      <c r="D62" s="21"/>
      <c r="E62" s="20" t="s">
        <v>100</v>
      </c>
      <c r="F62" s="22"/>
      <c r="G62" s="22"/>
      <c r="H62" s="22"/>
      <c r="I62" s="314"/>
      <c r="J62" s="22"/>
      <c r="K62" s="22"/>
      <c r="L62" s="22"/>
      <c r="M62" s="314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</row>
    <row r="63" spans="1:73" ht="14.4" x14ac:dyDescent="0.25">
      <c r="A63" s="19"/>
      <c r="B63" s="19"/>
      <c r="C63" s="20"/>
      <c r="D63" s="21"/>
      <c r="E63" s="22" t="s">
        <v>95</v>
      </c>
      <c r="F63" s="22" cm="1">
        <f t="array" ref="F63">INDEX(I63:M63,G$7)</f>
        <v>200000</v>
      </c>
      <c r="G63" s="22" t="s">
        <v>113</v>
      </c>
      <c r="H63" s="22"/>
      <c r="I63" s="314"/>
      <c r="J63" s="22">
        <v>200000</v>
      </c>
      <c r="K63" s="22">
        <v>400000</v>
      </c>
      <c r="L63" s="22">
        <v>100000</v>
      </c>
      <c r="M63" s="314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</row>
    <row r="64" spans="1:73" ht="14.4" x14ac:dyDescent="0.25">
      <c r="A64" s="19"/>
      <c r="B64" s="19"/>
      <c r="C64" s="20"/>
      <c r="D64" s="21"/>
      <c r="E64" s="22" t="s">
        <v>96</v>
      </c>
      <c r="F64" s="22" cm="1">
        <f t="array" ref="F64">INDEX(I64:M64,G$7)</f>
        <v>400000</v>
      </c>
      <c r="G64" s="22" t="s">
        <v>113</v>
      </c>
      <c r="H64" s="22"/>
      <c r="I64" s="314"/>
      <c r="J64" s="22">
        <v>400000</v>
      </c>
      <c r="K64" s="22">
        <v>200000</v>
      </c>
      <c r="L64" s="22">
        <v>200000</v>
      </c>
      <c r="M64" s="314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</row>
    <row r="65" spans="1:73" ht="14.4" x14ac:dyDescent="0.25">
      <c r="A65" s="19"/>
      <c r="B65" s="19"/>
      <c r="C65" s="20"/>
      <c r="D65" s="21"/>
      <c r="E65" s="22" t="s">
        <v>97</v>
      </c>
      <c r="F65" s="22" cm="1">
        <f t="array" ref="F65">INDEX(I65:M65,G$7)</f>
        <v>150000</v>
      </c>
      <c r="G65" s="22" t="s">
        <v>113</v>
      </c>
      <c r="H65" s="22"/>
      <c r="I65" s="314"/>
      <c r="J65" s="22">
        <v>150000</v>
      </c>
      <c r="K65" s="22">
        <v>150000</v>
      </c>
      <c r="L65" s="22">
        <v>50000</v>
      </c>
      <c r="M65" s="314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</row>
    <row r="66" spans="1:73" ht="14.4" x14ac:dyDescent="0.25">
      <c r="A66" s="19"/>
      <c r="B66" s="19"/>
      <c r="C66" s="20"/>
      <c r="D66" s="21"/>
      <c r="E66" s="22" t="s">
        <v>98</v>
      </c>
      <c r="F66" s="22" cm="1">
        <f t="array" ref="F66">INDEX(I66:M66,G$7)</f>
        <v>250000</v>
      </c>
      <c r="G66" s="22" t="s">
        <v>113</v>
      </c>
      <c r="H66" s="22"/>
      <c r="I66" s="314"/>
      <c r="J66" s="22">
        <v>250000</v>
      </c>
      <c r="K66" s="22">
        <v>350000</v>
      </c>
      <c r="L66" s="22">
        <v>200000</v>
      </c>
      <c r="M66" s="314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</row>
    <row r="67" spans="1:73" ht="14.4" x14ac:dyDescent="0.25">
      <c r="A67" s="19"/>
      <c r="B67" s="19"/>
      <c r="C67" s="20"/>
      <c r="D67" s="21"/>
      <c r="E67" s="22" t="s">
        <v>99</v>
      </c>
      <c r="F67" s="22" cm="1">
        <f t="array" ref="F67">INDEX(I67:M67,G$7)</f>
        <v>120000</v>
      </c>
      <c r="G67" s="22" t="s">
        <v>113</v>
      </c>
      <c r="H67" s="22"/>
      <c r="I67" s="314"/>
      <c r="J67" s="22">
        <v>120000</v>
      </c>
      <c r="K67" s="22">
        <v>240000</v>
      </c>
      <c r="L67" s="22">
        <v>100000</v>
      </c>
      <c r="M67" s="314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</row>
    <row r="68" spans="1:73" ht="14.4" x14ac:dyDescent="0.25">
      <c r="A68" s="19"/>
      <c r="B68" s="19"/>
      <c r="C68" s="20"/>
      <c r="D68" s="21"/>
      <c r="E68" s="22"/>
      <c r="F68" s="22"/>
      <c r="G68" s="22"/>
      <c r="H68" s="22"/>
      <c r="I68" s="314"/>
      <c r="J68" s="22"/>
      <c r="K68" s="22"/>
      <c r="L68" s="22"/>
      <c r="M68" s="314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</row>
    <row r="69" spans="1:73" ht="14.4" x14ac:dyDescent="0.25">
      <c r="A69" s="19" t="s">
        <v>321</v>
      </c>
      <c r="B69" s="19"/>
      <c r="C69" s="20"/>
      <c r="D69" s="21"/>
      <c r="E69" s="22"/>
      <c r="F69" s="22"/>
      <c r="G69" s="22"/>
      <c r="H69" s="22"/>
      <c r="I69" s="314"/>
      <c r="J69" s="22"/>
      <c r="K69" s="22"/>
      <c r="L69" s="22"/>
      <c r="M69" s="314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</row>
    <row r="70" spans="1:73" ht="14.4" x14ac:dyDescent="0.25">
      <c r="A70" s="19"/>
      <c r="B70" s="19"/>
      <c r="C70" s="20"/>
      <c r="D70" s="21"/>
      <c r="E70" s="22" t="s">
        <v>102</v>
      </c>
      <c r="F70" s="22" cm="1">
        <f t="array" ref="F70">INDEX(I70:M70,G$7)</f>
        <v>3400</v>
      </c>
      <c r="G70" s="22" t="s">
        <v>206</v>
      </c>
      <c r="H70" s="22"/>
      <c r="I70" s="314"/>
      <c r="J70" s="22">
        <v>3400</v>
      </c>
      <c r="K70" s="22">
        <v>2000</v>
      </c>
      <c r="L70" s="22">
        <v>3400</v>
      </c>
      <c r="M70" s="314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</row>
    <row r="71" spans="1:73" ht="14.4" x14ac:dyDescent="0.25">
      <c r="A71" s="19"/>
      <c r="B71" s="19"/>
      <c r="C71" s="20"/>
      <c r="D71" s="21"/>
      <c r="E71" s="22"/>
      <c r="F71" s="22"/>
      <c r="G71" s="22"/>
      <c r="H71" s="22"/>
      <c r="I71" s="314"/>
      <c r="J71" s="22"/>
      <c r="K71" s="22"/>
      <c r="L71" s="22"/>
      <c r="M71" s="314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</row>
    <row r="72" spans="1:73" ht="14.4" x14ac:dyDescent="0.25">
      <c r="A72" s="19"/>
      <c r="B72" s="19"/>
      <c r="C72" s="20" t="s">
        <v>103</v>
      </c>
      <c r="D72" s="21"/>
      <c r="E72" s="22"/>
      <c r="F72" s="22"/>
      <c r="G72" s="22"/>
      <c r="H72" s="22"/>
      <c r="I72" s="314"/>
      <c r="J72" s="22"/>
      <c r="K72" s="22"/>
      <c r="L72" s="22"/>
      <c r="M72" s="314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</row>
    <row r="73" spans="1:73" ht="14.4" x14ac:dyDescent="0.25">
      <c r="A73" s="19"/>
      <c r="B73" s="19"/>
      <c r="C73" s="20"/>
      <c r="D73" s="5"/>
      <c r="E73" s="150" t="s">
        <v>101</v>
      </c>
      <c r="F73" s="22" cm="1">
        <f t="array" ref="F73">INDEX(I73:M73,G$7)</f>
        <v>2600</v>
      </c>
      <c r="G73" s="22" t="s">
        <v>206</v>
      </c>
      <c r="H73" s="22"/>
      <c r="I73" s="314"/>
      <c r="J73" s="22">
        <v>2600</v>
      </c>
      <c r="K73" s="22">
        <v>2600</v>
      </c>
      <c r="L73" s="22">
        <v>2600</v>
      </c>
      <c r="M73" s="314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</row>
    <row r="74" spans="1:73" ht="14.4" x14ac:dyDescent="0.25">
      <c r="A74" s="19"/>
      <c r="B74" s="19"/>
      <c r="C74" s="20"/>
      <c r="D74" s="21"/>
      <c r="E74" s="22" t="s">
        <v>104</v>
      </c>
      <c r="F74" s="268" cm="1">
        <f t="array" ref="F74">INDEX(I74:M74,G$7)</f>
        <v>0.3</v>
      </c>
      <c r="G74" s="22" t="s">
        <v>29</v>
      </c>
      <c r="H74" s="22"/>
      <c r="I74" s="314"/>
      <c r="J74" s="152">
        <v>0.3</v>
      </c>
      <c r="K74" s="152">
        <v>0.3</v>
      </c>
      <c r="L74" s="152">
        <v>0.3</v>
      </c>
      <c r="M74" s="314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</row>
    <row r="75" spans="1:73" ht="14.4" x14ac:dyDescent="0.25">
      <c r="A75" s="19"/>
      <c r="B75" s="19"/>
      <c r="C75" s="20" t="s">
        <v>105</v>
      </c>
      <c r="D75" s="21"/>
      <c r="E75" s="22"/>
      <c r="F75" s="22"/>
      <c r="G75" s="22"/>
      <c r="H75" s="22"/>
      <c r="I75" s="314"/>
      <c r="J75" s="22"/>
      <c r="K75" s="22"/>
      <c r="L75" s="22"/>
      <c r="M75" s="314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</row>
    <row r="76" spans="1:73" ht="14.4" x14ac:dyDescent="0.25">
      <c r="A76" s="19"/>
      <c r="B76" s="19"/>
      <c r="C76" s="20"/>
      <c r="D76" s="21"/>
      <c r="E76" s="22" t="s">
        <v>106</v>
      </c>
      <c r="F76" s="22" cm="1">
        <f t="array" ref="F76">INDEX(I76:M76,G$7)</f>
        <v>400</v>
      </c>
      <c r="G76" s="22" t="s">
        <v>206</v>
      </c>
      <c r="H76" s="22"/>
      <c r="I76" s="314"/>
      <c r="J76" s="22">
        <v>400</v>
      </c>
      <c r="K76" s="22">
        <v>400</v>
      </c>
      <c r="L76" s="22">
        <v>400</v>
      </c>
      <c r="M76" s="314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</row>
    <row r="77" spans="1:73" ht="14.4" x14ac:dyDescent="0.25">
      <c r="A77" s="19"/>
      <c r="B77" s="19"/>
      <c r="C77" s="20"/>
      <c r="D77" s="21"/>
      <c r="E77" s="22" t="s">
        <v>107</v>
      </c>
      <c r="F77" s="22" cm="1">
        <f t="array" ref="F77">INDEX(I77:M77,G$7)</f>
        <v>150</v>
      </c>
      <c r="G77" s="22" t="s">
        <v>206</v>
      </c>
      <c r="H77" s="22"/>
      <c r="I77" s="314"/>
      <c r="J77" s="22">
        <v>150</v>
      </c>
      <c r="K77" s="22">
        <v>150</v>
      </c>
      <c r="L77" s="22">
        <v>150</v>
      </c>
      <c r="M77" s="314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</row>
    <row r="78" spans="1:73" ht="14.4" x14ac:dyDescent="0.25">
      <c r="A78" s="19"/>
      <c r="B78" s="19"/>
      <c r="C78" s="20"/>
      <c r="D78" s="21"/>
      <c r="E78" s="22" t="s">
        <v>108</v>
      </c>
      <c r="F78" s="22" cm="1">
        <f t="array" ref="F78">INDEX(I78:M78,G$7)</f>
        <v>60</v>
      </c>
      <c r="G78" s="22" t="s">
        <v>206</v>
      </c>
      <c r="H78" s="22"/>
      <c r="I78" s="314"/>
      <c r="J78" s="22">
        <v>60</v>
      </c>
      <c r="K78" s="22">
        <v>60</v>
      </c>
      <c r="L78" s="22">
        <v>60</v>
      </c>
      <c r="M78" s="314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</row>
    <row r="79" spans="1:73" ht="14.4" x14ac:dyDescent="0.25">
      <c r="A79" s="19"/>
      <c r="B79" s="19"/>
      <c r="C79" s="20"/>
      <c r="D79" s="21"/>
      <c r="E79" s="22" t="s">
        <v>109</v>
      </c>
      <c r="F79" s="22" cm="1">
        <f t="array" ref="F79">INDEX(I79:M79,G$7)</f>
        <v>40</v>
      </c>
      <c r="G79" s="22" t="s">
        <v>206</v>
      </c>
      <c r="H79" s="22"/>
      <c r="I79" s="314"/>
      <c r="J79" s="22">
        <v>40</v>
      </c>
      <c r="K79" s="22">
        <v>40</v>
      </c>
      <c r="L79" s="22">
        <v>40</v>
      </c>
      <c r="M79" s="314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</row>
    <row r="80" spans="1:73" ht="14.4" x14ac:dyDescent="0.25">
      <c r="A80" s="19"/>
      <c r="B80" s="19"/>
      <c r="C80" s="20"/>
      <c r="D80" s="21"/>
      <c r="E80" s="22"/>
      <c r="F80" s="22"/>
      <c r="G80" s="22"/>
      <c r="H80" s="22"/>
      <c r="I80" s="314"/>
      <c r="J80" s="22"/>
      <c r="K80" s="22"/>
      <c r="L80" s="22"/>
      <c r="M80" s="314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</row>
    <row r="81" spans="1:73" ht="14.4" x14ac:dyDescent="0.25">
      <c r="A81" s="19"/>
      <c r="B81" s="19"/>
      <c r="C81" s="20"/>
      <c r="D81" s="21"/>
      <c r="E81" s="22" t="s">
        <v>110</v>
      </c>
      <c r="F81" s="22" cm="1">
        <f t="array" ref="F81">INDEX(I81:M81,G$7)</f>
        <v>35</v>
      </c>
      <c r="G81" s="22" t="s">
        <v>206</v>
      </c>
      <c r="H81" s="22"/>
      <c r="I81" s="314"/>
      <c r="J81" s="22">
        <v>35</v>
      </c>
      <c r="K81" s="22">
        <v>35</v>
      </c>
      <c r="L81" s="22">
        <v>35</v>
      </c>
      <c r="M81" s="314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</row>
    <row r="82" spans="1:73" ht="14.4" x14ac:dyDescent="0.25">
      <c r="A82" s="19"/>
      <c r="B82" s="19"/>
      <c r="C82" s="20"/>
      <c r="D82" s="21"/>
      <c r="E82" s="22" t="s">
        <v>111</v>
      </c>
      <c r="F82" s="22" cm="1">
        <f t="array" ref="F82">INDEX(I82:M82,G$7)</f>
        <v>30</v>
      </c>
      <c r="G82" s="22" t="s">
        <v>206</v>
      </c>
      <c r="H82" s="22"/>
      <c r="I82" s="314"/>
      <c r="J82" s="22">
        <v>30</v>
      </c>
      <c r="K82" s="22">
        <v>30</v>
      </c>
      <c r="L82" s="22">
        <v>30</v>
      </c>
      <c r="M82" s="314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</row>
    <row r="83" spans="1:73" ht="14.4" x14ac:dyDescent="0.25">
      <c r="A83" s="19"/>
      <c r="B83" s="19"/>
      <c r="C83" s="20"/>
      <c r="D83" s="21"/>
      <c r="E83" s="22" t="s">
        <v>112</v>
      </c>
      <c r="F83" s="22" cm="1">
        <f t="array" ref="F83">INDEX(I83:M83,G$7)</f>
        <v>25</v>
      </c>
      <c r="G83" s="22" t="s">
        <v>206</v>
      </c>
      <c r="H83" s="22"/>
      <c r="I83" s="314"/>
      <c r="J83" s="22">
        <v>25</v>
      </c>
      <c r="K83" s="22">
        <v>25</v>
      </c>
      <c r="L83" s="22">
        <v>25</v>
      </c>
      <c r="M83" s="314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</row>
    <row r="84" spans="1:73" ht="14.4" x14ac:dyDescent="0.25">
      <c r="A84" s="19"/>
      <c r="B84" s="19"/>
      <c r="C84" s="20"/>
      <c r="D84" s="21"/>
      <c r="E84" s="22"/>
      <c r="F84" s="22"/>
      <c r="G84" s="22"/>
      <c r="H84" s="22"/>
      <c r="I84" s="314"/>
      <c r="J84" s="22"/>
      <c r="K84" s="22"/>
      <c r="L84" s="22"/>
      <c r="M84" s="314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</row>
    <row r="85" spans="1:73" ht="14.4" x14ac:dyDescent="0.25">
      <c r="A85" s="19"/>
      <c r="B85" s="19"/>
      <c r="C85" s="20" t="s">
        <v>114</v>
      </c>
      <c r="D85" s="21"/>
      <c r="E85" s="22"/>
      <c r="F85" s="22"/>
      <c r="G85" s="22"/>
      <c r="H85" s="22"/>
      <c r="I85" s="314"/>
      <c r="J85" s="22"/>
      <c r="K85" s="22"/>
      <c r="L85" s="22"/>
      <c r="M85" s="314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</row>
    <row r="86" spans="1:73" ht="14.4" x14ac:dyDescent="0.25">
      <c r="A86" s="19"/>
      <c r="B86" s="19"/>
      <c r="C86" s="20"/>
      <c r="D86" s="21"/>
      <c r="E86" s="22" t="s">
        <v>106</v>
      </c>
      <c r="F86" s="22" cm="1">
        <f t="array" ref="F86">INDEX(I86:M86,G$7)</f>
        <v>10</v>
      </c>
      <c r="G86" s="22" t="s">
        <v>115</v>
      </c>
      <c r="H86" s="22"/>
      <c r="I86" s="314"/>
      <c r="J86" s="22">
        <v>10</v>
      </c>
      <c r="K86" s="22">
        <v>10</v>
      </c>
      <c r="L86" s="22">
        <v>10</v>
      </c>
      <c r="M86" s="314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</row>
    <row r="87" spans="1:73" ht="14.4" x14ac:dyDescent="0.25">
      <c r="A87" s="19"/>
      <c r="B87" s="19"/>
      <c r="C87" s="20"/>
      <c r="D87" s="21"/>
      <c r="E87" s="22" t="s">
        <v>107</v>
      </c>
      <c r="F87" s="22" cm="1">
        <f t="array" ref="F87">INDEX(I87:M87,G$7)</f>
        <v>25</v>
      </c>
      <c r="G87" s="22" t="s">
        <v>115</v>
      </c>
      <c r="H87" s="22"/>
      <c r="I87" s="314"/>
      <c r="J87" s="22">
        <v>25</v>
      </c>
      <c r="K87" s="22">
        <v>25</v>
      </c>
      <c r="L87" s="22">
        <v>25</v>
      </c>
      <c r="M87" s="314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</row>
    <row r="88" spans="1:73" ht="14.4" x14ac:dyDescent="0.25">
      <c r="A88" s="19"/>
      <c r="B88" s="19"/>
      <c r="C88" s="20"/>
      <c r="D88" s="21"/>
      <c r="E88" s="22" t="s">
        <v>108</v>
      </c>
      <c r="F88" s="22" cm="1">
        <f t="array" ref="F88">INDEX(I88:M88,G$7)</f>
        <v>40</v>
      </c>
      <c r="G88" s="22" t="s">
        <v>115</v>
      </c>
      <c r="H88" s="22"/>
      <c r="I88" s="314"/>
      <c r="J88" s="22">
        <v>40</v>
      </c>
      <c r="K88" s="22">
        <v>40</v>
      </c>
      <c r="L88" s="22">
        <v>40</v>
      </c>
      <c r="M88" s="314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</row>
    <row r="89" spans="1:73" ht="14.4" x14ac:dyDescent="0.25">
      <c r="A89" s="19"/>
      <c r="B89" s="19"/>
      <c r="C89" s="20"/>
      <c r="D89" s="21"/>
      <c r="E89" s="22" t="s">
        <v>109</v>
      </c>
      <c r="F89" s="22" cm="1">
        <f t="array" ref="F89">INDEX(I89:M89,G$7)</f>
        <v>15</v>
      </c>
      <c r="G89" s="22" t="s">
        <v>115</v>
      </c>
      <c r="H89" s="22"/>
      <c r="I89" s="314"/>
      <c r="J89" s="22">
        <v>15</v>
      </c>
      <c r="K89" s="22">
        <v>15</v>
      </c>
      <c r="L89" s="22">
        <v>15</v>
      </c>
      <c r="M89" s="314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</row>
    <row r="90" spans="1:73" ht="14.4" x14ac:dyDescent="0.25">
      <c r="A90" s="19"/>
      <c r="B90" s="19"/>
      <c r="C90" s="20"/>
      <c r="D90" s="21"/>
      <c r="E90" s="22" t="s">
        <v>110</v>
      </c>
      <c r="F90" s="22" cm="1">
        <f t="array" ref="F90">INDEX(I90:M90,G$7)</f>
        <v>55</v>
      </c>
      <c r="G90" s="22" t="s">
        <v>115</v>
      </c>
      <c r="H90" s="22"/>
      <c r="I90" s="314"/>
      <c r="J90" s="22">
        <v>55</v>
      </c>
      <c r="K90" s="22">
        <v>55</v>
      </c>
      <c r="L90" s="22">
        <v>55</v>
      </c>
      <c r="M90" s="314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</row>
    <row r="91" spans="1:73" ht="14.4" x14ac:dyDescent="0.25">
      <c r="A91" s="19"/>
      <c r="B91" s="19"/>
      <c r="C91" s="20"/>
      <c r="D91" s="21"/>
      <c r="E91" s="22" t="s">
        <v>111</v>
      </c>
      <c r="F91" s="22" cm="1">
        <f t="array" ref="F91">INDEX(I91:M91,G$7)</f>
        <v>5</v>
      </c>
      <c r="G91" s="22" t="s">
        <v>115</v>
      </c>
      <c r="H91" s="22"/>
      <c r="I91" s="314"/>
      <c r="J91" s="22">
        <v>5</v>
      </c>
      <c r="K91" s="22">
        <v>5</v>
      </c>
      <c r="L91" s="22">
        <v>5</v>
      </c>
      <c r="M91" s="314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</row>
    <row r="92" spans="1:73" ht="14.4" x14ac:dyDescent="0.25">
      <c r="A92" s="19"/>
      <c r="B92" s="19"/>
      <c r="C92" s="20"/>
      <c r="D92" s="21"/>
      <c r="E92" s="22" t="s">
        <v>112</v>
      </c>
      <c r="F92" s="22" cm="1">
        <f t="array" ref="F92">INDEX(I92:M92,G$7)</f>
        <v>20</v>
      </c>
      <c r="G92" s="22" t="s">
        <v>115</v>
      </c>
      <c r="H92" s="22"/>
      <c r="I92" s="314"/>
      <c r="J92" s="22">
        <v>20</v>
      </c>
      <c r="K92" s="22">
        <v>20</v>
      </c>
      <c r="L92" s="22">
        <v>20</v>
      </c>
      <c r="M92" s="314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</row>
    <row r="93" spans="1:73" ht="14.4" x14ac:dyDescent="0.25">
      <c r="A93" s="19"/>
      <c r="B93" s="19"/>
      <c r="C93" s="20"/>
      <c r="D93" s="21"/>
      <c r="E93" s="22"/>
      <c r="F93" s="22"/>
      <c r="G93" s="22"/>
      <c r="H93" s="22"/>
      <c r="I93" s="314"/>
      <c r="J93" s="22"/>
      <c r="K93" s="22"/>
      <c r="L93" s="22"/>
      <c r="M93" s="314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</row>
    <row r="94" spans="1:73" ht="14.4" x14ac:dyDescent="0.25">
      <c r="A94" s="19" t="s">
        <v>117</v>
      </c>
      <c r="B94" s="19"/>
      <c r="C94" s="20"/>
      <c r="D94" s="21"/>
      <c r="E94" s="22"/>
      <c r="F94" s="22"/>
      <c r="G94" s="22"/>
      <c r="H94" s="22"/>
      <c r="I94" s="314"/>
      <c r="J94" s="22"/>
      <c r="K94" s="22"/>
      <c r="L94" s="22"/>
      <c r="M94" s="314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</row>
    <row r="95" spans="1:73" ht="14.4" x14ac:dyDescent="0.25">
      <c r="A95" s="19"/>
      <c r="B95" s="19"/>
      <c r="C95" s="20"/>
      <c r="D95" s="21"/>
      <c r="E95" s="22"/>
      <c r="F95" s="22"/>
      <c r="G95" s="22"/>
      <c r="H95" s="22"/>
      <c r="I95" s="314"/>
      <c r="J95" s="22"/>
      <c r="K95" s="22"/>
      <c r="L95" s="22"/>
      <c r="M95" s="314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</row>
    <row r="96" spans="1:73" ht="14.4" x14ac:dyDescent="0.25">
      <c r="A96" s="19"/>
      <c r="B96" s="19"/>
      <c r="C96" s="20"/>
      <c r="D96" s="21"/>
      <c r="E96" s="22" t="s">
        <v>118</v>
      </c>
      <c r="F96" s="268" cm="1">
        <f t="array" ref="F96">INDEX(I96:M96,G$7)</f>
        <v>0.05</v>
      </c>
      <c r="G96" s="22" t="s">
        <v>29</v>
      </c>
      <c r="H96" s="22"/>
      <c r="I96" s="314"/>
      <c r="J96" s="268">
        <v>0.05</v>
      </c>
      <c r="K96" s="268">
        <v>0.05</v>
      </c>
      <c r="L96" s="268">
        <v>0.05</v>
      </c>
      <c r="M96" s="314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</row>
    <row r="97" spans="1:73" ht="14.4" x14ac:dyDescent="0.25">
      <c r="A97" s="19"/>
      <c r="B97" s="19"/>
      <c r="C97" s="20"/>
      <c r="D97" s="21"/>
      <c r="E97" s="22" t="s">
        <v>119</v>
      </c>
      <c r="F97" s="268" cm="1">
        <f t="array" ref="F97">INDEX(I97:M97,G$7)</f>
        <v>0.3</v>
      </c>
      <c r="G97" s="22" t="s">
        <v>29</v>
      </c>
      <c r="H97" s="22"/>
      <c r="I97" s="314"/>
      <c r="J97" s="268">
        <v>0.3</v>
      </c>
      <c r="K97" s="268">
        <v>0.3</v>
      </c>
      <c r="L97" s="268">
        <v>0.3</v>
      </c>
      <c r="M97" s="314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</row>
    <row r="98" spans="1:73" ht="14.4" x14ac:dyDescent="0.25">
      <c r="A98" s="19"/>
      <c r="B98" s="19"/>
      <c r="C98" s="20"/>
      <c r="D98" s="21"/>
      <c r="E98" s="22" t="s">
        <v>139</v>
      </c>
      <c r="F98" s="22" cm="1">
        <f t="array" ref="F98">INDEX(I98:M98,G$7)</f>
        <v>35000</v>
      </c>
      <c r="G98" s="22" t="s">
        <v>121</v>
      </c>
      <c r="H98" s="22"/>
      <c r="I98" s="314"/>
      <c r="J98" s="22">
        <v>35000</v>
      </c>
      <c r="K98" s="22">
        <v>35000</v>
      </c>
      <c r="L98" s="22">
        <v>35000</v>
      </c>
      <c r="M98" s="314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</row>
    <row r="99" spans="1:73" ht="14.4" x14ac:dyDescent="0.25">
      <c r="A99" s="19"/>
      <c r="B99" s="19"/>
      <c r="C99" s="20"/>
      <c r="D99" s="21"/>
      <c r="H99" s="22"/>
      <c r="I99" s="314"/>
      <c r="M99" s="314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</row>
    <row r="100" spans="1:73" ht="14.4" x14ac:dyDescent="0.25">
      <c r="A100" s="19"/>
      <c r="B100" s="19"/>
      <c r="C100" s="20"/>
      <c r="D100" s="21"/>
      <c r="E100" s="22"/>
      <c r="F100" s="22"/>
      <c r="G100" s="22"/>
      <c r="H100" s="22"/>
      <c r="I100" s="314"/>
      <c r="J100" s="22"/>
      <c r="K100" s="22"/>
      <c r="L100" s="22"/>
      <c r="M100" s="314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</row>
    <row r="101" spans="1:73" ht="14.4" x14ac:dyDescent="0.25">
      <c r="A101" s="19" t="s">
        <v>122</v>
      </c>
      <c r="B101" s="19"/>
      <c r="C101" s="20"/>
      <c r="D101" s="21"/>
      <c r="E101" s="22"/>
      <c r="F101" s="22"/>
      <c r="G101" s="22"/>
      <c r="H101" s="22"/>
      <c r="I101" s="314"/>
      <c r="J101" s="22"/>
      <c r="K101" s="22"/>
      <c r="L101" s="22"/>
      <c r="M101" s="314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</row>
    <row r="102" spans="1:73" ht="14.4" x14ac:dyDescent="0.25">
      <c r="A102" s="19"/>
      <c r="B102" s="19"/>
      <c r="C102" s="20"/>
      <c r="D102" s="21"/>
      <c r="E102" s="22"/>
      <c r="F102" s="22"/>
      <c r="G102" s="22"/>
      <c r="H102" s="22"/>
      <c r="I102" s="314"/>
      <c r="J102" s="22"/>
      <c r="K102" s="22"/>
      <c r="L102" s="22"/>
      <c r="M102" s="314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</row>
    <row r="103" spans="1:73" ht="14.4" x14ac:dyDescent="0.25">
      <c r="A103" s="19"/>
      <c r="B103" s="19"/>
      <c r="C103" s="20"/>
      <c r="D103" s="21"/>
      <c r="E103" s="352" t="s">
        <v>127</v>
      </c>
      <c r="F103" s="22"/>
      <c r="G103" s="22"/>
      <c r="H103" s="22"/>
      <c r="I103" s="314"/>
      <c r="J103" s="22"/>
      <c r="K103" s="22"/>
      <c r="L103" s="22"/>
      <c r="M103" s="314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</row>
    <row r="104" spans="1:73" ht="14.4" x14ac:dyDescent="0.25">
      <c r="A104" s="19"/>
      <c r="B104" s="19"/>
      <c r="C104" s="20"/>
      <c r="D104" s="21"/>
      <c r="E104" s="22" t="s">
        <v>124</v>
      </c>
      <c r="F104" s="26" cm="1">
        <f t="array" ref="F104">INDEX(I104:M104,G$7)</f>
        <v>44562</v>
      </c>
      <c r="G104" s="22" t="s">
        <v>4</v>
      </c>
      <c r="H104" s="22"/>
      <c r="I104" s="314"/>
      <c r="J104" s="26">
        <v>44562</v>
      </c>
      <c r="K104" s="26">
        <v>44562</v>
      </c>
      <c r="L104" s="26">
        <v>44562</v>
      </c>
      <c r="M104" s="314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</row>
    <row r="105" spans="1:73" ht="14.4" x14ac:dyDescent="0.25">
      <c r="A105" s="19"/>
      <c r="B105" s="19"/>
      <c r="C105" s="20"/>
      <c r="D105" s="21"/>
      <c r="E105" s="22" t="s">
        <v>125</v>
      </c>
      <c r="F105" s="26" cm="1">
        <f t="array" ref="F105">INDEX(I105:M105,G$7)</f>
        <v>44742</v>
      </c>
      <c r="G105" s="22" t="s">
        <v>4</v>
      </c>
      <c r="H105" s="22"/>
      <c r="I105" s="314"/>
      <c r="J105" s="26">
        <v>44742</v>
      </c>
      <c r="K105" s="26">
        <v>44742</v>
      </c>
      <c r="L105" s="26">
        <v>44742</v>
      </c>
      <c r="M105" s="314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</row>
    <row r="106" spans="1:73" ht="14.4" x14ac:dyDescent="0.25">
      <c r="A106" s="19"/>
      <c r="B106" s="19"/>
      <c r="C106" s="20"/>
      <c r="D106" s="21"/>
      <c r="E106" s="22" t="s">
        <v>126</v>
      </c>
      <c r="F106" s="22" cm="1">
        <f t="array" ref="F106">INDEX(I106:M106,G$7)</f>
        <v>12000</v>
      </c>
      <c r="G106" s="22" t="s">
        <v>121</v>
      </c>
      <c r="H106" s="22"/>
      <c r="I106" s="314"/>
      <c r="J106" s="22">
        <v>12000</v>
      </c>
      <c r="K106" s="22">
        <v>12000</v>
      </c>
      <c r="L106" s="22">
        <v>12000</v>
      </c>
      <c r="M106" s="314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</row>
    <row r="107" spans="1:73" ht="14.4" x14ac:dyDescent="0.25">
      <c r="A107" s="19"/>
      <c r="B107" s="19"/>
      <c r="C107" s="20"/>
      <c r="D107" s="21"/>
      <c r="E107" s="22" t="s">
        <v>123</v>
      </c>
      <c r="F107" s="22" cm="1">
        <f t="array" ref="F107">INDEX(I107:M107,G$7)</f>
        <v>15</v>
      </c>
      <c r="G107" s="22" t="s">
        <v>7</v>
      </c>
      <c r="H107" s="22"/>
      <c r="I107" s="314"/>
      <c r="J107" s="22">
        <v>15</v>
      </c>
      <c r="K107" s="22">
        <v>15</v>
      </c>
      <c r="L107" s="22">
        <v>15</v>
      </c>
      <c r="M107" s="314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</row>
    <row r="108" spans="1:73" ht="14.4" x14ac:dyDescent="0.25">
      <c r="A108" s="19"/>
      <c r="B108" s="19"/>
      <c r="C108" s="20"/>
      <c r="D108" s="21"/>
      <c r="E108" s="22"/>
      <c r="F108" s="22"/>
      <c r="G108" s="22"/>
      <c r="H108" s="22"/>
      <c r="I108" s="314"/>
      <c r="J108" s="22"/>
      <c r="K108" s="22"/>
      <c r="L108" s="22"/>
      <c r="M108" s="314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</row>
    <row r="109" spans="1:73" ht="14.4" x14ac:dyDescent="0.25">
      <c r="A109" s="19"/>
      <c r="B109" s="19"/>
      <c r="C109" s="20"/>
      <c r="D109" s="21"/>
      <c r="E109" s="22" t="s">
        <v>128</v>
      </c>
      <c r="F109" s="22" cm="1">
        <f t="array" ref="F109">INDEX(I109:M109,G$7)</f>
        <v>220000</v>
      </c>
      <c r="G109" s="22" t="s">
        <v>121</v>
      </c>
      <c r="H109" s="22"/>
      <c r="I109" s="314"/>
      <c r="J109" s="22">
        <v>220000</v>
      </c>
      <c r="K109" s="22">
        <v>220000</v>
      </c>
      <c r="L109" s="22">
        <v>220000</v>
      </c>
      <c r="M109" s="314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</row>
    <row r="110" spans="1:73" ht="14.4" x14ac:dyDescent="0.25">
      <c r="A110" s="19"/>
      <c r="B110" s="19"/>
      <c r="C110" s="20"/>
      <c r="D110" s="21"/>
      <c r="E110" s="22" t="s">
        <v>120</v>
      </c>
      <c r="F110" s="22" cm="1">
        <f t="array" ref="F110">INDEX(I110:M110,G$7)</f>
        <v>20</v>
      </c>
      <c r="G110" s="22"/>
      <c r="H110" s="22"/>
      <c r="I110" s="314"/>
      <c r="J110" s="22">
        <v>20</v>
      </c>
      <c r="K110" s="22">
        <v>20</v>
      </c>
      <c r="L110" s="22">
        <v>20</v>
      </c>
      <c r="M110" s="314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</row>
    <row r="111" spans="1:73" ht="14.4" x14ac:dyDescent="0.25">
      <c r="A111" s="19"/>
      <c r="B111" s="19"/>
      <c r="C111" s="20"/>
      <c r="D111" s="21"/>
      <c r="E111" s="22" t="s">
        <v>129</v>
      </c>
      <c r="F111" s="22" cm="1">
        <f t="array" ref="F111">INDEX(I111:M111,G$7)</f>
        <v>132000</v>
      </c>
      <c r="G111" s="22" t="s">
        <v>121</v>
      </c>
      <c r="H111" s="22"/>
      <c r="I111" s="314"/>
      <c r="J111" s="22">
        <v>132000</v>
      </c>
      <c r="K111" s="22">
        <v>132000</v>
      </c>
      <c r="L111" s="22">
        <v>132000</v>
      </c>
      <c r="M111" s="314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</row>
    <row r="112" spans="1:73" ht="14.4" x14ac:dyDescent="0.25">
      <c r="A112" s="19"/>
      <c r="B112" s="19"/>
      <c r="C112" s="20"/>
      <c r="D112" s="21"/>
      <c r="E112" s="22"/>
      <c r="F112" s="22"/>
      <c r="G112" s="22"/>
      <c r="H112" s="22"/>
      <c r="I112" s="314"/>
      <c r="J112" s="22"/>
      <c r="K112" s="22"/>
      <c r="L112" s="22"/>
      <c r="M112" s="314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</row>
    <row r="113" spans="1:73" ht="14.4" x14ac:dyDescent="0.25">
      <c r="A113" s="19" t="s">
        <v>130</v>
      </c>
      <c r="B113" s="19"/>
      <c r="C113" s="20"/>
      <c r="D113" s="21"/>
      <c r="E113" s="22"/>
      <c r="F113" s="22"/>
      <c r="G113" s="22"/>
      <c r="H113" s="22"/>
      <c r="I113" s="314"/>
      <c r="J113" s="22"/>
      <c r="K113" s="22"/>
      <c r="L113" s="22"/>
      <c r="M113" s="314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</row>
    <row r="114" spans="1:73" ht="14.4" x14ac:dyDescent="0.25">
      <c r="A114" s="19"/>
      <c r="B114" s="19"/>
      <c r="C114" s="20"/>
      <c r="D114" s="21"/>
      <c r="E114" s="22" t="s">
        <v>131</v>
      </c>
      <c r="F114" s="22" cm="1">
        <f t="array" ref="F114">INDEX(I114:M114,G$7)</f>
        <v>40</v>
      </c>
      <c r="G114" s="22" t="s">
        <v>81</v>
      </c>
      <c r="H114" s="22"/>
      <c r="I114" s="314"/>
      <c r="J114" s="22">
        <v>40</v>
      </c>
      <c r="K114" s="22">
        <v>40</v>
      </c>
      <c r="L114" s="22">
        <v>40</v>
      </c>
      <c r="M114" s="314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</row>
    <row r="115" spans="1:73" ht="14.4" x14ac:dyDescent="0.25">
      <c r="A115" s="19"/>
      <c r="B115" s="19"/>
      <c r="C115" s="20"/>
      <c r="D115" s="21"/>
      <c r="E115" s="22" t="s">
        <v>132</v>
      </c>
      <c r="F115" s="22" cm="1">
        <f t="array" ref="F115">INDEX(I115:M115,G$7)</f>
        <v>30</v>
      </c>
      <c r="G115" s="22" t="s">
        <v>81</v>
      </c>
      <c r="H115" s="22"/>
      <c r="I115" s="314"/>
      <c r="J115" s="22">
        <v>30</v>
      </c>
      <c r="K115" s="22">
        <v>30</v>
      </c>
      <c r="L115" s="22">
        <v>30</v>
      </c>
      <c r="M115" s="314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</row>
    <row r="116" spans="1:73" ht="14.4" x14ac:dyDescent="0.25">
      <c r="A116" s="19"/>
      <c r="B116" s="19"/>
      <c r="C116" s="20"/>
      <c r="D116" s="21"/>
      <c r="E116" s="22"/>
      <c r="F116" s="22"/>
      <c r="G116" s="22"/>
      <c r="H116" s="22"/>
      <c r="I116" s="314"/>
      <c r="J116" s="22"/>
      <c r="K116" s="22"/>
      <c r="L116" s="22"/>
      <c r="M116" s="314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</row>
    <row r="117" spans="1:73" ht="14.4" x14ac:dyDescent="0.25">
      <c r="A117" s="19"/>
      <c r="B117" s="19"/>
      <c r="C117" s="20"/>
      <c r="D117" s="21"/>
      <c r="E117" s="22" t="s">
        <v>133</v>
      </c>
      <c r="F117" s="22" cm="1">
        <f t="array" ref="F117">INDEX(I117:M117,G$7)</f>
        <v>950</v>
      </c>
      <c r="G117" s="22" t="s">
        <v>121</v>
      </c>
      <c r="H117" s="22"/>
      <c r="I117" s="314"/>
      <c r="J117" s="22">
        <v>950</v>
      </c>
      <c r="K117" s="22">
        <v>950</v>
      </c>
      <c r="L117" s="22">
        <v>950</v>
      </c>
      <c r="M117" s="314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</row>
    <row r="118" spans="1:73" ht="14.4" x14ac:dyDescent="0.25">
      <c r="A118" s="19"/>
      <c r="B118" s="19"/>
      <c r="C118" s="20"/>
      <c r="D118" s="21"/>
      <c r="E118" s="22" t="s">
        <v>134</v>
      </c>
      <c r="F118" s="22" cm="1">
        <f t="array" ref="F118">INDEX(I118:M118,G$7)</f>
        <v>450</v>
      </c>
      <c r="G118" s="22" t="s">
        <v>121</v>
      </c>
      <c r="H118" s="22"/>
      <c r="I118" s="314"/>
      <c r="J118" s="22">
        <v>450</v>
      </c>
      <c r="K118" s="22">
        <v>450</v>
      </c>
      <c r="L118" s="22">
        <v>450</v>
      </c>
      <c r="M118" s="314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</row>
    <row r="119" spans="1:73" ht="14.4" x14ac:dyDescent="0.25">
      <c r="A119" s="19"/>
      <c r="B119" s="19"/>
      <c r="C119" s="20"/>
      <c r="D119" s="21"/>
      <c r="E119" s="22" t="s">
        <v>135</v>
      </c>
      <c r="F119" s="22" cm="1">
        <f t="array" ref="F119">INDEX(I119:M119,G$7)</f>
        <v>4700</v>
      </c>
      <c r="G119" s="22" t="s">
        <v>121</v>
      </c>
      <c r="H119" s="22"/>
      <c r="I119" s="314"/>
      <c r="J119" s="22">
        <v>4700</v>
      </c>
      <c r="K119" s="22">
        <v>4700</v>
      </c>
      <c r="L119" s="22">
        <v>4700</v>
      </c>
      <c r="M119" s="314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</row>
    <row r="120" spans="1:73" ht="14.4" x14ac:dyDescent="0.25">
      <c r="A120" s="19"/>
      <c r="B120" s="19"/>
      <c r="C120" s="20"/>
      <c r="D120" s="21"/>
      <c r="E120" s="22"/>
      <c r="F120" s="22"/>
      <c r="G120" s="22"/>
      <c r="H120" s="22"/>
      <c r="I120" s="314"/>
      <c r="J120" s="22"/>
      <c r="K120" s="22"/>
      <c r="L120" s="22"/>
      <c r="M120" s="314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</row>
    <row r="121" spans="1:73" ht="14.4" x14ac:dyDescent="0.25">
      <c r="A121" s="19" t="s">
        <v>136</v>
      </c>
      <c r="B121" s="19"/>
      <c r="C121" s="20"/>
      <c r="D121" s="21"/>
      <c r="E121" s="22"/>
      <c r="F121" s="22"/>
      <c r="G121" s="22"/>
      <c r="H121" s="22"/>
      <c r="I121" s="314"/>
      <c r="J121" s="22"/>
      <c r="K121" s="22"/>
      <c r="L121" s="22"/>
      <c r="M121" s="314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</row>
    <row r="122" spans="1:73" ht="14.4" x14ac:dyDescent="0.25">
      <c r="A122" s="19"/>
      <c r="B122" s="19"/>
      <c r="C122" s="20"/>
      <c r="D122" s="21"/>
      <c r="E122" s="22" t="s">
        <v>137</v>
      </c>
      <c r="F122" s="22" cm="1">
        <f t="array" ref="F122">INDEX(I122:M122,G$7)</f>
        <v>180000</v>
      </c>
      <c r="G122" s="22" t="s">
        <v>121</v>
      </c>
      <c r="H122" s="22"/>
      <c r="I122" s="314"/>
      <c r="J122" s="22">
        <v>180000</v>
      </c>
      <c r="K122" s="22">
        <v>180000</v>
      </c>
      <c r="L122" s="22">
        <v>180000</v>
      </c>
      <c r="M122" s="314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</row>
    <row r="123" spans="1:73" ht="14.4" x14ac:dyDescent="0.25">
      <c r="A123" s="19"/>
      <c r="B123" s="19"/>
      <c r="C123" s="20"/>
      <c r="D123" s="21"/>
      <c r="E123" s="22" t="s">
        <v>138</v>
      </c>
      <c r="F123" s="22" cm="1">
        <f t="array" ref="F123">INDEX(I123:M123,G$7)</f>
        <v>60000</v>
      </c>
      <c r="G123" s="22" t="s">
        <v>121</v>
      </c>
      <c r="H123" s="22"/>
      <c r="I123" s="314"/>
      <c r="J123" s="22">
        <v>60000</v>
      </c>
      <c r="K123" s="22">
        <v>60000</v>
      </c>
      <c r="L123" s="22">
        <v>60000</v>
      </c>
      <c r="M123" s="314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</row>
    <row r="124" spans="1:73" ht="14.4" x14ac:dyDescent="0.25">
      <c r="A124" s="19"/>
      <c r="B124" s="19"/>
      <c r="C124" s="20"/>
      <c r="D124" s="21"/>
      <c r="E124" s="22" t="s">
        <v>140</v>
      </c>
      <c r="F124" s="268" cm="1">
        <f t="array" ref="F124">INDEX(I124:M124,G$7)</f>
        <v>7.4999999999999997E-2</v>
      </c>
      <c r="G124" s="22" t="s">
        <v>141</v>
      </c>
      <c r="H124" s="22"/>
      <c r="I124" s="314"/>
      <c r="J124" s="268">
        <v>7.4999999999999997E-2</v>
      </c>
      <c r="K124" s="268">
        <v>7.4999999999999997E-2</v>
      </c>
      <c r="L124" s="268">
        <v>7.4999999999999997E-2</v>
      </c>
      <c r="M124" s="314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</row>
    <row r="125" spans="1:73" ht="14.4" x14ac:dyDescent="0.25">
      <c r="A125" s="19"/>
      <c r="B125" s="19"/>
      <c r="C125" s="20"/>
      <c r="D125" s="21"/>
      <c r="E125" s="22" t="s">
        <v>145</v>
      </c>
      <c r="F125" s="22" cm="1">
        <f t="array" ref="F125">INDEX(I125:M125,G$7)</f>
        <v>12</v>
      </c>
      <c r="G125" s="22" t="s">
        <v>7</v>
      </c>
      <c r="H125" s="22"/>
      <c r="I125" s="314"/>
      <c r="J125" s="22">
        <v>12</v>
      </c>
      <c r="K125" s="22">
        <v>12</v>
      </c>
      <c r="L125" s="22">
        <v>12</v>
      </c>
      <c r="M125" s="314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</row>
    <row r="126" spans="1:73" ht="14.4" x14ac:dyDescent="0.25">
      <c r="A126" s="19"/>
      <c r="B126" s="19"/>
      <c r="C126" s="20"/>
      <c r="D126" s="21"/>
      <c r="E126" s="22" t="s">
        <v>262</v>
      </c>
      <c r="F126" s="26" cm="1">
        <f t="array" ref="F126">INDEX(I126:M126,G$7)</f>
        <v>46022</v>
      </c>
      <c r="G126" s="22"/>
      <c r="H126" s="22"/>
      <c r="I126" s="314"/>
      <c r="J126" s="26">
        <v>46022</v>
      </c>
      <c r="K126" s="26">
        <v>46022</v>
      </c>
      <c r="L126" s="26">
        <v>46022</v>
      </c>
      <c r="M126" s="314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</row>
    <row r="127" spans="1:73" ht="14.4" x14ac:dyDescent="0.25">
      <c r="A127" s="19"/>
      <c r="B127" s="19"/>
      <c r="C127" s="20"/>
      <c r="D127" s="21"/>
      <c r="E127" s="22"/>
      <c r="F127" s="22"/>
      <c r="G127" s="22"/>
      <c r="H127" s="22"/>
      <c r="I127" s="314"/>
      <c r="J127" s="22"/>
      <c r="K127" s="22"/>
      <c r="L127" s="22"/>
      <c r="M127" s="314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</row>
    <row r="128" spans="1:73" ht="14.4" x14ac:dyDescent="0.25">
      <c r="A128" s="19"/>
      <c r="B128" s="19"/>
      <c r="C128" s="20"/>
      <c r="D128" s="21"/>
      <c r="E128" s="20" t="s">
        <v>142</v>
      </c>
      <c r="F128" s="22"/>
      <c r="G128" s="22"/>
      <c r="H128" s="22"/>
      <c r="I128" s="314"/>
      <c r="J128" s="22"/>
      <c r="K128" s="22"/>
      <c r="L128" s="22"/>
      <c r="M128" s="314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</row>
    <row r="129" spans="1:73" ht="14.4" x14ac:dyDescent="0.25">
      <c r="A129" s="19"/>
      <c r="B129" s="19"/>
      <c r="C129" s="20"/>
      <c r="D129" s="21"/>
      <c r="E129" s="22" t="s">
        <v>143</v>
      </c>
      <c r="F129" s="22" cm="1">
        <f t="array" ref="F129">INDEX(I129:M129,G$7)</f>
        <v>9600</v>
      </c>
      <c r="G129" s="22" t="s">
        <v>121</v>
      </c>
      <c r="H129" s="22"/>
      <c r="I129" s="314"/>
      <c r="J129" s="22">
        <v>9600</v>
      </c>
      <c r="K129" s="22">
        <v>9600</v>
      </c>
      <c r="L129" s="22">
        <v>9600</v>
      </c>
      <c r="M129" s="314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</row>
    <row r="130" spans="1:73" ht="14.4" x14ac:dyDescent="0.25">
      <c r="A130" s="19"/>
      <c r="B130" s="19"/>
      <c r="C130" s="20"/>
      <c r="D130" s="21"/>
      <c r="E130" s="22" t="s">
        <v>144</v>
      </c>
      <c r="F130" s="153" cm="1">
        <f t="array" ref="F130">INDEX(I130:M130,G$7)</f>
        <v>7.5</v>
      </c>
      <c r="G130" s="22" t="s">
        <v>29</v>
      </c>
      <c r="H130" s="22"/>
      <c r="I130" s="314"/>
      <c r="J130" s="153">
        <v>7.5</v>
      </c>
      <c r="K130" s="153">
        <v>7.5</v>
      </c>
      <c r="L130" s="153">
        <v>7.5</v>
      </c>
      <c r="M130" s="314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</row>
    <row r="131" spans="1:73" ht="14.4" x14ac:dyDescent="0.25">
      <c r="A131" s="19"/>
      <c r="B131" s="19"/>
      <c r="C131" s="20"/>
      <c r="D131" s="21"/>
      <c r="E131" s="22" t="s">
        <v>145</v>
      </c>
      <c r="F131" s="22" cm="1">
        <f t="array" ref="F131">INDEX(I131:M131,G$7)</f>
        <v>5</v>
      </c>
      <c r="G131" s="22" t="s">
        <v>7</v>
      </c>
      <c r="H131" s="22"/>
      <c r="I131" s="314"/>
      <c r="J131" s="22">
        <v>5</v>
      </c>
      <c r="K131" s="22">
        <v>5</v>
      </c>
      <c r="L131" s="22">
        <v>5</v>
      </c>
      <c r="M131" s="314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</row>
    <row r="132" spans="1:73" ht="14.4" x14ac:dyDescent="0.25">
      <c r="A132" s="19"/>
      <c r="B132" s="19"/>
      <c r="C132" s="20"/>
      <c r="D132" s="21"/>
      <c r="E132" s="22" t="s">
        <v>264</v>
      </c>
      <c r="F132" s="26" cm="1">
        <f t="array" ref="F132">INDEX(I132:M132,G$7)</f>
        <v>46387</v>
      </c>
      <c r="G132" s="22"/>
      <c r="H132" s="22"/>
      <c r="I132" s="314"/>
      <c r="J132" s="26">
        <v>46387</v>
      </c>
      <c r="K132" s="26">
        <v>46387</v>
      </c>
      <c r="L132" s="26">
        <v>46387</v>
      </c>
      <c r="M132" s="314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</row>
    <row r="133" spans="1:73" ht="14.4" x14ac:dyDescent="0.25">
      <c r="A133" s="19" t="s">
        <v>146</v>
      </c>
      <c r="B133" s="19"/>
      <c r="C133" s="20"/>
      <c r="D133" s="21"/>
      <c r="E133" s="22"/>
      <c r="F133" s="22"/>
      <c r="G133" s="22"/>
      <c r="H133" s="22"/>
      <c r="I133" s="314"/>
      <c r="J133" s="22"/>
      <c r="K133" s="22"/>
      <c r="L133" s="22"/>
      <c r="M133" s="314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</row>
    <row r="134" spans="1:73" ht="14.4" x14ac:dyDescent="0.25">
      <c r="A134" s="19"/>
      <c r="B134" s="19"/>
      <c r="C134" s="20"/>
      <c r="D134" s="21"/>
      <c r="E134" s="22" t="s">
        <v>147</v>
      </c>
      <c r="F134" s="22" cm="1">
        <f t="array" ref="F134">INDEX(I134:M134,G$7)</f>
        <v>37300</v>
      </c>
      <c r="G134" s="22" t="s">
        <v>121</v>
      </c>
      <c r="H134" s="22"/>
      <c r="I134" s="314"/>
      <c r="J134" s="22">
        <v>37300</v>
      </c>
      <c r="K134" s="22">
        <v>37300</v>
      </c>
      <c r="L134" s="22">
        <v>37300</v>
      </c>
      <c r="M134" s="314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</row>
    <row r="135" spans="1:73" ht="14.4" x14ac:dyDescent="0.25">
      <c r="A135" s="19"/>
      <c r="B135" s="19"/>
      <c r="C135" s="20"/>
      <c r="D135" s="21"/>
      <c r="E135" s="22" t="s">
        <v>149</v>
      </c>
      <c r="F135" s="22" cm="1">
        <f t="array" ref="F135">INDEX(I135:M135,G$7)</f>
        <v>4900</v>
      </c>
      <c r="G135" s="22" t="s">
        <v>121</v>
      </c>
      <c r="H135" s="22"/>
      <c r="I135" s="314"/>
      <c r="J135" s="22">
        <v>4900</v>
      </c>
      <c r="K135" s="22">
        <v>4900</v>
      </c>
      <c r="L135" s="22">
        <v>4900</v>
      </c>
      <c r="M135" s="314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</row>
    <row r="136" spans="1:73" ht="14.4" x14ac:dyDescent="0.25">
      <c r="A136" s="19"/>
      <c r="B136" s="19"/>
      <c r="C136" s="20"/>
      <c r="D136" s="21"/>
      <c r="E136" s="22"/>
      <c r="F136" s="22"/>
      <c r="G136" s="22"/>
      <c r="H136" s="22"/>
      <c r="I136" s="314"/>
      <c r="J136" s="22"/>
      <c r="K136" s="22"/>
      <c r="L136" s="22"/>
      <c r="M136" s="314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</row>
    <row r="137" spans="1:73" ht="14.4" x14ac:dyDescent="0.25">
      <c r="A137" s="19"/>
      <c r="B137" s="19"/>
      <c r="C137" s="20"/>
      <c r="D137" s="21"/>
      <c r="E137" s="22" t="s">
        <v>148</v>
      </c>
      <c r="F137" s="22" cm="1">
        <f t="array" ref="F137">INDEX(I137:M137,G$7)</f>
        <v>2400</v>
      </c>
      <c r="G137" s="22" t="s">
        <v>121</v>
      </c>
      <c r="H137" s="22"/>
      <c r="I137" s="314"/>
      <c r="J137" s="22">
        <v>2400</v>
      </c>
      <c r="K137" s="22">
        <v>2400</v>
      </c>
      <c r="L137" s="22">
        <v>2400</v>
      </c>
      <c r="M137" s="314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</row>
    <row r="138" spans="1:73" ht="14.4" x14ac:dyDescent="0.25">
      <c r="A138" s="19"/>
      <c r="B138" s="19"/>
      <c r="C138" s="20"/>
      <c r="D138" s="21"/>
      <c r="E138" s="22"/>
      <c r="F138" s="22"/>
      <c r="G138" s="22"/>
      <c r="H138" s="22"/>
      <c r="I138" s="314"/>
      <c r="J138" s="22"/>
      <c r="K138" s="22"/>
      <c r="L138" s="22"/>
      <c r="M138" s="314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</row>
    <row r="139" spans="1:73" ht="14.4" x14ac:dyDescent="0.25">
      <c r="A139" s="19"/>
      <c r="B139" s="19"/>
      <c r="C139" s="20"/>
      <c r="D139" s="21"/>
      <c r="E139" s="22" t="s">
        <v>150</v>
      </c>
      <c r="F139" s="297" cm="1">
        <f t="array" ref="F139">INDEX(I139:M139,G$7)</f>
        <v>0.3</v>
      </c>
      <c r="G139" s="22" t="s">
        <v>29</v>
      </c>
      <c r="H139" s="22"/>
      <c r="I139" s="314"/>
      <c r="J139" s="297">
        <v>0.3</v>
      </c>
      <c r="K139" s="297">
        <v>0.25</v>
      </c>
      <c r="L139" s="297">
        <v>0.35</v>
      </c>
      <c r="M139" s="314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</row>
    <row r="140" spans="1:73" ht="14.4" x14ac:dyDescent="0.25">
      <c r="A140" s="19"/>
      <c r="B140" s="19"/>
      <c r="C140" s="20"/>
      <c r="D140" s="21"/>
      <c r="E140" s="22"/>
      <c r="F140" s="22"/>
      <c r="G140" s="22"/>
      <c r="H140" s="22"/>
      <c r="I140" s="314"/>
      <c r="J140" s="22"/>
      <c r="K140" s="22"/>
      <c r="L140" s="22"/>
      <c r="M140" s="314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</row>
    <row r="141" spans="1:73" ht="14.4" x14ac:dyDescent="0.25">
      <c r="A141" s="19"/>
      <c r="B141" s="19"/>
      <c r="C141" s="20"/>
      <c r="D141" s="21"/>
      <c r="E141" s="22"/>
      <c r="F141" s="22"/>
      <c r="G141" s="22"/>
      <c r="H141" s="22"/>
      <c r="I141" s="314"/>
      <c r="J141" s="22"/>
      <c r="K141" s="22"/>
      <c r="L141" s="22"/>
      <c r="M141" s="314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</row>
    <row r="142" spans="1:73" ht="14.4" x14ac:dyDescent="0.25">
      <c r="A142" s="19"/>
      <c r="B142" s="19" t="s">
        <v>12</v>
      </c>
      <c r="C142" s="20"/>
      <c r="D142" s="21"/>
      <c r="E142" s="22"/>
      <c r="F142" s="22"/>
      <c r="G142" s="22"/>
      <c r="H142" s="22"/>
      <c r="I142" s="314"/>
      <c r="J142" s="22"/>
      <c r="K142" s="22"/>
      <c r="L142" s="22"/>
      <c r="M142" s="314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</row>
    <row r="143" spans="1:73" s="40" customFormat="1" ht="14.4" x14ac:dyDescent="0.25">
      <c r="A143" s="34"/>
      <c r="B143" s="34"/>
      <c r="C143" s="35"/>
      <c r="D143" s="36"/>
      <c r="E143" s="37" t="s">
        <v>13</v>
      </c>
      <c r="F143" s="30" t="s">
        <v>14</v>
      </c>
      <c r="G143" s="37" t="s">
        <v>15</v>
      </c>
      <c r="H143" s="38"/>
      <c r="I143" s="314"/>
      <c r="J143" s="30" t="s">
        <v>14</v>
      </c>
      <c r="K143" s="30" t="s">
        <v>14</v>
      </c>
      <c r="L143" s="30" t="s">
        <v>14</v>
      </c>
      <c r="M143" s="314"/>
      <c r="N143" s="38"/>
      <c r="O143" s="38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</row>
    <row r="144" spans="1:73" s="42" customFormat="1" ht="14.4" x14ac:dyDescent="0.25">
      <c r="A144" s="34"/>
      <c r="B144" s="34"/>
      <c r="C144" s="35"/>
      <c r="D144" s="36"/>
      <c r="E144" s="37" t="s">
        <v>16</v>
      </c>
      <c r="F144" s="30" t="s">
        <v>17</v>
      </c>
      <c r="G144" s="37" t="s">
        <v>15</v>
      </c>
      <c r="H144" s="38"/>
      <c r="I144" s="314"/>
      <c r="J144" s="30" t="s">
        <v>17</v>
      </c>
      <c r="K144" s="30" t="s">
        <v>17</v>
      </c>
      <c r="L144" s="30" t="s">
        <v>17</v>
      </c>
      <c r="M144" s="314"/>
      <c r="N144" s="38"/>
      <c r="O144" s="38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</row>
    <row r="145" spans="1:73" s="42" customFormat="1" ht="14.4" x14ac:dyDescent="0.25">
      <c r="A145" s="34"/>
      <c r="B145" s="34"/>
      <c r="C145" s="35"/>
      <c r="D145" s="36"/>
      <c r="E145" s="37" t="s">
        <v>18</v>
      </c>
      <c r="F145" s="30" t="s">
        <v>19</v>
      </c>
      <c r="G145" s="37" t="s">
        <v>15</v>
      </c>
      <c r="H145" s="38"/>
      <c r="I145" s="314"/>
      <c r="J145" s="30" t="s">
        <v>19</v>
      </c>
      <c r="K145" s="30" t="s">
        <v>19</v>
      </c>
      <c r="L145" s="30" t="s">
        <v>19</v>
      </c>
      <c r="M145" s="314"/>
      <c r="N145" s="38"/>
      <c r="O145" s="38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</row>
    <row r="146" spans="1:73" ht="14.4" x14ac:dyDescent="0.25">
      <c r="A146" s="19"/>
      <c r="B146" s="19"/>
      <c r="C146" s="20"/>
      <c r="D146" s="21"/>
      <c r="E146" s="22"/>
      <c r="F146" s="22"/>
      <c r="G146" s="22"/>
      <c r="H146" s="22"/>
      <c r="I146" s="314"/>
      <c r="J146" s="22"/>
      <c r="K146" s="22"/>
      <c r="L146" s="22"/>
      <c r="M146" s="314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</row>
    <row r="147" spans="1:73" ht="14.4" x14ac:dyDescent="0.25">
      <c r="A147" s="19"/>
      <c r="B147" s="19"/>
      <c r="C147" s="20"/>
      <c r="D147" s="21"/>
      <c r="E147" s="22"/>
      <c r="F147" s="22"/>
      <c r="G147" s="22"/>
      <c r="H147" s="22"/>
      <c r="I147" s="314"/>
      <c r="J147" s="22"/>
      <c r="K147" s="22"/>
      <c r="L147" s="22"/>
      <c r="M147" s="314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</row>
    <row r="148" spans="1:73" ht="14.4" x14ac:dyDescent="0.25">
      <c r="A148" s="19" t="s">
        <v>20</v>
      </c>
      <c r="B148" s="19"/>
      <c r="C148" s="20"/>
      <c r="D148" s="21"/>
      <c r="E148" s="22"/>
      <c r="F148" s="22"/>
      <c r="G148" s="22"/>
      <c r="H148" s="22"/>
      <c r="I148" s="314"/>
      <c r="J148" s="22"/>
      <c r="K148" s="22"/>
      <c r="L148" s="22"/>
      <c r="M148" s="314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</row>
    <row r="149" spans="1:73" ht="14.4" x14ac:dyDescent="0.25">
      <c r="A149" s="19"/>
      <c r="B149" s="19"/>
      <c r="C149" s="20"/>
      <c r="D149" s="21"/>
      <c r="E149" s="22"/>
      <c r="F149" s="22"/>
      <c r="G149" s="22"/>
      <c r="H149" s="22"/>
      <c r="I149" s="314"/>
      <c r="J149" s="22"/>
      <c r="K149" s="22"/>
      <c r="L149" s="22"/>
      <c r="M149" s="314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</row>
    <row r="150" spans="1:73" s="46" customFormat="1" ht="14.4" x14ac:dyDescent="0.25">
      <c r="A150" s="43"/>
      <c r="B150" s="44" t="s">
        <v>21</v>
      </c>
      <c r="C150" s="45"/>
      <c r="D150" s="45"/>
      <c r="E150" s="45"/>
      <c r="F150" s="45"/>
      <c r="G150" s="45"/>
      <c r="H150" s="45"/>
      <c r="I150" s="316"/>
      <c r="J150" s="45"/>
      <c r="K150" s="45"/>
      <c r="L150" s="45"/>
      <c r="M150" s="316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</row>
    <row r="151" spans="1:73" s="52" customFormat="1" ht="14.4" x14ac:dyDescent="0.25">
      <c r="A151" s="47"/>
      <c r="B151" s="47"/>
      <c r="C151" s="48"/>
      <c r="D151" s="49"/>
      <c r="E151" s="50" t="s">
        <v>22</v>
      </c>
      <c r="F151" s="51">
        <v>1E-3</v>
      </c>
      <c r="G151" s="50" t="s">
        <v>23</v>
      </c>
      <c r="H151" s="50"/>
      <c r="I151" s="317"/>
      <c r="J151" s="51">
        <v>1E-3</v>
      </c>
      <c r="K151" s="51">
        <v>1E-3</v>
      </c>
      <c r="L151" s="51">
        <v>1E-3</v>
      </c>
      <c r="M151" s="317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</row>
    <row r="152" spans="1:73" s="52" customFormat="1" ht="14.4" x14ac:dyDescent="0.25">
      <c r="A152" s="47"/>
      <c r="B152" s="47"/>
      <c r="C152" s="48"/>
      <c r="D152" s="49"/>
      <c r="E152" s="53" t="s">
        <v>151</v>
      </c>
      <c r="F152" s="154">
        <v>4</v>
      </c>
      <c r="G152" s="53" t="s">
        <v>154</v>
      </c>
      <c r="H152" s="53"/>
      <c r="I152" s="317"/>
      <c r="J152" s="154">
        <v>4</v>
      </c>
      <c r="K152" s="154">
        <v>4</v>
      </c>
      <c r="L152" s="154">
        <v>4</v>
      </c>
      <c r="M152" s="317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</row>
    <row r="153" spans="1:73" x14ac:dyDescent="0.25">
      <c r="E153" s="5" t="s">
        <v>152</v>
      </c>
      <c r="F153" s="155">
        <v>365</v>
      </c>
      <c r="G153" s="5" t="s">
        <v>81</v>
      </c>
      <c r="J153" s="155">
        <v>365</v>
      </c>
      <c r="K153" s="155">
        <v>365</v>
      </c>
      <c r="L153" s="155">
        <v>365</v>
      </c>
    </row>
    <row r="154" spans="1:73" x14ac:dyDescent="0.25">
      <c r="E154" s="5" t="s">
        <v>153</v>
      </c>
      <c r="F154" s="155">
        <v>12</v>
      </c>
      <c r="G154" s="5" t="s">
        <v>9</v>
      </c>
      <c r="J154" s="155">
        <v>12</v>
      </c>
      <c r="K154" s="155">
        <v>12</v>
      </c>
      <c r="L154" s="155">
        <v>12</v>
      </c>
    </row>
    <row r="155" spans="1:73" x14ac:dyDescent="0.25">
      <c r="E155" s="5" t="s">
        <v>200</v>
      </c>
      <c r="F155" s="155">
        <v>1000</v>
      </c>
      <c r="G155" s="5" t="s">
        <v>201</v>
      </c>
      <c r="J155" s="155">
        <v>1000</v>
      </c>
      <c r="K155" s="155">
        <v>1000</v>
      </c>
      <c r="L155" s="155">
        <v>1000</v>
      </c>
    </row>
  </sheetData>
  <conditionalFormatting sqref="F2">
    <cfRule type="cellIs" dxfId="61" priority="1" stopIfTrue="1" operator="notEqual">
      <formula>0</formula>
    </cfRule>
    <cfRule type="cellIs" dxfId="60" priority="2" stopIfTrue="1" operator="equal">
      <formula>""</formula>
    </cfRule>
  </conditionalFormatting>
  <dataValidations count="1">
    <dataValidation type="list" allowBlank="1" showInputMessage="1" showErrorMessage="1" sqref="G6" xr:uid="{12C0FF5E-3982-46FB-9A9B-FC63284E427D}">
      <formula1>$I$9:$M$9</formula1>
    </dataValidation>
  </dataValidations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2621-F011-4CD8-90C2-B634B57ED205}">
  <sheetPr>
    <tabColor rgb="FFFFFF99"/>
    <outlinePr summaryBelow="0" summaryRight="0"/>
  </sheetPr>
  <dimension ref="A1:BW15"/>
  <sheetViews>
    <sheetView defaultGridColor="0" colorId="22" zoomScale="80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F2" sqref="F2:G2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4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75" width="0" style="64" hidden="1" customWidth="1"/>
    <col min="76" max="16384" width="11.77734375" style="64" hidden="1"/>
  </cols>
  <sheetData>
    <row r="1" spans="1:54" s="6" customFormat="1" ht="25.8" x14ac:dyDescent="0.25">
      <c r="A1" s="1" t="str">
        <f ca="1" xml:space="preserve"> RIGHT(CELL("filename", A1), LEN(CELL("filename", A1)) - SEARCH("]", CELL("filename", A1)))</f>
        <v>InpS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s="18" customFormat="1" ht="14.4" x14ac:dyDescent="0.25">
      <c r="A2" s="13"/>
      <c r="B2" s="13"/>
      <c r="C2" s="14"/>
      <c r="D2" s="15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</row>
    <row r="3" spans="1:54" s="18" customFormat="1" ht="14.4" x14ac:dyDescent="0.25">
      <c r="A3" s="13"/>
      <c r="B3" s="13"/>
      <c r="C3" s="55"/>
      <c r="D3" s="15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</row>
    <row r="4" spans="1:54" s="62" customFormat="1" ht="14.4" x14ac:dyDescent="0.25">
      <c r="A4" s="57"/>
      <c r="B4" s="57"/>
      <c r="C4" s="58"/>
      <c r="D4" s="59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</row>
    <row r="5" spans="1:54" s="12" customFormat="1" ht="14.4" x14ac:dyDescent="0.25">
      <c r="A5" s="7"/>
      <c r="B5" s="7"/>
      <c r="C5" s="8"/>
      <c r="D5" s="9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</row>
    <row r="6" spans="1:54" ht="14.4" x14ac:dyDescent="0.25">
      <c r="A6" s="19"/>
      <c r="B6" s="19"/>
      <c r="C6" s="20"/>
      <c r="D6" s="21"/>
      <c r="E6" s="38"/>
      <c r="F6" s="38"/>
      <c r="G6" s="38"/>
      <c r="H6" s="38"/>
      <c r="I6" s="38"/>
      <c r="J6" s="63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</row>
    <row r="7" spans="1:54" s="69" customFormat="1" ht="14.4" x14ac:dyDescent="0.25">
      <c r="A7" s="65" t="s">
        <v>26</v>
      </c>
      <c r="B7" s="66"/>
      <c r="C7" s="67"/>
      <c r="D7" s="68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</row>
    <row r="8" spans="1:54" s="69" customFormat="1" ht="14.4" x14ac:dyDescent="0.25">
      <c r="A8" s="65"/>
      <c r="B8" s="66"/>
      <c r="C8" s="67"/>
      <c r="D8" s="68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</row>
    <row r="9" spans="1:54" s="69" customFormat="1" ht="14.4" x14ac:dyDescent="0.25">
      <c r="A9" s="65"/>
      <c r="B9" s="66" t="s">
        <v>27</v>
      </c>
      <c r="C9" s="67"/>
      <c r="D9" s="68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</row>
    <row r="10" spans="1:54" s="76" customFormat="1" ht="14.4" x14ac:dyDescent="0.25">
      <c r="A10" s="70"/>
      <c r="B10" s="71"/>
      <c r="C10" s="72"/>
      <c r="D10" s="73"/>
      <c r="E10" s="63" t="s">
        <v>28</v>
      </c>
      <c r="F10" s="74"/>
      <c r="G10" s="63" t="s">
        <v>29</v>
      </c>
      <c r="H10" s="63"/>
      <c r="I10" s="63"/>
      <c r="J10" s="75">
        <v>0.8</v>
      </c>
      <c r="K10" s="75">
        <v>0.8</v>
      </c>
      <c r="L10" s="75">
        <v>0.5</v>
      </c>
      <c r="M10" s="75">
        <v>0.6</v>
      </c>
      <c r="N10" s="75">
        <v>0.7</v>
      </c>
      <c r="O10" s="75">
        <v>0.8</v>
      </c>
      <c r="P10" s="75">
        <v>0.5</v>
      </c>
      <c r="Q10" s="75">
        <v>0.6</v>
      </c>
      <c r="R10" s="75">
        <v>0.7</v>
      </c>
      <c r="S10" s="75">
        <v>0.8</v>
      </c>
      <c r="T10" s="75">
        <v>0.5</v>
      </c>
      <c r="U10" s="75">
        <v>0.6</v>
      </c>
      <c r="V10" s="75">
        <v>0.7</v>
      </c>
      <c r="W10" s="75">
        <v>0.8</v>
      </c>
      <c r="X10" s="75">
        <v>0.5</v>
      </c>
      <c r="Y10" s="75">
        <v>0.6</v>
      </c>
      <c r="Z10" s="75">
        <v>0.7</v>
      </c>
      <c r="AA10" s="75">
        <v>0.8</v>
      </c>
      <c r="AB10" s="75">
        <v>0.5</v>
      </c>
      <c r="AC10" s="75">
        <v>0.6</v>
      </c>
      <c r="AD10" s="75">
        <v>0.7</v>
      </c>
      <c r="AE10" s="75">
        <v>0.8</v>
      </c>
      <c r="AF10" s="75">
        <v>0.5</v>
      </c>
      <c r="AG10" s="75">
        <v>0.6</v>
      </c>
      <c r="AH10" s="75">
        <v>0.7</v>
      </c>
      <c r="AI10" s="75">
        <v>0.8</v>
      </c>
      <c r="AJ10" s="75">
        <v>0.5</v>
      </c>
      <c r="AK10" s="75">
        <v>0.6</v>
      </c>
      <c r="AL10" s="75">
        <v>0.7</v>
      </c>
      <c r="AM10" s="75">
        <v>0.8</v>
      </c>
      <c r="AN10" s="75">
        <v>0.5</v>
      </c>
      <c r="AO10" s="75">
        <v>0.6</v>
      </c>
      <c r="AP10" s="75">
        <v>0.7</v>
      </c>
      <c r="AQ10" s="75">
        <v>0.8</v>
      </c>
      <c r="AR10" s="75">
        <v>0.5</v>
      </c>
      <c r="AS10" s="75">
        <v>0.6</v>
      </c>
      <c r="AT10" s="75">
        <v>0.7</v>
      </c>
      <c r="AU10" s="75">
        <v>0.8</v>
      </c>
      <c r="AV10" s="75">
        <v>0.5</v>
      </c>
      <c r="AW10" s="75">
        <v>0.6</v>
      </c>
      <c r="AX10" s="75">
        <v>0.7</v>
      </c>
      <c r="AY10" s="75">
        <v>0.8</v>
      </c>
      <c r="AZ10" s="75">
        <v>0.5</v>
      </c>
      <c r="BA10" s="75">
        <v>0.6</v>
      </c>
      <c r="BB10" s="75">
        <v>0.7</v>
      </c>
    </row>
    <row r="11" spans="1:54" s="76" customFormat="1" ht="14.4" x14ac:dyDescent="0.25">
      <c r="A11" s="70"/>
      <c r="B11" s="71"/>
      <c r="C11" s="72"/>
      <c r="D11" s="73"/>
      <c r="E11" s="63" t="s">
        <v>30</v>
      </c>
      <c r="F11" s="74"/>
      <c r="G11" s="63" t="s">
        <v>29</v>
      </c>
      <c r="H11" s="63"/>
      <c r="I11" s="63"/>
      <c r="J11" s="75">
        <v>0.5</v>
      </c>
      <c r="K11" s="75">
        <v>0.85</v>
      </c>
      <c r="L11" s="75">
        <v>0.35</v>
      </c>
      <c r="M11" s="75">
        <v>0.5</v>
      </c>
      <c r="N11" s="75">
        <v>0.5</v>
      </c>
      <c r="O11" s="75">
        <v>0.85</v>
      </c>
      <c r="P11" s="75">
        <v>0.35</v>
      </c>
      <c r="Q11" s="75">
        <v>0.5</v>
      </c>
      <c r="R11" s="75">
        <v>0.5</v>
      </c>
      <c r="S11" s="75">
        <v>0.85</v>
      </c>
      <c r="T11" s="75">
        <v>0.35</v>
      </c>
      <c r="U11" s="75">
        <v>0.5</v>
      </c>
      <c r="V11" s="75">
        <v>0.5</v>
      </c>
      <c r="W11" s="75">
        <v>0.85</v>
      </c>
      <c r="X11" s="75">
        <v>0.35</v>
      </c>
      <c r="Y11" s="75">
        <v>0.5</v>
      </c>
      <c r="Z11" s="75">
        <v>0.5</v>
      </c>
      <c r="AA11" s="75">
        <v>0.85</v>
      </c>
      <c r="AB11" s="75">
        <v>0.35</v>
      </c>
      <c r="AC11" s="75">
        <v>0.5</v>
      </c>
      <c r="AD11" s="75">
        <v>0.5</v>
      </c>
      <c r="AE11" s="75">
        <v>0.85</v>
      </c>
      <c r="AF11" s="75">
        <v>0.35</v>
      </c>
      <c r="AG11" s="75">
        <v>0.5</v>
      </c>
      <c r="AH11" s="75">
        <v>0.5</v>
      </c>
      <c r="AI11" s="75">
        <v>0.85</v>
      </c>
      <c r="AJ11" s="75">
        <v>0.35</v>
      </c>
      <c r="AK11" s="75">
        <v>0.5</v>
      </c>
      <c r="AL11" s="75">
        <v>0.5</v>
      </c>
      <c r="AM11" s="75">
        <v>0.85</v>
      </c>
      <c r="AN11" s="75">
        <v>0.35</v>
      </c>
      <c r="AO11" s="75">
        <v>0.5</v>
      </c>
      <c r="AP11" s="75">
        <v>0.5</v>
      </c>
      <c r="AQ11" s="75">
        <v>0.85</v>
      </c>
      <c r="AR11" s="75">
        <v>0.35</v>
      </c>
      <c r="AS11" s="75">
        <v>0.5</v>
      </c>
      <c r="AT11" s="75">
        <v>0.5</v>
      </c>
      <c r="AU11" s="75">
        <v>0.85</v>
      </c>
      <c r="AV11" s="75">
        <v>0.35</v>
      </c>
      <c r="AW11" s="75">
        <v>0.5</v>
      </c>
      <c r="AX11" s="75">
        <v>0.5</v>
      </c>
      <c r="AY11" s="75">
        <v>0.85</v>
      </c>
      <c r="AZ11" s="75">
        <v>0.35</v>
      </c>
      <c r="BA11" s="75">
        <v>0.5</v>
      </c>
      <c r="BB11" s="75">
        <v>0.5</v>
      </c>
    </row>
    <row r="12" spans="1:54" s="76" customFormat="1" ht="14.4" x14ac:dyDescent="0.25">
      <c r="A12" s="70"/>
      <c r="B12" s="71"/>
      <c r="C12" s="72"/>
      <c r="D12" s="73"/>
      <c r="E12" s="63" t="s">
        <v>31</v>
      </c>
      <c r="F12" s="74"/>
      <c r="G12" s="63" t="s">
        <v>29</v>
      </c>
      <c r="H12" s="63"/>
      <c r="I12" s="63"/>
      <c r="J12" s="75">
        <v>0.35</v>
      </c>
      <c r="K12" s="75">
        <v>0.9</v>
      </c>
      <c r="L12" s="75">
        <v>0.35</v>
      </c>
      <c r="M12" s="75">
        <v>0.35</v>
      </c>
      <c r="N12" s="75">
        <v>0.35</v>
      </c>
      <c r="O12" s="75">
        <v>0.9</v>
      </c>
      <c r="P12" s="75">
        <v>0.35</v>
      </c>
      <c r="Q12" s="75">
        <v>0.35</v>
      </c>
      <c r="R12" s="75">
        <v>0.35</v>
      </c>
      <c r="S12" s="75">
        <v>0.9</v>
      </c>
      <c r="T12" s="75">
        <v>0.35</v>
      </c>
      <c r="U12" s="75">
        <v>0.35</v>
      </c>
      <c r="V12" s="75">
        <v>0.35</v>
      </c>
      <c r="W12" s="75">
        <v>0.9</v>
      </c>
      <c r="X12" s="75">
        <v>0.9</v>
      </c>
      <c r="Y12" s="75">
        <v>0.35</v>
      </c>
      <c r="Z12" s="75">
        <v>0.35</v>
      </c>
      <c r="AA12" s="75">
        <v>0.35</v>
      </c>
      <c r="AB12" s="75">
        <v>0.9</v>
      </c>
      <c r="AC12" s="75">
        <v>0.35</v>
      </c>
      <c r="AD12" s="75">
        <v>0.35</v>
      </c>
      <c r="AE12" s="75">
        <v>0.35</v>
      </c>
      <c r="AF12" s="75">
        <v>0.9</v>
      </c>
      <c r="AG12" s="75">
        <v>0.35</v>
      </c>
      <c r="AH12" s="75">
        <v>0.35</v>
      </c>
      <c r="AI12" s="75">
        <v>0.35</v>
      </c>
      <c r="AJ12" s="75">
        <v>0.9</v>
      </c>
      <c r="AK12" s="75">
        <v>0.35</v>
      </c>
      <c r="AL12" s="75">
        <v>0.35</v>
      </c>
      <c r="AM12" s="75">
        <v>0.35</v>
      </c>
      <c r="AN12" s="75">
        <v>0.9</v>
      </c>
      <c r="AO12" s="75">
        <v>0.35</v>
      </c>
      <c r="AP12" s="75">
        <v>0.35</v>
      </c>
      <c r="AQ12" s="75">
        <v>0.35</v>
      </c>
      <c r="AR12" s="75">
        <v>0.9</v>
      </c>
      <c r="AS12" s="75">
        <v>0.35</v>
      </c>
      <c r="AT12" s="75">
        <v>0.35</v>
      </c>
      <c r="AU12" s="75">
        <v>0.35</v>
      </c>
      <c r="AV12" s="75">
        <v>0.9</v>
      </c>
      <c r="AW12" s="75">
        <v>0.35</v>
      </c>
      <c r="AX12" s="75">
        <v>0.35</v>
      </c>
      <c r="AY12" s="75">
        <v>0.35</v>
      </c>
      <c r="AZ12" s="75">
        <v>0.9</v>
      </c>
      <c r="BA12" s="75">
        <v>0.35</v>
      </c>
      <c r="BB12" s="75">
        <v>0.35</v>
      </c>
    </row>
    <row r="13" spans="1:54" s="69" customFormat="1" ht="14.4" x14ac:dyDescent="0.25">
      <c r="A13" s="65"/>
      <c r="B13" s="66"/>
      <c r="C13" s="67"/>
      <c r="D13" s="6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</row>
    <row r="14" spans="1:54" s="69" customFormat="1" ht="14.4" x14ac:dyDescent="0.25">
      <c r="A14" s="65"/>
      <c r="B14" s="66"/>
      <c r="C14" s="67"/>
      <c r="D14" s="6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</row>
    <row r="15" spans="1:54" s="69" customFormat="1" ht="14.4" x14ac:dyDescent="0.25">
      <c r="A15" s="65"/>
      <c r="B15" s="66"/>
      <c r="C15" s="67"/>
      <c r="D15" s="6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</row>
  </sheetData>
  <conditionalFormatting sqref="F2">
    <cfRule type="cellIs" dxfId="59" priority="1" stopIfTrue="1" operator="notEqual">
      <formula>0</formula>
    </cfRule>
    <cfRule type="cellIs" dxfId="58" priority="2" stopIfTrue="1" operator="equal">
      <formula>""</formula>
    </cfRule>
  </conditionalFormatting>
  <conditionalFormatting sqref="J3:BB3">
    <cfRule type="cellIs" dxfId="57" priority="7" stopIfTrue="1" operator="equal">
      <formula>"Pre-fcst"</formula>
    </cfRule>
    <cfRule type="cellIs" dxfId="56" priority="8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1111-F4D9-489C-BE04-320C8B9A4E63}">
  <sheetPr>
    <tabColor theme="2" tint="-0.89999084444715716"/>
    <outlinePr summaryBelow="0" summaryRight="0"/>
  </sheetPr>
  <dimension ref="A1:DT123"/>
  <sheetViews>
    <sheetView defaultGridColor="0" colorId="22" zoomScale="80" zoomScaleNormal="80" workbookViewId="0">
      <pane xSplit="9" ySplit="5" topLeftCell="J50" activePane="bottomRight" state="frozen"/>
      <selection activeCell="F2" sqref="F2:G2"/>
      <selection pane="topRight" activeCell="F2" sqref="F2:G2"/>
      <selection pane="bottomLeft" activeCell="F2" sqref="F2:G2"/>
      <selection pane="bottomRight" activeCell="E58" sqref="E58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75" width="0" style="64" hidden="1" customWidth="1"/>
    <col min="76" max="16384" width="11.77734375" style="64" hidden="1"/>
  </cols>
  <sheetData>
    <row r="1" spans="1:54" s="6" customFormat="1" ht="25.8" x14ac:dyDescent="0.25">
      <c r="A1" s="1" t="str">
        <f ca="1" xml:space="preserve"> RIGHT(CELL("filename", A1), LEN(CELL("filename", A1)) - SEARCH("]", CELL("filename", A1)))</f>
        <v>Time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s="18" customFormat="1" ht="14.4" x14ac:dyDescent="0.25">
      <c r="A2" s="7"/>
      <c r="B2" s="7"/>
      <c r="C2" s="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</row>
    <row r="3" spans="1:54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</row>
    <row r="4" spans="1:54" s="62" customFormat="1" ht="14.4" x14ac:dyDescent="0.25">
      <c r="A4" s="19"/>
      <c r="B4" s="19"/>
      <c r="C4" s="20"/>
      <c r="D4" s="22"/>
      <c r="E4" s="16" t="str">
        <f xml:space="preserve"> 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</row>
    <row r="5" spans="1:54" s="12" customFormat="1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</row>
    <row r="6" spans="1:54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</row>
    <row r="7" spans="1:54" s="80" customFormat="1" ht="14.4" x14ac:dyDescent="0.25">
      <c r="A7" s="7" t="s">
        <v>32</v>
      </c>
      <c r="B7" s="7"/>
      <c r="C7" s="8"/>
      <c r="D7" s="10"/>
      <c r="E7" s="78"/>
      <c r="F7" s="78"/>
      <c r="G7" s="79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</row>
    <row r="8" spans="1:54" s="80" customFormat="1" ht="14.4" x14ac:dyDescent="0.25">
      <c r="A8" s="7"/>
      <c r="B8" s="7"/>
      <c r="C8" s="8"/>
      <c r="D8" s="10"/>
      <c r="E8" s="78"/>
      <c r="F8" s="78"/>
      <c r="G8" s="79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</row>
    <row r="9" spans="1:54" ht="14.4" x14ac:dyDescent="0.25">
      <c r="A9" s="19"/>
      <c r="B9" s="19"/>
      <c r="C9" s="20"/>
      <c r="D9" s="22"/>
      <c r="E9" s="38" t="s">
        <v>33</v>
      </c>
      <c r="F9" s="38"/>
      <c r="G9" s="38" t="s">
        <v>34</v>
      </c>
      <c r="H9" s="38"/>
      <c r="I9" s="81"/>
      <c r="J9" s="38">
        <f t="shared" ref="J9:BB9" si="0" xml:space="preserve"> I9 + 1</f>
        <v>1</v>
      </c>
      <c r="K9" s="38">
        <f t="shared" si="0"/>
        <v>2</v>
      </c>
      <c r="L9" s="38">
        <f t="shared" si="0"/>
        <v>3</v>
      </c>
      <c r="M9" s="38">
        <f t="shared" si="0"/>
        <v>4</v>
      </c>
      <c r="N9" s="38">
        <f t="shared" si="0"/>
        <v>5</v>
      </c>
      <c r="O9" s="38">
        <f t="shared" si="0"/>
        <v>6</v>
      </c>
      <c r="P9" s="38">
        <f t="shared" si="0"/>
        <v>7</v>
      </c>
      <c r="Q9" s="38">
        <f t="shared" si="0"/>
        <v>8</v>
      </c>
      <c r="R9" s="38">
        <f t="shared" si="0"/>
        <v>9</v>
      </c>
      <c r="S9" s="38">
        <f t="shared" si="0"/>
        <v>10</v>
      </c>
      <c r="T9" s="38">
        <f t="shared" si="0"/>
        <v>11</v>
      </c>
      <c r="U9" s="38">
        <f t="shared" si="0"/>
        <v>12</v>
      </c>
      <c r="V9" s="38">
        <f t="shared" si="0"/>
        <v>13</v>
      </c>
      <c r="W9" s="38">
        <f t="shared" si="0"/>
        <v>14</v>
      </c>
      <c r="X9" s="38">
        <f t="shared" si="0"/>
        <v>15</v>
      </c>
      <c r="Y9" s="38">
        <f t="shared" si="0"/>
        <v>16</v>
      </c>
      <c r="Z9" s="38">
        <f t="shared" si="0"/>
        <v>17</v>
      </c>
      <c r="AA9" s="38">
        <f t="shared" si="0"/>
        <v>18</v>
      </c>
      <c r="AB9" s="38">
        <f t="shared" si="0"/>
        <v>19</v>
      </c>
      <c r="AC9" s="38">
        <f t="shared" si="0"/>
        <v>20</v>
      </c>
      <c r="AD9" s="38">
        <f t="shared" si="0"/>
        <v>21</v>
      </c>
      <c r="AE9" s="38">
        <f t="shared" si="0"/>
        <v>22</v>
      </c>
      <c r="AF9" s="38">
        <f t="shared" si="0"/>
        <v>23</v>
      </c>
      <c r="AG9" s="38">
        <f t="shared" si="0"/>
        <v>24</v>
      </c>
      <c r="AH9" s="38">
        <f t="shared" si="0"/>
        <v>25</v>
      </c>
      <c r="AI9" s="38">
        <f t="shared" si="0"/>
        <v>26</v>
      </c>
      <c r="AJ9" s="38">
        <f t="shared" si="0"/>
        <v>27</v>
      </c>
      <c r="AK9" s="38">
        <f t="shared" si="0"/>
        <v>28</v>
      </c>
      <c r="AL9" s="38">
        <f t="shared" si="0"/>
        <v>29</v>
      </c>
      <c r="AM9" s="38">
        <f t="shared" si="0"/>
        <v>30</v>
      </c>
      <c r="AN9" s="38">
        <f t="shared" si="0"/>
        <v>31</v>
      </c>
      <c r="AO9" s="38">
        <f t="shared" si="0"/>
        <v>32</v>
      </c>
      <c r="AP9" s="38">
        <f t="shared" si="0"/>
        <v>33</v>
      </c>
      <c r="AQ9" s="38">
        <f t="shared" si="0"/>
        <v>34</v>
      </c>
      <c r="AR9" s="38">
        <f t="shared" si="0"/>
        <v>35</v>
      </c>
      <c r="AS9" s="38">
        <f t="shared" si="0"/>
        <v>36</v>
      </c>
      <c r="AT9" s="38">
        <f t="shared" si="0"/>
        <v>37</v>
      </c>
      <c r="AU9" s="38">
        <f t="shared" si="0"/>
        <v>38</v>
      </c>
      <c r="AV9" s="38">
        <f t="shared" si="0"/>
        <v>39</v>
      </c>
      <c r="AW9" s="38">
        <f t="shared" si="0"/>
        <v>40</v>
      </c>
      <c r="AX9" s="38">
        <f t="shared" si="0"/>
        <v>41</v>
      </c>
      <c r="AY9" s="38">
        <f t="shared" si="0"/>
        <v>42</v>
      </c>
      <c r="AZ9" s="38">
        <f t="shared" si="0"/>
        <v>43</v>
      </c>
      <c r="BA9" s="38">
        <f t="shared" si="0"/>
        <v>44</v>
      </c>
      <c r="BB9" s="38">
        <f t="shared" si="0"/>
        <v>45</v>
      </c>
    </row>
    <row r="10" spans="1:54" s="5" customFormat="1" ht="14.4" x14ac:dyDescent="0.25">
      <c r="A10" s="19"/>
      <c r="B10" s="19"/>
      <c r="C10" s="20"/>
      <c r="D10" s="22"/>
      <c r="E10" s="22" t="s">
        <v>35</v>
      </c>
      <c r="F10" s="82">
        <f xml:space="preserve"> MAX(J9:BB9)</f>
        <v>45</v>
      </c>
      <c r="G10" s="22" t="s">
        <v>36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</row>
    <row r="11" spans="1:54" s="84" customFormat="1" ht="14.4" x14ac:dyDescent="0.25">
      <c r="A11" s="19"/>
      <c r="B11" s="19"/>
      <c r="C11" s="20"/>
      <c r="D11" s="22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</row>
    <row r="12" spans="1:54" s="5" customFormat="1" ht="14.4" x14ac:dyDescent="0.25">
      <c r="A12" s="19"/>
      <c r="B12" s="19"/>
      <c r="C12" s="20"/>
      <c r="D12" s="22"/>
      <c r="E12" s="22" t="str">
        <f xml:space="preserve"> E$9</f>
        <v>Model column counter</v>
      </c>
      <c r="F12" s="22">
        <f t="shared" ref="F12:BB12" si="1" xml:space="preserve"> F$9</f>
        <v>0</v>
      </c>
      <c r="G12" s="22" t="str">
        <f t="shared" si="1"/>
        <v>counter</v>
      </c>
      <c r="H12" s="22">
        <f t="shared" si="1"/>
        <v>0</v>
      </c>
      <c r="I12" s="22">
        <f t="shared" si="1"/>
        <v>0</v>
      </c>
      <c r="J12" s="22">
        <f t="shared" si="1"/>
        <v>1</v>
      </c>
      <c r="K12" s="22">
        <f t="shared" si="1"/>
        <v>2</v>
      </c>
      <c r="L12" s="22">
        <f t="shared" si="1"/>
        <v>3</v>
      </c>
      <c r="M12" s="22">
        <f t="shared" si="1"/>
        <v>4</v>
      </c>
      <c r="N12" s="22">
        <f t="shared" si="1"/>
        <v>5</v>
      </c>
      <c r="O12" s="22">
        <f t="shared" si="1"/>
        <v>6</v>
      </c>
      <c r="P12" s="22">
        <f t="shared" si="1"/>
        <v>7</v>
      </c>
      <c r="Q12" s="22">
        <f t="shared" si="1"/>
        <v>8</v>
      </c>
      <c r="R12" s="22">
        <f t="shared" si="1"/>
        <v>9</v>
      </c>
      <c r="S12" s="22">
        <f t="shared" si="1"/>
        <v>10</v>
      </c>
      <c r="T12" s="22">
        <f t="shared" si="1"/>
        <v>11</v>
      </c>
      <c r="U12" s="22">
        <f t="shared" si="1"/>
        <v>12</v>
      </c>
      <c r="V12" s="22">
        <f t="shared" si="1"/>
        <v>13</v>
      </c>
      <c r="W12" s="22">
        <f t="shared" si="1"/>
        <v>14</v>
      </c>
      <c r="X12" s="22">
        <f t="shared" si="1"/>
        <v>15</v>
      </c>
      <c r="Y12" s="22">
        <f t="shared" si="1"/>
        <v>16</v>
      </c>
      <c r="Z12" s="22">
        <f t="shared" si="1"/>
        <v>17</v>
      </c>
      <c r="AA12" s="22">
        <f t="shared" si="1"/>
        <v>18</v>
      </c>
      <c r="AB12" s="22">
        <f t="shared" si="1"/>
        <v>19</v>
      </c>
      <c r="AC12" s="22">
        <f t="shared" si="1"/>
        <v>20</v>
      </c>
      <c r="AD12" s="22">
        <f t="shared" si="1"/>
        <v>21</v>
      </c>
      <c r="AE12" s="22">
        <f t="shared" si="1"/>
        <v>22</v>
      </c>
      <c r="AF12" s="22">
        <f t="shared" si="1"/>
        <v>23</v>
      </c>
      <c r="AG12" s="22">
        <f t="shared" si="1"/>
        <v>24</v>
      </c>
      <c r="AH12" s="22">
        <f t="shared" si="1"/>
        <v>25</v>
      </c>
      <c r="AI12" s="22">
        <f t="shared" si="1"/>
        <v>26</v>
      </c>
      <c r="AJ12" s="22">
        <f t="shared" si="1"/>
        <v>27</v>
      </c>
      <c r="AK12" s="22">
        <f t="shared" si="1"/>
        <v>28</v>
      </c>
      <c r="AL12" s="22">
        <f t="shared" si="1"/>
        <v>29</v>
      </c>
      <c r="AM12" s="22">
        <f t="shared" si="1"/>
        <v>30</v>
      </c>
      <c r="AN12" s="22">
        <f t="shared" si="1"/>
        <v>31</v>
      </c>
      <c r="AO12" s="22">
        <f t="shared" si="1"/>
        <v>32</v>
      </c>
      <c r="AP12" s="22">
        <f t="shared" si="1"/>
        <v>33</v>
      </c>
      <c r="AQ12" s="22">
        <f t="shared" si="1"/>
        <v>34</v>
      </c>
      <c r="AR12" s="22">
        <f t="shared" si="1"/>
        <v>35</v>
      </c>
      <c r="AS12" s="22">
        <f t="shared" si="1"/>
        <v>36</v>
      </c>
      <c r="AT12" s="22">
        <f t="shared" si="1"/>
        <v>37</v>
      </c>
      <c r="AU12" s="22">
        <f t="shared" si="1"/>
        <v>38</v>
      </c>
      <c r="AV12" s="22">
        <f t="shared" si="1"/>
        <v>39</v>
      </c>
      <c r="AW12" s="22">
        <f t="shared" si="1"/>
        <v>40</v>
      </c>
      <c r="AX12" s="22">
        <f t="shared" si="1"/>
        <v>41</v>
      </c>
      <c r="AY12" s="22">
        <f t="shared" si="1"/>
        <v>42</v>
      </c>
      <c r="AZ12" s="22">
        <f t="shared" si="1"/>
        <v>43</v>
      </c>
      <c r="BA12" s="22">
        <f t="shared" si="1"/>
        <v>44</v>
      </c>
      <c r="BB12" s="22">
        <f t="shared" si="1"/>
        <v>45</v>
      </c>
    </row>
    <row r="13" spans="1:54" ht="14.4" x14ac:dyDescent="0.25">
      <c r="A13" s="19"/>
      <c r="B13" s="19"/>
      <c r="C13" s="20"/>
      <c r="D13" s="22"/>
      <c r="E13" s="38" t="s">
        <v>37</v>
      </c>
      <c r="F13" s="38"/>
      <c r="G13" s="38" t="s">
        <v>38</v>
      </c>
      <c r="H13" s="38">
        <f>SUM(J13:BB13)</f>
        <v>1</v>
      </c>
      <c r="I13" s="38"/>
      <c r="J13" s="38">
        <f xml:space="preserve"> IF(J12 = 1, 1, 0)</f>
        <v>1</v>
      </c>
      <c r="K13" s="38">
        <f t="shared" ref="K13:BB13" si="2" xml:space="preserve"> IF(K12 = 1, 1, 0)</f>
        <v>0</v>
      </c>
      <c r="L13" s="38">
        <f t="shared" si="2"/>
        <v>0</v>
      </c>
      <c r="M13" s="38">
        <f t="shared" si="2"/>
        <v>0</v>
      </c>
      <c r="N13" s="38">
        <f t="shared" si="2"/>
        <v>0</v>
      </c>
      <c r="O13" s="38">
        <f t="shared" si="2"/>
        <v>0</v>
      </c>
      <c r="P13" s="38">
        <f t="shared" si="2"/>
        <v>0</v>
      </c>
      <c r="Q13" s="38">
        <f t="shared" si="2"/>
        <v>0</v>
      </c>
      <c r="R13" s="38">
        <f t="shared" si="2"/>
        <v>0</v>
      </c>
      <c r="S13" s="38">
        <f t="shared" si="2"/>
        <v>0</v>
      </c>
      <c r="T13" s="38">
        <f t="shared" si="2"/>
        <v>0</v>
      </c>
      <c r="U13" s="38">
        <f t="shared" si="2"/>
        <v>0</v>
      </c>
      <c r="V13" s="38">
        <f t="shared" si="2"/>
        <v>0</v>
      </c>
      <c r="W13" s="38">
        <f t="shared" si="2"/>
        <v>0</v>
      </c>
      <c r="X13" s="38">
        <f t="shared" si="2"/>
        <v>0</v>
      </c>
      <c r="Y13" s="38">
        <f t="shared" si="2"/>
        <v>0</v>
      </c>
      <c r="Z13" s="38">
        <f t="shared" si="2"/>
        <v>0</v>
      </c>
      <c r="AA13" s="38">
        <f t="shared" si="2"/>
        <v>0</v>
      </c>
      <c r="AB13" s="38">
        <f t="shared" si="2"/>
        <v>0</v>
      </c>
      <c r="AC13" s="38">
        <f t="shared" si="2"/>
        <v>0</v>
      </c>
      <c r="AD13" s="38">
        <f t="shared" si="2"/>
        <v>0</v>
      </c>
      <c r="AE13" s="38">
        <f t="shared" si="2"/>
        <v>0</v>
      </c>
      <c r="AF13" s="38">
        <f t="shared" si="2"/>
        <v>0</v>
      </c>
      <c r="AG13" s="38">
        <f t="shared" si="2"/>
        <v>0</v>
      </c>
      <c r="AH13" s="38">
        <f t="shared" si="2"/>
        <v>0</v>
      </c>
      <c r="AI13" s="38">
        <f t="shared" si="2"/>
        <v>0</v>
      </c>
      <c r="AJ13" s="38">
        <f t="shared" si="2"/>
        <v>0</v>
      </c>
      <c r="AK13" s="38">
        <f t="shared" si="2"/>
        <v>0</v>
      </c>
      <c r="AL13" s="38">
        <f t="shared" si="2"/>
        <v>0</v>
      </c>
      <c r="AM13" s="38">
        <f t="shared" si="2"/>
        <v>0</v>
      </c>
      <c r="AN13" s="38">
        <f t="shared" si="2"/>
        <v>0</v>
      </c>
      <c r="AO13" s="38">
        <f t="shared" si="2"/>
        <v>0</v>
      </c>
      <c r="AP13" s="38">
        <f t="shared" si="2"/>
        <v>0</v>
      </c>
      <c r="AQ13" s="38">
        <f t="shared" si="2"/>
        <v>0</v>
      </c>
      <c r="AR13" s="38">
        <f t="shared" si="2"/>
        <v>0</v>
      </c>
      <c r="AS13" s="38">
        <f t="shared" si="2"/>
        <v>0</v>
      </c>
      <c r="AT13" s="38">
        <f t="shared" si="2"/>
        <v>0</v>
      </c>
      <c r="AU13" s="38">
        <f t="shared" si="2"/>
        <v>0</v>
      </c>
      <c r="AV13" s="38">
        <f t="shared" si="2"/>
        <v>0</v>
      </c>
      <c r="AW13" s="38">
        <f t="shared" si="2"/>
        <v>0</v>
      </c>
      <c r="AX13" s="38">
        <f t="shared" si="2"/>
        <v>0</v>
      </c>
      <c r="AY13" s="38">
        <f t="shared" si="2"/>
        <v>0</v>
      </c>
      <c r="AZ13" s="38">
        <f t="shared" si="2"/>
        <v>0</v>
      </c>
      <c r="BA13" s="38">
        <f t="shared" si="2"/>
        <v>0</v>
      </c>
      <c r="BB13" s="38">
        <f t="shared" si="2"/>
        <v>0</v>
      </c>
    </row>
    <row r="14" spans="1:54" ht="14.4" x14ac:dyDescent="0.25">
      <c r="A14" s="19"/>
      <c r="B14" s="19"/>
      <c r="C14" s="20"/>
      <c r="D14" s="22"/>
      <c r="E14" s="38"/>
      <c r="F14" s="38"/>
      <c r="G14" s="38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</row>
    <row r="15" spans="1:54" s="86" customFormat="1" ht="14.4" x14ac:dyDescent="0.25">
      <c r="A15" s="19"/>
      <c r="B15" s="19"/>
      <c r="C15" s="20"/>
      <c r="D15" s="22"/>
      <c r="E15" s="85" t="str">
        <f xml:space="preserve"> InpC!E$14</f>
        <v>First model column start date</v>
      </c>
      <c r="F15" s="85">
        <f xml:space="preserve"> InpC!F$14</f>
        <v>44469</v>
      </c>
      <c r="G15" s="85" t="str">
        <f xml:space="preserve"> InpC!G$14</f>
        <v>date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</row>
    <row r="16" spans="1:54" s="88" customFormat="1" ht="14.4" x14ac:dyDescent="0.25">
      <c r="A16" s="22"/>
      <c r="B16" s="22"/>
      <c r="C16" s="22"/>
      <c r="D16" s="22"/>
      <c r="E16" s="87" t="str">
        <f xml:space="preserve"> InpC!E$20</f>
        <v>Months per model period</v>
      </c>
      <c r="F16" s="87">
        <f xml:space="preserve"> InpC!F$20</f>
        <v>3</v>
      </c>
      <c r="G16" s="87" t="str">
        <f xml:space="preserve"> InpC!G$20</f>
        <v>months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</row>
    <row r="17" spans="1:124" ht="14.4" x14ac:dyDescent="0.25">
      <c r="A17" s="19"/>
      <c r="B17" s="19"/>
      <c r="C17" s="20"/>
      <c r="D17" s="22"/>
      <c r="E17" s="38" t="str">
        <f t="shared" ref="E17:BB17" si="3" xml:space="preserve"> E$13</f>
        <v>First model column flag</v>
      </c>
      <c r="F17" s="38">
        <f t="shared" si="3"/>
        <v>0</v>
      </c>
      <c r="G17" s="38" t="str">
        <f t="shared" si="3"/>
        <v>flag</v>
      </c>
      <c r="H17" s="38">
        <f t="shared" si="3"/>
        <v>1</v>
      </c>
      <c r="I17" s="38">
        <f t="shared" si="3"/>
        <v>0</v>
      </c>
      <c r="J17" s="38">
        <f t="shared" si="3"/>
        <v>1</v>
      </c>
      <c r="K17" s="38">
        <f t="shared" si="3"/>
        <v>0</v>
      </c>
      <c r="L17" s="38">
        <f t="shared" si="3"/>
        <v>0</v>
      </c>
      <c r="M17" s="38">
        <f t="shared" si="3"/>
        <v>0</v>
      </c>
      <c r="N17" s="38">
        <f t="shared" si="3"/>
        <v>0</v>
      </c>
      <c r="O17" s="38">
        <f t="shared" si="3"/>
        <v>0</v>
      </c>
      <c r="P17" s="38">
        <f t="shared" si="3"/>
        <v>0</v>
      </c>
      <c r="Q17" s="38">
        <f t="shared" si="3"/>
        <v>0</v>
      </c>
      <c r="R17" s="38">
        <f t="shared" si="3"/>
        <v>0</v>
      </c>
      <c r="S17" s="38">
        <f t="shared" si="3"/>
        <v>0</v>
      </c>
      <c r="T17" s="38">
        <f t="shared" si="3"/>
        <v>0</v>
      </c>
      <c r="U17" s="38">
        <f t="shared" si="3"/>
        <v>0</v>
      </c>
      <c r="V17" s="38">
        <f t="shared" si="3"/>
        <v>0</v>
      </c>
      <c r="W17" s="38">
        <f t="shared" si="3"/>
        <v>0</v>
      </c>
      <c r="X17" s="38">
        <f t="shared" si="3"/>
        <v>0</v>
      </c>
      <c r="Y17" s="38">
        <f t="shared" si="3"/>
        <v>0</v>
      </c>
      <c r="Z17" s="38">
        <f t="shared" si="3"/>
        <v>0</v>
      </c>
      <c r="AA17" s="38">
        <f t="shared" si="3"/>
        <v>0</v>
      </c>
      <c r="AB17" s="38">
        <f t="shared" si="3"/>
        <v>0</v>
      </c>
      <c r="AC17" s="38">
        <f t="shared" si="3"/>
        <v>0</v>
      </c>
      <c r="AD17" s="38">
        <f t="shared" si="3"/>
        <v>0</v>
      </c>
      <c r="AE17" s="38">
        <f t="shared" si="3"/>
        <v>0</v>
      </c>
      <c r="AF17" s="38">
        <f t="shared" si="3"/>
        <v>0</v>
      </c>
      <c r="AG17" s="38">
        <f t="shared" si="3"/>
        <v>0</v>
      </c>
      <c r="AH17" s="38">
        <f t="shared" si="3"/>
        <v>0</v>
      </c>
      <c r="AI17" s="38">
        <f t="shared" si="3"/>
        <v>0</v>
      </c>
      <c r="AJ17" s="38">
        <f t="shared" si="3"/>
        <v>0</v>
      </c>
      <c r="AK17" s="38">
        <f t="shared" si="3"/>
        <v>0</v>
      </c>
      <c r="AL17" s="38">
        <f t="shared" si="3"/>
        <v>0</v>
      </c>
      <c r="AM17" s="38">
        <f t="shared" si="3"/>
        <v>0</v>
      </c>
      <c r="AN17" s="38">
        <f t="shared" si="3"/>
        <v>0</v>
      </c>
      <c r="AO17" s="38">
        <f t="shared" si="3"/>
        <v>0</v>
      </c>
      <c r="AP17" s="38">
        <f t="shared" si="3"/>
        <v>0</v>
      </c>
      <c r="AQ17" s="38">
        <f t="shared" si="3"/>
        <v>0</v>
      </c>
      <c r="AR17" s="38">
        <f t="shared" si="3"/>
        <v>0</v>
      </c>
      <c r="AS17" s="38">
        <f t="shared" si="3"/>
        <v>0</v>
      </c>
      <c r="AT17" s="38">
        <f t="shared" si="3"/>
        <v>0</v>
      </c>
      <c r="AU17" s="38">
        <f t="shared" si="3"/>
        <v>0</v>
      </c>
      <c r="AV17" s="38">
        <f t="shared" si="3"/>
        <v>0</v>
      </c>
      <c r="AW17" s="38">
        <f t="shared" si="3"/>
        <v>0</v>
      </c>
      <c r="AX17" s="38">
        <f t="shared" si="3"/>
        <v>0</v>
      </c>
      <c r="AY17" s="38">
        <f t="shared" si="3"/>
        <v>0</v>
      </c>
      <c r="AZ17" s="38">
        <f t="shared" si="3"/>
        <v>0</v>
      </c>
      <c r="BA17" s="38">
        <f t="shared" si="3"/>
        <v>0</v>
      </c>
      <c r="BB17" s="38">
        <f t="shared" si="3"/>
        <v>0</v>
      </c>
    </row>
    <row r="18" spans="1:124" s="351" customFormat="1" ht="14.4" x14ac:dyDescent="0.25">
      <c r="A18" s="232"/>
      <c r="B18" s="232"/>
      <c r="C18" s="233"/>
      <c r="D18" s="234"/>
      <c r="E18" s="349" t="s">
        <v>39</v>
      </c>
      <c r="F18" s="349"/>
      <c r="G18" s="349" t="s">
        <v>4</v>
      </c>
      <c r="H18" s="349"/>
      <c r="I18" s="350"/>
      <c r="J18" s="349">
        <f t="shared" ref="J18:BB18" si="4" xml:space="preserve"> IF(J17 = 1, $F15, EOMONTH(I18, $F16))</f>
        <v>44469</v>
      </c>
      <c r="K18" s="349">
        <f t="shared" si="4"/>
        <v>44561</v>
      </c>
      <c r="L18" s="349">
        <f t="shared" si="4"/>
        <v>44651</v>
      </c>
      <c r="M18" s="349">
        <f t="shared" si="4"/>
        <v>44742</v>
      </c>
      <c r="N18" s="349">
        <f t="shared" si="4"/>
        <v>44834</v>
      </c>
      <c r="O18" s="349">
        <f t="shared" si="4"/>
        <v>44926</v>
      </c>
      <c r="P18" s="349">
        <f t="shared" si="4"/>
        <v>45016</v>
      </c>
      <c r="Q18" s="349">
        <f t="shared" si="4"/>
        <v>45107</v>
      </c>
      <c r="R18" s="349">
        <f t="shared" si="4"/>
        <v>45199</v>
      </c>
      <c r="S18" s="349">
        <f t="shared" si="4"/>
        <v>45291</v>
      </c>
      <c r="T18" s="349">
        <f t="shared" si="4"/>
        <v>45382</v>
      </c>
      <c r="U18" s="349">
        <f t="shared" si="4"/>
        <v>45473</v>
      </c>
      <c r="V18" s="349">
        <f t="shared" si="4"/>
        <v>45565</v>
      </c>
      <c r="W18" s="349">
        <f t="shared" si="4"/>
        <v>45657</v>
      </c>
      <c r="X18" s="349">
        <f t="shared" si="4"/>
        <v>45747</v>
      </c>
      <c r="Y18" s="349">
        <f t="shared" si="4"/>
        <v>45838</v>
      </c>
      <c r="Z18" s="349">
        <f t="shared" si="4"/>
        <v>45930</v>
      </c>
      <c r="AA18" s="349">
        <f t="shared" si="4"/>
        <v>46022</v>
      </c>
      <c r="AB18" s="349">
        <f t="shared" si="4"/>
        <v>46112</v>
      </c>
      <c r="AC18" s="349">
        <f t="shared" si="4"/>
        <v>46203</v>
      </c>
      <c r="AD18" s="349">
        <f t="shared" si="4"/>
        <v>46295</v>
      </c>
      <c r="AE18" s="349">
        <f t="shared" si="4"/>
        <v>46387</v>
      </c>
      <c r="AF18" s="349">
        <f t="shared" si="4"/>
        <v>46477</v>
      </c>
      <c r="AG18" s="349">
        <f t="shared" si="4"/>
        <v>46568</v>
      </c>
      <c r="AH18" s="349">
        <f t="shared" si="4"/>
        <v>46660</v>
      </c>
      <c r="AI18" s="349">
        <f t="shared" si="4"/>
        <v>46752</v>
      </c>
      <c r="AJ18" s="349">
        <f t="shared" si="4"/>
        <v>46843</v>
      </c>
      <c r="AK18" s="349">
        <f t="shared" si="4"/>
        <v>46934</v>
      </c>
      <c r="AL18" s="349">
        <f t="shared" si="4"/>
        <v>47026</v>
      </c>
      <c r="AM18" s="349">
        <f t="shared" si="4"/>
        <v>47118</v>
      </c>
      <c r="AN18" s="349">
        <f t="shared" si="4"/>
        <v>47208</v>
      </c>
      <c r="AO18" s="349">
        <f t="shared" si="4"/>
        <v>47299</v>
      </c>
      <c r="AP18" s="349">
        <f t="shared" si="4"/>
        <v>47391</v>
      </c>
      <c r="AQ18" s="349">
        <f t="shared" si="4"/>
        <v>47483</v>
      </c>
      <c r="AR18" s="349">
        <f t="shared" si="4"/>
        <v>47573</v>
      </c>
      <c r="AS18" s="349">
        <f t="shared" si="4"/>
        <v>47664</v>
      </c>
      <c r="AT18" s="349">
        <f t="shared" si="4"/>
        <v>47756</v>
      </c>
      <c r="AU18" s="349">
        <f t="shared" si="4"/>
        <v>47848</v>
      </c>
      <c r="AV18" s="349">
        <f t="shared" si="4"/>
        <v>47938</v>
      </c>
      <c r="AW18" s="349">
        <f t="shared" si="4"/>
        <v>48029</v>
      </c>
      <c r="AX18" s="349">
        <f t="shared" si="4"/>
        <v>48121</v>
      </c>
      <c r="AY18" s="349">
        <f t="shared" si="4"/>
        <v>48213</v>
      </c>
      <c r="AZ18" s="349">
        <f t="shared" si="4"/>
        <v>48304</v>
      </c>
      <c r="BA18" s="349">
        <f t="shared" si="4"/>
        <v>48395</v>
      </c>
      <c r="BB18" s="349">
        <f t="shared" si="4"/>
        <v>48487</v>
      </c>
    </row>
    <row r="19" spans="1:124" s="77" customFormat="1" ht="14.4" x14ac:dyDescent="0.25">
      <c r="A19" s="19"/>
      <c r="B19" s="19"/>
      <c r="C19" s="20"/>
      <c r="D19" s="2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</row>
    <row r="20" spans="1:124" s="92" customFormat="1" ht="14.4" x14ac:dyDescent="0.25">
      <c r="A20" s="19"/>
      <c r="B20" s="19"/>
      <c r="C20" s="20"/>
      <c r="D20" s="22"/>
      <c r="E20" s="91" t="str">
        <f xml:space="preserve"> InpC!E$21</f>
        <v>Financial year end month number</v>
      </c>
      <c r="F20" s="91">
        <f xml:space="preserve"> InpC!F$21</f>
        <v>12</v>
      </c>
      <c r="G20" s="91" t="str">
        <f xml:space="preserve"> InpC!G$21</f>
        <v>month #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</row>
    <row r="21" spans="1:124" s="90" customFormat="1" ht="14.4" x14ac:dyDescent="0.25">
      <c r="A21" s="19"/>
      <c r="B21" s="19"/>
      <c r="C21" s="20"/>
      <c r="D21" s="22"/>
      <c r="E21" s="32" t="str">
        <f xml:space="preserve"> E$18</f>
        <v xml:space="preserve">Model period ending </v>
      </c>
      <c r="F21" s="32">
        <f t="shared" ref="F21:BB21" si="5" xml:space="preserve"> F$18</f>
        <v>0</v>
      </c>
      <c r="G21" s="32" t="str">
        <f t="shared" si="5"/>
        <v>date</v>
      </c>
      <c r="H21" s="32">
        <f t="shared" si="5"/>
        <v>0</v>
      </c>
      <c r="I21" s="32">
        <f t="shared" si="5"/>
        <v>0</v>
      </c>
      <c r="J21" s="32">
        <f t="shared" si="5"/>
        <v>44469</v>
      </c>
      <c r="K21" s="32">
        <f t="shared" si="5"/>
        <v>44561</v>
      </c>
      <c r="L21" s="32">
        <f t="shared" si="5"/>
        <v>44651</v>
      </c>
      <c r="M21" s="32">
        <f t="shared" si="5"/>
        <v>44742</v>
      </c>
      <c r="N21" s="32">
        <f t="shared" si="5"/>
        <v>44834</v>
      </c>
      <c r="O21" s="32">
        <f t="shared" si="5"/>
        <v>44926</v>
      </c>
      <c r="P21" s="32">
        <f t="shared" si="5"/>
        <v>45016</v>
      </c>
      <c r="Q21" s="32">
        <f t="shared" si="5"/>
        <v>45107</v>
      </c>
      <c r="R21" s="32">
        <f t="shared" si="5"/>
        <v>45199</v>
      </c>
      <c r="S21" s="32">
        <f t="shared" si="5"/>
        <v>45291</v>
      </c>
      <c r="T21" s="32">
        <f t="shared" si="5"/>
        <v>45382</v>
      </c>
      <c r="U21" s="32">
        <f t="shared" si="5"/>
        <v>45473</v>
      </c>
      <c r="V21" s="32">
        <f t="shared" si="5"/>
        <v>45565</v>
      </c>
      <c r="W21" s="32">
        <f t="shared" si="5"/>
        <v>45657</v>
      </c>
      <c r="X21" s="32">
        <f t="shared" si="5"/>
        <v>45747</v>
      </c>
      <c r="Y21" s="32">
        <f t="shared" si="5"/>
        <v>45838</v>
      </c>
      <c r="Z21" s="32">
        <f t="shared" si="5"/>
        <v>45930</v>
      </c>
      <c r="AA21" s="32">
        <f t="shared" si="5"/>
        <v>46022</v>
      </c>
      <c r="AB21" s="32">
        <f t="shared" si="5"/>
        <v>46112</v>
      </c>
      <c r="AC21" s="32">
        <f t="shared" si="5"/>
        <v>46203</v>
      </c>
      <c r="AD21" s="32">
        <f t="shared" si="5"/>
        <v>46295</v>
      </c>
      <c r="AE21" s="32">
        <f t="shared" si="5"/>
        <v>46387</v>
      </c>
      <c r="AF21" s="32">
        <f t="shared" si="5"/>
        <v>46477</v>
      </c>
      <c r="AG21" s="32">
        <f t="shared" si="5"/>
        <v>46568</v>
      </c>
      <c r="AH21" s="32">
        <f t="shared" si="5"/>
        <v>46660</v>
      </c>
      <c r="AI21" s="32">
        <f t="shared" si="5"/>
        <v>46752</v>
      </c>
      <c r="AJ21" s="32">
        <f t="shared" si="5"/>
        <v>46843</v>
      </c>
      <c r="AK21" s="32">
        <f t="shared" si="5"/>
        <v>46934</v>
      </c>
      <c r="AL21" s="32">
        <f t="shared" si="5"/>
        <v>47026</v>
      </c>
      <c r="AM21" s="32">
        <f t="shared" si="5"/>
        <v>47118</v>
      </c>
      <c r="AN21" s="32">
        <f t="shared" si="5"/>
        <v>47208</v>
      </c>
      <c r="AO21" s="32">
        <f t="shared" si="5"/>
        <v>47299</v>
      </c>
      <c r="AP21" s="32">
        <f t="shared" si="5"/>
        <v>47391</v>
      </c>
      <c r="AQ21" s="32">
        <f t="shared" si="5"/>
        <v>47483</v>
      </c>
      <c r="AR21" s="32">
        <f t="shared" si="5"/>
        <v>47573</v>
      </c>
      <c r="AS21" s="32">
        <f t="shared" si="5"/>
        <v>47664</v>
      </c>
      <c r="AT21" s="32">
        <f t="shared" si="5"/>
        <v>47756</v>
      </c>
      <c r="AU21" s="32">
        <f t="shared" si="5"/>
        <v>47848</v>
      </c>
      <c r="AV21" s="32">
        <f t="shared" si="5"/>
        <v>47938</v>
      </c>
      <c r="AW21" s="32">
        <f t="shared" si="5"/>
        <v>48029</v>
      </c>
      <c r="AX21" s="32">
        <f t="shared" si="5"/>
        <v>48121</v>
      </c>
      <c r="AY21" s="32">
        <f t="shared" si="5"/>
        <v>48213</v>
      </c>
      <c r="AZ21" s="32">
        <f t="shared" si="5"/>
        <v>48304</v>
      </c>
      <c r="BA21" s="32">
        <f t="shared" si="5"/>
        <v>48395</v>
      </c>
      <c r="BB21" s="32">
        <f t="shared" si="5"/>
        <v>48487</v>
      </c>
    </row>
    <row r="22" spans="1:124" s="62" customFormat="1" ht="14.4" x14ac:dyDescent="0.25">
      <c r="A22" s="19"/>
      <c r="B22" s="19"/>
      <c r="C22" s="20"/>
      <c r="D22" s="22"/>
      <c r="E22" s="38" t="s">
        <v>40</v>
      </c>
      <c r="F22" s="60"/>
      <c r="G22" s="60" t="s">
        <v>41</v>
      </c>
      <c r="H22" s="60"/>
      <c r="I22" s="93"/>
      <c r="J22" s="60">
        <f t="shared" ref="J22:BB22" si="6" xml:space="preserve"> IF(MONTH(J21) &lt;= $F20, YEAR(J21), YEAR(J21) + 1)</f>
        <v>2021</v>
      </c>
      <c r="K22" s="60">
        <f t="shared" si="6"/>
        <v>2021</v>
      </c>
      <c r="L22" s="60">
        <f t="shared" si="6"/>
        <v>2022</v>
      </c>
      <c r="M22" s="60">
        <f t="shared" si="6"/>
        <v>2022</v>
      </c>
      <c r="N22" s="60">
        <f t="shared" si="6"/>
        <v>2022</v>
      </c>
      <c r="O22" s="60">
        <f t="shared" si="6"/>
        <v>2022</v>
      </c>
      <c r="P22" s="60">
        <f t="shared" si="6"/>
        <v>2023</v>
      </c>
      <c r="Q22" s="60">
        <f t="shared" si="6"/>
        <v>2023</v>
      </c>
      <c r="R22" s="60">
        <f t="shared" si="6"/>
        <v>2023</v>
      </c>
      <c r="S22" s="60">
        <f t="shared" si="6"/>
        <v>2023</v>
      </c>
      <c r="T22" s="60">
        <f t="shared" si="6"/>
        <v>2024</v>
      </c>
      <c r="U22" s="60">
        <f t="shared" si="6"/>
        <v>2024</v>
      </c>
      <c r="V22" s="60">
        <f t="shared" si="6"/>
        <v>2024</v>
      </c>
      <c r="W22" s="60">
        <f t="shared" si="6"/>
        <v>2024</v>
      </c>
      <c r="X22" s="60">
        <f t="shared" si="6"/>
        <v>2025</v>
      </c>
      <c r="Y22" s="60">
        <f t="shared" si="6"/>
        <v>2025</v>
      </c>
      <c r="Z22" s="60">
        <f t="shared" si="6"/>
        <v>2025</v>
      </c>
      <c r="AA22" s="60">
        <f t="shared" si="6"/>
        <v>2025</v>
      </c>
      <c r="AB22" s="60">
        <f t="shared" si="6"/>
        <v>2026</v>
      </c>
      <c r="AC22" s="60">
        <f t="shared" si="6"/>
        <v>2026</v>
      </c>
      <c r="AD22" s="60">
        <f t="shared" si="6"/>
        <v>2026</v>
      </c>
      <c r="AE22" s="60">
        <f t="shared" si="6"/>
        <v>2026</v>
      </c>
      <c r="AF22" s="60">
        <f t="shared" si="6"/>
        <v>2027</v>
      </c>
      <c r="AG22" s="60">
        <f t="shared" si="6"/>
        <v>2027</v>
      </c>
      <c r="AH22" s="60">
        <f t="shared" si="6"/>
        <v>2027</v>
      </c>
      <c r="AI22" s="60">
        <f t="shared" si="6"/>
        <v>2027</v>
      </c>
      <c r="AJ22" s="60">
        <f t="shared" si="6"/>
        <v>2028</v>
      </c>
      <c r="AK22" s="60">
        <f t="shared" si="6"/>
        <v>2028</v>
      </c>
      <c r="AL22" s="60">
        <f t="shared" si="6"/>
        <v>2028</v>
      </c>
      <c r="AM22" s="60">
        <f t="shared" si="6"/>
        <v>2028</v>
      </c>
      <c r="AN22" s="60">
        <f t="shared" si="6"/>
        <v>2029</v>
      </c>
      <c r="AO22" s="60">
        <f t="shared" si="6"/>
        <v>2029</v>
      </c>
      <c r="AP22" s="60">
        <f t="shared" si="6"/>
        <v>2029</v>
      </c>
      <c r="AQ22" s="60">
        <f t="shared" si="6"/>
        <v>2029</v>
      </c>
      <c r="AR22" s="60">
        <f t="shared" si="6"/>
        <v>2030</v>
      </c>
      <c r="AS22" s="60">
        <f t="shared" si="6"/>
        <v>2030</v>
      </c>
      <c r="AT22" s="60">
        <f t="shared" si="6"/>
        <v>2030</v>
      </c>
      <c r="AU22" s="60">
        <f t="shared" si="6"/>
        <v>2030</v>
      </c>
      <c r="AV22" s="60">
        <f t="shared" si="6"/>
        <v>2031</v>
      </c>
      <c r="AW22" s="60">
        <f t="shared" si="6"/>
        <v>2031</v>
      </c>
      <c r="AX22" s="60">
        <f t="shared" si="6"/>
        <v>2031</v>
      </c>
      <c r="AY22" s="60">
        <f t="shared" si="6"/>
        <v>2031</v>
      </c>
      <c r="AZ22" s="60">
        <f t="shared" si="6"/>
        <v>2032</v>
      </c>
      <c r="BA22" s="60">
        <f t="shared" si="6"/>
        <v>2032</v>
      </c>
      <c r="BB22" s="60">
        <f t="shared" si="6"/>
        <v>2032</v>
      </c>
    </row>
    <row r="23" spans="1:124" s="77" customFormat="1" ht="14.4" x14ac:dyDescent="0.25">
      <c r="A23" s="19"/>
      <c r="B23" s="19"/>
      <c r="C23" s="20"/>
      <c r="D23" s="22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</row>
    <row r="24" spans="1:124" s="77" customFormat="1" ht="14.4" x14ac:dyDescent="0.25">
      <c r="A24" s="19"/>
      <c r="B24" s="19" t="s">
        <v>78</v>
      </c>
      <c r="C24" s="20"/>
      <c r="D24" s="22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</row>
    <row r="25" spans="1:124" s="77" customFormat="1" ht="14.4" x14ac:dyDescent="0.25">
      <c r="A25" s="19"/>
      <c r="B25" s="19"/>
      <c r="C25" s="20"/>
      <c r="D25" s="22"/>
      <c r="E25" s="147" t="str">
        <f t="shared" ref="E25:AJ25" si="7" xml:space="preserve"> E$21</f>
        <v xml:space="preserve">Model period ending </v>
      </c>
      <c r="F25" s="147">
        <f t="shared" si="7"/>
        <v>0</v>
      </c>
      <c r="G25" s="147" t="str">
        <f t="shared" si="7"/>
        <v>date</v>
      </c>
      <c r="H25" s="147">
        <f t="shared" si="7"/>
        <v>0</v>
      </c>
      <c r="I25" s="147">
        <f t="shared" si="7"/>
        <v>0</v>
      </c>
      <c r="J25" s="147">
        <f t="shared" si="7"/>
        <v>44469</v>
      </c>
      <c r="K25" s="147">
        <f t="shared" si="7"/>
        <v>44561</v>
      </c>
      <c r="L25" s="147">
        <f t="shared" si="7"/>
        <v>44651</v>
      </c>
      <c r="M25" s="147">
        <f t="shared" si="7"/>
        <v>44742</v>
      </c>
      <c r="N25" s="147">
        <f t="shared" si="7"/>
        <v>44834</v>
      </c>
      <c r="O25" s="147">
        <f t="shared" si="7"/>
        <v>44926</v>
      </c>
      <c r="P25" s="147">
        <f t="shared" si="7"/>
        <v>45016</v>
      </c>
      <c r="Q25" s="147">
        <f t="shared" si="7"/>
        <v>45107</v>
      </c>
      <c r="R25" s="147">
        <f t="shared" si="7"/>
        <v>45199</v>
      </c>
      <c r="S25" s="147">
        <f t="shared" si="7"/>
        <v>45291</v>
      </c>
      <c r="T25" s="147">
        <f t="shared" si="7"/>
        <v>45382</v>
      </c>
      <c r="U25" s="147">
        <f t="shared" si="7"/>
        <v>45473</v>
      </c>
      <c r="V25" s="147">
        <f t="shared" si="7"/>
        <v>45565</v>
      </c>
      <c r="W25" s="147">
        <f t="shared" si="7"/>
        <v>45657</v>
      </c>
      <c r="X25" s="147">
        <f t="shared" si="7"/>
        <v>45747</v>
      </c>
      <c r="Y25" s="147">
        <f t="shared" si="7"/>
        <v>45838</v>
      </c>
      <c r="Z25" s="147">
        <f t="shared" si="7"/>
        <v>45930</v>
      </c>
      <c r="AA25" s="147">
        <f t="shared" si="7"/>
        <v>46022</v>
      </c>
      <c r="AB25" s="147">
        <f t="shared" si="7"/>
        <v>46112</v>
      </c>
      <c r="AC25" s="147">
        <f t="shared" si="7"/>
        <v>46203</v>
      </c>
      <c r="AD25" s="147">
        <f t="shared" si="7"/>
        <v>46295</v>
      </c>
      <c r="AE25" s="147">
        <f t="shared" si="7"/>
        <v>46387</v>
      </c>
      <c r="AF25" s="147">
        <f t="shared" si="7"/>
        <v>46477</v>
      </c>
      <c r="AG25" s="147">
        <f t="shared" si="7"/>
        <v>46568</v>
      </c>
      <c r="AH25" s="147">
        <f t="shared" si="7"/>
        <v>46660</v>
      </c>
      <c r="AI25" s="147">
        <f t="shared" si="7"/>
        <v>46752</v>
      </c>
      <c r="AJ25" s="147">
        <f t="shared" si="7"/>
        <v>46843</v>
      </c>
      <c r="AK25" s="147">
        <f t="shared" ref="AK25:BB25" si="8" xml:space="preserve"> AK$21</f>
        <v>46934</v>
      </c>
      <c r="AL25" s="147">
        <f t="shared" si="8"/>
        <v>47026</v>
      </c>
      <c r="AM25" s="147">
        <f t="shared" si="8"/>
        <v>47118</v>
      </c>
      <c r="AN25" s="147">
        <f t="shared" si="8"/>
        <v>47208</v>
      </c>
      <c r="AO25" s="147">
        <f t="shared" si="8"/>
        <v>47299</v>
      </c>
      <c r="AP25" s="147">
        <f t="shared" si="8"/>
        <v>47391</v>
      </c>
      <c r="AQ25" s="147">
        <f t="shared" si="8"/>
        <v>47483</v>
      </c>
      <c r="AR25" s="147">
        <f t="shared" si="8"/>
        <v>47573</v>
      </c>
      <c r="AS25" s="147">
        <f t="shared" si="8"/>
        <v>47664</v>
      </c>
      <c r="AT25" s="147">
        <f t="shared" si="8"/>
        <v>47756</v>
      </c>
      <c r="AU25" s="147">
        <f t="shared" si="8"/>
        <v>47848</v>
      </c>
      <c r="AV25" s="147">
        <f t="shared" si="8"/>
        <v>47938</v>
      </c>
      <c r="AW25" s="147">
        <f t="shared" si="8"/>
        <v>48029</v>
      </c>
      <c r="AX25" s="147">
        <f t="shared" si="8"/>
        <v>48121</v>
      </c>
      <c r="AY25" s="147">
        <f t="shared" si="8"/>
        <v>48213</v>
      </c>
      <c r="AZ25" s="147">
        <f t="shared" si="8"/>
        <v>48304</v>
      </c>
      <c r="BA25" s="147">
        <f t="shared" si="8"/>
        <v>48395</v>
      </c>
      <c r="BB25" s="147">
        <f t="shared" si="8"/>
        <v>48487</v>
      </c>
      <c r="BC25" s="147">
        <f t="shared" ref="BC25:BP25" si="9" xml:space="preserve"> BC$18</f>
        <v>0</v>
      </c>
      <c r="BD25" s="147">
        <f t="shared" si="9"/>
        <v>0</v>
      </c>
      <c r="BE25" s="147">
        <f t="shared" si="9"/>
        <v>0</v>
      </c>
      <c r="BF25" s="147">
        <f t="shared" si="9"/>
        <v>0</v>
      </c>
      <c r="BG25" s="147">
        <f t="shared" si="9"/>
        <v>0</v>
      </c>
      <c r="BH25" s="147">
        <f t="shared" si="9"/>
        <v>0</v>
      </c>
      <c r="BI25" s="147">
        <f t="shared" si="9"/>
        <v>0</v>
      </c>
      <c r="BJ25" s="147">
        <f t="shared" si="9"/>
        <v>0</v>
      </c>
      <c r="BK25" s="147">
        <f t="shared" si="9"/>
        <v>0</v>
      </c>
      <c r="BL25" s="147">
        <f t="shared" si="9"/>
        <v>0</v>
      </c>
      <c r="BM25" s="147">
        <f t="shared" si="9"/>
        <v>0</v>
      </c>
      <c r="BN25" s="147">
        <f t="shared" si="9"/>
        <v>0</v>
      </c>
      <c r="BO25" s="147">
        <f t="shared" si="9"/>
        <v>0</v>
      </c>
      <c r="BP25" s="147">
        <f t="shared" si="9"/>
        <v>0</v>
      </c>
      <c r="BQ25" s="147">
        <f t="shared" ref="BQ25:DJ25" si="10" xml:space="preserve"> BQ$18</f>
        <v>0</v>
      </c>
      <c r="BR25" s="147">
        <f t="shared" si="10"/>
        <v>0</v>
      </c>
      <c r="BS25" s="147">
        <f t="shared" si="10"/>
        <v>0</v>
      </c>
      <c r="BT25" s="147">
        <f t="shared" si="10"/>
        <v>0</v>
      </c>
      <c r="BU25" s="147">
        <f t="shared" si="10"/>
        <v>0</v>
      </c>
      <c r="BV25" s="147">
        <f t="shared" si="10"/>
        <v>0</v>
      </c>
      <c r="BW25" s="147">
        <f t="shared" si="10"/>
        <v>0</v>
      </c>
      <c r="BX25" s="147">
        <f t="shared" si="10"/>
        <v>0</v>
      </c>
      <c r="BY25" s="147">
        <f t="shared" si="10"/>
        <v>0</v>
      </c>
      <c r="BZ25" s="147">
        <f t="shared" si="10"/>
        <v>0</v>
      </c>
      <c r="CA25" s="147">
        <f t="shared" si="10"/>
        <v>0</v>
      </c>
      <c r="CB25" s="147">
        <f t="shared" si="10"/>
        <v>0</v>
      </c>
      <c r="CC25" s="147">
        <f t="shared" si="10"/>
        <v>0</v>
      </c>
      <c r="CD25" s="147">
        <f t="shared" si="10"/>
        <v>0</v>
      </c>
      <c r="CE25" s="147">
        <f t="shared" si="10"/>
        <v>0</v>
      </c>
      <c r="CF25" s="147">
        <f t="shared" si="10"/>
        <v>0</v>
      </c>
      <c r="CG25" s="147">
        <f t="shared" si="10"/>
        <v>0</v>
      </c>
      <c r="CH25" s="147">
        <f t="shared" si="10"/>
        <v>0</v>
      </c>
      <c r="CI25" s="147">
        <f t="shared" si="10"/>
        <v>0</v>
      </c>
      <c r="CJ25" s="147">
        <f t="shared" si="10"/>
        <v>0</v>
      </c>
      <c r="CK25" s="147">
        <f t="shared" si="10"/>
        <v>0</v>
      </c>
      <c r="CL25" s="147">
        <f t="shared" si="10"/>
        <v>0</v>
      </c>
      <c r="CM25" s="147">
        <f t="shared" si="10"/>
        <v>0</v>
      </c>
      <c r="CN25" s="147">
        <f t="shared" si="10"/>
        <v>0</v>
      </c>
      <c r="CO25" s="147">
        <f t="shared" si="10"/>
        <v>0</v>
      </c>
      <c r="CP25" s="147">
        <f t="shared" si="10"/>
        <v>0</v>
      </c>
      <c r="CQ25" s="147">
        <f t="shared" si="10"/>
        <v>0</v>
      </c>
      <c r="CR25" s="147">
        <f t="shared" si="10"/>
        <v>0</v>
      </c>
      <c r="CS25" s="147">
        <f t="shared" si="10"/>
        <v>0</v>
      </c>
      <c r="CT25" s="147">
        <f t="shared" si="10"/>
        <v>0</v>
      </c>
      <c r="CU25" s="147">
        <f t="shared" si="10"/>
        <v>0</v>
      </c>
      <c r="CV25" s="147">
        <f t="shared" si="10"/>
        <v>0</v>
      </c>
      <c r="CW25" s="147">
        <f t="shared" si="10"/>
        <v>0</v>
      </c>
      <c r="CX25" s="147">
        <f t="shared" si="10"/>
        <v>0</v>
      </c>
      <c r="CY25" s="147">
        <f t="shared" si="10"/>
        <v>0</v>
      </c>
      <c r="CZ25" s="147">
        <f t="shared" si="10"/>
        <v>0</v>
      </c>
      <c r="DA25" s="147">
        <f t="shared" si="10"/>
        <v>0</v>
      </c>
      <c r="DB25" s="147">
        <f t="shared" si="10"/>
        <v>0</v>
      </c>
      <c r="DC25" s="147">
        <f t="shared" si="10"/>
        <v>0</v>
      </c>
      <c r="DD25" s="147">
        <f t="shared" si="10"/>
        <v>0</v>
      </c>
      <c r="DE25" s="147">
        <f t="shared" si="10"/>
        <v>0</v>
      </c>
      <c r="DF25" s="147">
        <f t="shared" si="10"/>
        <v>0</v>
      </c>
      <c r="DG25" s="147">
        <f t="shared" si="10"/>
        <v>0</v>
      </c>
      <c r="DH25" s="147">
        <f t="shared" si="10"/>
        <v>0</v>
      </c>
      <c r="DI25" s="147">
        <f t="shared" si="10"/>
        <v>0</v>
      </c>
      <c r="DJ25" s="147">
        <f t="shared" si="10"/>
        <v>0</v>
      </c>
      <c r="DK25" s="37"/>
      <c r="DL25" s="37"/>
      <c r="DM25" s="37"/>
      <c r="DN25" s="37"/>
      <c r="DO25" s="37"/>
      <c r="DP25" s="37"/>
      <c r="DQ25" s="37"/>
      <c r="DR25" s="37"/>
      <c r="DS25" s="37"/>
      <c r="DT25" s="37"/>
    </row>
    <row r="26" spans="1:124" s="90" customFormat="1" ht="14.4" x14ac:dyDescent="0.25">
      <c r="A26" s="43"/>
      <c r="B26" s="43"/>
      <c r="C26" s="148"/>
      <c r="D26" s="32"/>
      <c r="E26" s="32" t="s">
        <v>79</v>
      </c>
      <c r="F26" s="32"/>
      <c r="G26" s="32" t="s">
        <v>80</v>
      </c>
      <c r="H26" s="32"/>
      <c r="I26" s="32"/>
      <c r="J26" s="32">
        <f t="shared" ref="J26:BU26" si="11" xml:space="preserve"> EOMONTH(J25, -3)</f>
        <v>44377</v>
      </c>
      <c r="K26" s="32">
        <f t="shared" si="11"/>
        <v>44469</v>
      </c>
      <c r="L26" s="32">
        <f t="shared" si="11"/>
        <v>44561</v>
      </c>
      <c r="M26" s="32">
        <f t="shared" si="11"/>
        <v>44651</v>
      </c>
      <c r="N26" s="32">
        <f t="shared" si="11"/>
        <v>44742</v>
      </c>
      <c r="O26" s="32">
        <f t="shared" si="11"/>
        <v>44834</v>
      </c>
      <c r="P26" s="32">
        <f t="shared" si="11"/>
        <v>44926</v>
      </c>
      <c r="Q26" s="32">
        <f t="shared" si="11"/>
        <v>45016</v>
      </c>
      <c r="R26" s="32">
        <f t="shared" si="11"/>
        <v>45107</v>
      </c>
      <c r="S26" s="32">
        <f t="shared" si="11"/>
        <v>45199</v>
      </c>
      <c r="T26" s="32">
        <f t="shared" si="11"/>
        <v>45291</v>
      </c>
      <c r="U26" s="32">
        <f t="shared" si="11"/>
        <v>45382</v>
      </c>
      <c r="V26" s="32">
        <f t="shared" si="11"/>
        <v>45473</v>
      </c>
      <c r="W26" s="32">
        <f t="shared" si="11"/>
        <v>45565</v>
      </c>
      <c r="X26" s="32">
        <f t="shared" si="11"/>
        <v>45657</v>
      </c>
      <c r="Y26" s="32">
        <f t="shared" si="11"/>
        <v>45747</v>
      </c>
      <c r="Z26" s="32">
        <f t="shared" si="11"/>
        <v>45838</v>
      </c>
      <c r="AA26" s="32">
        <f t="shared" si="11"/>
        <v>45930</v>
      </c>
      <c r="AB26" s="32">
        <f t="shared" si="11"/>
        <v>46022</v>
      </c>
      <c r="AC26" s="32">
        <f t="shared" si="11"/>
        <v>46112</v>
      </c>
      <c r="AD26" s="32">
        <f t="shared" si="11"/>
        <v>46203</v>
      </c>
      <c r="AE26" s="32">
        <f t="shared" si="11"/>
        <v>46295</v>
      </c>
      <c r="AF26" s="32">
        <f t="shared" si="11"/>
        <v>46387</v>
      </c>
      <c r="AG26" s="32">
        <f t="shared" si="11"/>
        <v>46477</v>
      </c>
      <c r="AH26" s="32">
        <f t="shared" si="11"/>
        <v>46568</v>
      </c>
      <c r="AI26" s="32">
        <f t="shared" si="11"/>
        <v>46660</v>
      </c>
      <c r="AJ26" s="32">
        <f t="shared" si="11"/>
        <v>46752</v>
      </c>
      <c r="AK26" s="32">
        <f t="shared" si="11"/>
        <v>46843</v>
      </c>
      <c r="AL26" s="32">
        <f t="shared" si="11"/>
        <v>46934</v>
      </c>
      <c r="AM26" s="32">
        <f t="shared" si="11"/>
        <v>47026</v>
      </c>
      <c r="AN26" s="32">
        <f t="shared" si="11"/>
        <v>47118</v>
      </c>
      <c r="AO26" s="32">
        <f t="shared" si="11"/>
        <v>47208</v>
      </c>
      <c r="AP26" s="32">
        <f t="shared" si="11"/>
        <v>47299</v>
      </c>
      <c r="AQ26" s="32">
        <f t="shared" si="11"/>
        <v>47391</v>
      </c>
      <c r="AR26" s="32">
        <f t="shared" si="11"/>
        <v>47483</v>
      </c>
      <c r="AS26" s="32">
        <f t="shared" si="11"/>
        <v>47573</v>
      </c>
      <c r="AT26" s="32">
        <f t="shared" si="11"/>
        <v>47664</v>
      </c>
      <c r="AU26" s="32">
        <f t="shared" si="11"/>
        <v>47756</v>
      </c>
      <c r="AV26" s="32">
        <f t="shared" si="11"/>
        <v>47848</v>
      </c>
      <c r="AW26" s="32">
        <f t="shared" si="11"/>
        <v>47938</v>
      </c>
      <c r="AX26" s="32">
        <f t="shared" si="11"/>
        <v>48029</v>
      </c>
      <c r="AY26" s="32">
        <f t="shared" si="11"/>
        <v>48121</v>
      </c>
      <c r="AZ26" s="32">
        <f t="shared" si="11"/>
        <v>48213</v>
      </c>
      <c r="BA26" s="32">
        <f t="shared" si="11"/>
        <v>48304</v>
      </c>
      <c r="BB26" s="32">
        <f t="shared" si="11"/>
        <v>48395</v>
      </c>
      <c r="BC26" s="32" t="e">
        <f t="shared" si="11"/>
        <v>#NUM!</v>
      </c>
      <c r="BD26" s="32" t="e">
        <f t="shared" si="11"/>
        <v>#NUM!</v>
      </c>
      <c r="BE26" s="32" t="e">
        <f t="shared" si="11"/>
        <v>#NUM!</v>
      </c>
      <c r="BF26" s="32" t="e">
        <f t="shared" si="11"/>
        <v>#NUM!</v>
      </c>
      <c r="BG26" s="32" t="e">
        <f t="shared" si="11"/>
        <v>#NUM!</v>
      </c>
      <c r="BH26" s="32" t="e">
        <f t="shared" si="11"/>
        <v>#NUM!</v>
      </c>
      <c r="BI26" s="32" t="e">
        <f t="shared" si="11"/>
        <v>#NUM!</v>
      </c>
      <c r="BJ26" s="32" t="e">
        <f t="shared" si="11"/>
        <v>#NUM!</v>
      </c>
      <c r="BK26" s="32" t="e">
        <f t="shared" si="11"/>
        <v>#NUM!</v>
      </c>
      <c r="BL26" s="32" t="e">
        <f t="shared" si="11"/>
        <v>#NUM!</v>
      </c>
      <c r="BM26" s="32" t="e">
        <f t="shared" si="11"/>
        <v>#NUM!</v>
      </c>
      <c r="BN26" s="32" t="e">
        <f t="shared" si="11"/>
        <v>#NUM!</v>
      </c>
      <c r="BO26" s="32" t="e">
        <f t="shared" si="11"/>
        <v>#NUM!</v>
      </c>
      <c r="BP26" s="32" t="e">
        <f t="shared" si="11"/>
        <v>#NUM!</v>
      </c>
      <c r="BQ26" s="32" t="e">
        <f t="shared" si="11"/>
        <v>#NUM!</v>
      </c>
      <c r="BR26" s="32" t="e">
        <f t="shared" si="11"/>
        <v>#NUM!</v>
      </c>
      <c r="BS26" s="32" t="e">
        <f t="shared" si="11"/>
        <v>#NUM!</v>
      </c>
      <c r="BT26" s="32" t="e">
        <f t="shared" si="11"/>
        <v>#NUM!</v>
      </c>
      <c r="BU26" s="32" t="e">
        <f t="shared" si="11"/>
        <v>#NUM!</v>
      </c>
      <c r="BV26" s="32" t="e">
        <f t="shared" ref="BV26:DJ26" si="12" xml:space="preserve"> EOMONTH(BV25, -3)</f>
        <v>#NUM!</v>
      </c>
      <c r="BW26" s="32" t="e">
        <f t="shared" si="12"/>
        <v>#NUM!</v>
      </c>
      <c r="BX26" s="32" t="e">
        <f t="shared" si="12"/>
        <v>#NUM!</v>
      </c>
      <c r="BY26" s="32" t="e">
        <f t="shared" si="12"/>
        <v>#NUM!</v>
      </c>
      <c r="BZ26" s="32" t="e">
        <f t="shared" si="12"/>
        <v>#NUM!</v>
      </c>
      <c r="CA26" s="32" t="e">
        <f t="shared" si="12"/>
        <v>#NUM!</v>
      </c>
      <c r="CB26" s="32" t="e">
        <f t="shared" si="12"/>
        <v>#NUM!</v>
      </c>
      <c r="CC26" s="32" t="e">
        <f t="shared" si="12"/>
        <v>#NUM!</v>
      </c>
      <c r="CD26" s="32" t="e">
        <f t="shared" si="12"/>
        <v>#NUM!</v>
      </c>
      <c r="CE26" s="32" t="e">
        <f t="shared" si="12"/>
        <v>#NUM!</v>
      </c>
      <c r="CF26" s="32" t="e">
        <f t="shared" si="12"/>
        <v>#NUM!</v>
      </c>
      <c r="CG26" s="32" t="e">
        <f t="shared" si="12"/>
        <v>#NUM!</v>
      </c>
      <c r="CH26" s="32" t="e">
        <f t="shared" si="12"/>
        <v>#NUM!</v>
      </c>
      <c r="CI26" s="32" t="e">
        <f t="shared" si="12"/>
        <v>#NUM!</v>
      </c>
      <c r="CJ26" s="32" t="e">
        <f t="shared" si="12"/>
        <v>#NUM!</v>
      </c>
      <c r="CK26" s="32" t="e">
        <f t="shared" si="12"/>
        <v>#NUM!</v>
      </c>
      <c r="CL26" s="32" t="e">
        <f t="shared" si="12"/>
        <v>#NUM!</v>
      </c>
      <c r="CM26" s="32" t="e">
        <f t="shared" si="12"/>
        <v>#NUM!</v>
      </c>
      <c r="CN26" s="32" t="e">
        <f t="shared" si="12"/>
        <v>#NUM!</v>
      </c>
      <c r="CO26" s="32" t="e">
        <f t="shared" si="12"/>
        <v>#NUM!</v>
      </c>
      <c r="CP26" s="32" t="e">
        <f t="shared" si="12"/>
        <v>#NUM!</v>
      </c>
      <c r="CQ26" s="32" t="e">
        <f t="shared" si="12"/>
        <v>#NUM!</v>
      </c>
      <c r="CR26" s="32" t="e">
        <f t="shared" si="12"/>
        <v>#NUM!</v>
      </c>
      <c r="CS26" s="32" t="e">
        <f t="shared" si="12"/>
        <v>#NUM!</v>
      </c>
      <c r="CT26" s="32" t="e">
        <f t="shared" si="12"/>
        <v>#NUM!</v>
      </c>
      <c r="CU26" s="32" t="e">
        <f t="shared" si="12"/>
        <v>#NUM!</v>
      </c>
      <c r="CV26" s="32" t="e">
        <f t="shared" si="12"/>
        <v>#NUM!</v>
      </c>
      <c r="CW26" s="32" t="e">
        <f t="shared" si="12"/>
        <v>#NUM!</v>
      </c>
      <c r="CX26" s="32" t="e">
        <f t="shared" si="12"/>
        <v>#NUM!</v>
      </c>
      <c r="CY26" s="32" t="e">
        <f t="shared" si="12"/>
        <v>#NUM!</v>
      </c>
      <c r="CZ26" s="32" t="e">
        <f t="shared" si="12"/>
        <v>#NUM!</v>
      </c>
      <c r="DA26" s="32" t="e">
        <f t="shared" si="12"/>
        <v>#NUM!</v>
      </c>
      <c r="DB26" s="32" t="e">
        <f t="shared" si="12"/>
        <v>#NUM!</v>
      </c>
      <c r="DC26" s="32" t="e">
        <f t="shared" si="12"/>
        <v>#NUM!</v>
      </c>
      <c r="DD26" s="32" t="e">
        <f t="shared" si="12"/>
        <v>#NUM!</v>
      </c>
      <c r="DE26" s="32" t="e">
        <f t="shared" si="12"/>
        <v>#NUM!</v>
      </c>
      <c r="DF26" s="32" t="e">
        <f t="shared" si="12"/>
        <v>#NUM!</v>
      </c>
      <c r="DG26" s="32" t="e">
        <f t="shared" si="12"/>
        <v>#NUM!</v>
      </c>
      <c r="DH26" s="32" t="e">
        <f t="shared" si="12"/>
        <v>#NUM!</v>
      </c>
      <c r="DI26" s="32" t="e">
        <f t="shared" si="12"/>
        <v>#NUM!</v>
      </c>
      <c r="DJ26" s="32" t="e">
        <f t="shared" si="12"/>
        <v>#NUM!</v>
      </c>
      <c r="DK26" s="32"/>
      <c r="DL26" s="32"/>
      <c r="DM26" s="32"/>
      <c r="DN26" s="32"/>
      <c r="DO26" s="32"/>
      <c r="DP26" s="32"/>
      <c r="DQ26" s="32"/>
      <c r="DR26" s="32"/>
      <c r="DS26" s="32"/>
      <c r="DT26" s="32"/>
    </row>
    <row r="27" spans="1:124" s="255" customFormat="1" ht="14.4" x14ac:dyDescent="0.25">
      <c r="A27" s="232"/>
      <c r="B27" s="232"/>
      <c r="C27" s="233"/>
      <c r="D27" s="234"/>
      <c r="E27" s="254" t="s">
        <v>78</v>
      </c>
      <c r="F27" s="254"/>
      <c r="G27" s="254" t="s">
        <v>81</v>
      </c>
      <c r="H27" s="254"/>
      <c r="I27" s="254"/>
      <c r="J27" s="254">
        <f t="shared" ref="J27:BU27" si="13" xml:space="preserve"> J25 - J26</f>
        <v>92</v>
      </c>
      <c r="K27" s="254">
        <f t="shared" si="13"/>
        <v>92</v>
      </c>
      <c r="L27" s="254">
        <f t="shared" si="13"/>
        <v>90</v>
      </c>
      <c r="M27" s="254">
        <f t="shared" si="13"/>
        <v>91</v>
      </c>
      <c r="N27" s="254">
        <f t="shared" si="13"/>
        <v>92</v>
      </c>
      <c r="O27" s="254">
        <f t="shared" si="13"/>
        <v>92</v>
      </c>
      <c r="P27" s="254">
        <f t="shared" si="13"/>
        <v>90</v>
      </c>
      <c r="Q27" s="254">
        <f t="shared" si="13"/>
        <v>91</v>
      </c>
      <c r="R27" s="254">
        <f t="shared" si="13"/>
        <v>92</v>
      </c>
      <c r="S27" s="254">
        <f t="shared" si="13"/>
        <v>92</v>
      </c>
      <c r="T27" s="254">
        <f t="shared" si="13"/>
        <v>91</v>
      </c>
      <c r="U27" s="254">
        <f t="shared" si="13"/>
        <v>91</v>
      </c>
      <c r="V27" s="254">
        <f t="shared" si="13"/>
        <v>92</v>
      </c>
      <c r="W27" s="254">
        <f t="shared" si="13"/>
        <v>92</v>
      </c>
      <c r="X27" s="254">
        <f t="shared" si="13"/>
        <v>90</v>
      </c>
      <c r="Y27" s="254">
        <f t="shared" si="13"/>
        <v>91</v>
      </c>
      <c r="Z27" s="254">
        <f t="shared" si="13"/>
        <v>92</v>
      </c>
      <c r="AA27" s="254">
        <f t="shared" si="13"/>
        <v>92</v>
      </c>
      <c r="AB27" s="254">
        <f t="shared" si="13"/>
        <v>90</v>
      </c>
      <c r="AC27" s="254">
        <f t="shared" si="13"/>
        <v>91</v>
      </c>
      <c r="AD27" s="254">
        <f t="shared" si="13"/>
        <v>92</v>
      </c>
      <c r="AE27" s="254">
        <f t="shared" si="13"/>
        <v>92</v>
      </c>
      <c r="AF27" s="254">
        <f t="shared" si="13"/>
        <v>90</v>
      </c>
      <c r="AG27" s="254">
        <f t="shared" si="13"/>
        <v>91</v>
      </c>
      <c r="AH27" s="254">
        <f t="shared" si="13"/>
        <v>92</v>
      </c>
      <c r="AI27" s="254">
        <f t="shared" si="13"/>
        <v>92</v>
      </c>
      <c r="AJ27" s="254">
        <f t="shared" si="13"/>
        <v>91</v>
      </c>
      <c r="AK27" s="254">
        <f t="shared" si="13"/>
        <v>91</v>
      </c>
      <c r="AL27" s="254">
        <f t="shared" si="13"/>
        <v>92</v>
      </c>
      <c r="AM27" s="254">
        <f t="shared" si="13"/>
        <v>92</v>
      </c>
      <c r="AN27" s="254">
        <f t="shared" si="13"/>
        <v>90</v>
      </c>
      <c r="AO27" s="254">
        <f t="shared" si="13"/>
        <v>91</v>
      </c>
      <c r="AP27" s="254">
        <f t="shared" si="13"/>
        <v>92</v>
      </c>
      <c r="AQ27" s="254">
        <f t="shared" si="13"/>
        <v>92</v>
      </c>
      <c r="AR27" s="254">
        <f t="shared" si="13"/>
        <v>90</v>
      </c>
      <c r="AS27" s="254">
        <f t="shared" si="13"/>
        <v>91</v>
      </c>
      <c r="AT27" s="254">
        <f t="shared" si="13"/>
        <v>92</v>
      </c>
      <c r="AU27" s="254">
        <f t="shared" si="13"/>
        <v>92</v>
      </c>
      <c r="AV27" s="254">
        <f t="shared" si="13"/>
        <v>90</v>
      </c>
      <c r="AW27" s="254">
        <f t="shared" si="13"/>
        <v>91</v>
      </c>
      <c r="AX27" s="254">
        <f t="shared" si="13"/>
        <v>92</v>
      </c>
      <c r="AY27" s="254">
        <f t="shared" si="13"/>
        <v>92</v>
      </c>
      <c r="AZ27" s="254">
        <f t="shared" si="13"/>
        <v>91</v>
      </c>
      <c r="BA27" s="254">
        <f t="shared" si="13"/>
        <v>91</v>
      </c>
      <c r="BB27" s="254">
        <f t="shared" si="13"/>
        <v>92</v>
      </c>
      <c r="BC27" s="254" t="e">
        <f t="shared" si="13"/>
        <v>#NUM!</v>
      </c>
      <c r="BD27" s="254" t="e">
        <f t="shared" si="13"/>
        <v>#NUM!</v>
      </c>
      <c r="BE27" s="254" t="e">
        <f t="shared" si="13"/>
        <v>#NUM!</v>
      </c>
      <c r="BF27" s="254" t="e">
        <f t="shared" si="13"/>
        <v>#NUM!</v>
      </c>
      <c r="BG27" s="254" t="e">
        <f t="shared" si="13"/>
        <v>#NUM!</v>
      </c>
      <c r="BH27" s="254" t="e">
        <f t="shared" si="13"/>
        <v>#NUM!</v>
      </c>
      <c r="BI27" s="254" t="e">
        <f t="shared" si="13"/>
        <v>#NUM!</v>
      </c>
      <c r="BJ27" s="254" t="e">
        <f t="shared" si="13"/>
        <v>#NUM!</v>
      </c>
      <c r="BK27" s="254" t="e">
        <f t="shared" si="13"/>
        <v>#NUM!</v>
      </c>
      <c r="BL27" s="254" t="e">
        <f t="shared" si="13"/>
        <v>#NUM!</v>
      </c>
      <c r="BM27" s="254" t="e">
        <f t="shared" si="13"/>
        <v>#NUM!</v>
      </c>
      <c r="BN27" s="254" t="e">
        <f t="shared" si="13"/>
        <v>#NUM!</v>
      </c>
      <c r="BO27" s="254" t="e">
        <f t="shared" si="13"/>
        <v>#NUM!</v>
      </c>
      <c r="BP27" s="254" t="e">
        <f t="shared" si="13"/>
        <v>#NUM!</v>
      </c>
      <c r="BQ27" s="254" t="e">
        <f t="shared" si="13"/>
        <v>#NUM!</v>
      </c>
      <c r="BR27" s="254" t="e">
        <f t="shared" si="13"/>
        <v>#NUM!</v>
      </c>
      <c r="BS27" s="254" t="e">
        <f t="shared" si="13"/>
        <v>#NUM!</v>
      </c>
      <c r="BT27" s="254" t="e">
        <f t="shared" si="13"/>
        <v>#NUM!</v>
      </c>
      <c r="BU27" s="254" t="e">
        <f t="shared" si="13"/>
        <v>#NUM!</v>
      </c>
      <c r="BV27" s="254" t="e">
        <f t="shared" ref="BV27:DJ27" si="14" xml:space="preserve"> BV25 - BV26</f>
        <v>#NUM!</v>
      </c>
      <c r="BW27" s="254" t="e">
        <f t="shared" si="14"/>
        <v>#NUM!</v>
      </c>
      <c r="BX27" s="254" t="e">
        <f t="shared" si="14"/>
        <v>#NUM!</v>
      </c>
      <c r="BY27" s="254" t="e">
        <f t="shared" si="14"/>
        <v>#NUM!</v>
      </c>
      <c r="BZ27" s="254" t="e">
        <f t="shared" si="14"/>
        <v>#NUM!</v>
      </c>
      <c r="CA27" s="254" t="e">
        <f t="shared" si="14"/>
        <v>#NUM!</v>
      </c>
      <c r="CB27" s="254" t="e">
        <f t="shared" si="14"/>
        <v>#NUM!</v>
      </c>
      <c r="CC27" s="254" t="e">
        <f t="shared" si="14"/>
        <v>#NUM!</v>
      </c>
      <c r="CD27" s="254" t="e">
        <f t="shared" si="14"/>
        <v>#NUM!</v>
      </c>
      <c r="CE27" s="254" t="e">
        <f t="shared" si="14"/>
        <v>#NUM!</v>
      </c>
      <c r="CF27" s="254" t="e">
        <f t="shared" si="14"/>
        <v>#NUM!</v>
      </c>
      <c r="CG27" s="254" t="e">
        <f t="shared" si="14"/>
        <v>#NUM!</v>
      </c>
      <c r="CH27" s="254" t="e">
        <f t="shared" si="14"/>
        <v>#NUM!</v>
      </c>
      <c r="CI27" s="254" t="e">
        <f t="shared" si="14"/>
        <v>#NUM!</v>
      </c>
      <c r="CJ27" s="254" t="e">
        <f t="shared" si="14"/>
        <v>#NUM!</v>
      </c>
      <c r="CK27" s="254" t="e">
        <f t="shared" si="14"/>
        <v>#NUM!</v>
      </c>
      <c r="CL27" s="254" t="e">
        <f t="shared" si="14"/>
        <v>#NUM!</v>
      </c>
      <c r="CM27" s="254" t="e">
        <f t="shared" si="14"/>
        <v>#NUM!</v>
      </c>
      <c r="CN27" s="254" t="e">
        <f t="shared" si="14"/>
        <v>#NUM!</v>
      </c>
      <c r="CO27" s="254" t="e">
        <f t="shared" si="14"/>
        <v>#NUM!</v>
      </c>
      <c r="CP27" s="254" t="e">
        <f t="shared" si="14"/>
        <v>#NUM!</v>
      </c>
      <c r="CQ27" s="254" t="e">
        <f t="shared" si="14"/>
        <v>#NUM!</v>
      </c>
      <c r="CR27" s="254" t="e">
        <f t="shared" si="14"/>
        <v>#NUM!</v>
      </c>
      <c r="CS27" s="254" t="e">
        <f t="shared" si="14"/>
        <v>#NUM!</v>
      </c>
      <c r="CT27" s="254" t="e">
        <f t="shared" si="14"/>
        <v>#NUM!</v>
      </c>
      <c r="CU27" s="254" t="e">
        <f t="shared" si="14"/>
        <v>#NUM!</v>
      </c>
      <c r="CV27" s="254" t="e">
        <f t="shared" si="14"/>
        <v>#NUM!</v>
      </c>
      <c r="CW27" s="254" t="e">
        <f t="shared" si="14"/>
        <v>#NUM!</v>
      </c>
      <c r="CX27" s="254" t="e">
        <f t="shared" si="14"/>
        <v>#NUM!</v>
      </c>
      <c r="CY27" s="254" t="e">
        <f t="shared" si="14"/>
        <v>#NUM!</v>
      </c>
      <c r="CZ27" s="254" t="e">
        <f t="shared" si="14"/>
        <v>#NUM!</v>
      </c>
      <c r="DA27" s="254" t="e">
        <f t="shared" si="14"/>
        <v>#NUM!</v>
      </c>
      <c r="DB27" s="254" t="e">
        <f t="shared" si="14"/>
        <v>#NUM!</v>
      </c>
      <c r="DC27" s="254" t="e">
        <f t="shared" si="14"/>
        <v>#NUM!</v>
      </c>
      <c r="DD27" s="254" t="e">
        <f t="shared" si="14"/>
        <v>#NUM!</v>
      </c>
      <c r="DE27" s="254" t="e">
        <f t="shared" si="14"/>
        <v>#NUM!</v>
      </c>
      <c r="DF27" s="254" t="e">
        <f t="shared" si="14"/>
        <v>#NUM!</v>
      </c>
      <c r="DG27" s="254" t="e">
        <f t="shared" si="14"/>
        <v>#NUM!</v>
      </c>
      <c r="DH27" s="254" t="e">
        <f t="shared" si="14"/>
        <v>#NUM!</v>
      </c>
      <c r="DI27" s="254" t="e">
        <f t="shared" si="14"/>
        <v>#NUM!</v>
      </c>
      <c r="DJ27" s="254" t="e">
        <f t="shared" si="14"/>
        <v>#NUM!</v>
      </c>
      <c r="DK27" s="254"/>
      <c r="DL27" s="254"/>
      <c r="DM27" s="254"/>
      <c r="DN27" s="254"/>
      <c r="DO27" s="254"/>
      <c r="DP27" s="254"/>
      <c r="DQ27" s="254"/>
      <c r="DR27" s="254"/>
      <c r="DS27" s="254"/>
      <c r="DT27" s="254"/>
    </row>
    <row r="28" spans="1:124" s="77" customFormat="1" ht="14.4" x14ac:dyDescent="0.25">
      <c r="A28" s="19"/>
      <c r="B28" s="19"/>
      <c r="C28" s="20"/>
      <c r="D28" s="22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</row>
    <row r="29" spans="1:124" s="77" customFormat="1" ht="14.4" x14ac:dyDescent="0.25">
      <c r="A29" s="19" t="s">
        <v>42</v>
      </c>
      <c r="B29" s="19"/>
      <c r="C29" s="20"/>
      <c r="D29" s="22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</row>
    <row r="30" spans="1:124" s="77" customFormat="1" ht="14.4" x14ac:dyDescent="0.25">
      <c r="A30" s="19"/>
      <c r="B30" s="19"/>
      <c r="C30" s="20"/>
      <c r="D30" s="22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</row>
    <row r="31" spans="1:124" s="77" customFormat="1" ht="14.4" x14ac:dyDescent="0.25">
      <c r="A31" s="19"/>
      <c r="B31" s="19" t="s">
        <v>43</v>
      </c>
      <c r="C31" s="20"/>
      <c r="D31" s="22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</row>
    <row r="32" spans="1:124" s="86" customFormat="1" ht="14.4" x14ac:dyDescent="0.25">
      <c r="A32" s="19"/>
      <c r="B32" s="19"/>
      <c r="C32" s="20"/>
      <c r="D32" s="22"/>
      <c r="E32" s="85" t="str">
        <f>InpC!E$15</f>
        <v>Acquisition / initial balance date</v>
      </c>
      <c r="F32" s="85">
        <f>InpC!F$15</f>
        <v>44561</v>
      </c>
      <c r="G32" s="85" t="str">
        <f>InpC!G$15</f>
        <v>date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</row>
    <row r="33" spans="1:54" s="94" customFormat="1" ht="14.4" x14ac:dyDescent="0.25">
      <c r="A33" s="19"/>
      <c r="B33" s="19"/>
      <c r="C33" s="20"/>
      <c r="D33" s="22"/>
      <c r="E33" s="45" t="str">
        <f xml:space="preserve"> E$18</f>
        <v xml:space="preserve">Model period ending </v>
      </c>
      <c r="F33" s="45">
        <f t="shared" ref="F33:BB33" si="15" xml:space="preserve"> F$18</f>
        <v>0</v>
      </c>
      <c r="G33" s="45" t="str">
        <f t="shared" si="15"/>
        <v>date</v>
      </c>
      <c r="H33" s="45">
        <f t="shared" si="15"/>
        <v>0</v>
      </c>
      <c r="I33" s="45">
        <f t="shared" si="15"/>
        <v>0</v>
      </c>
      <c r="J33" s="45">
        <f t="shared" si="15"/>
        <v>44469</v>
      </c>
      <c r="K33" s="45">
        <f t="shared" si="15"/>
        <v>44561</v>
      </c>
      <c r="L33" s="45">
        <f t="shared" si="15"/>
        <v>44651</v>
      </c>
      <c r="M33" s="45">
        <f t="shared" si="15"/>
        <v>44742</v>
      </c>
      <c r="N33" s="45">
        <f t="shared" si="15"/>
        <v>44834</v>
      </c>
      <c r="O33" s="45">
        <f t="shared" si="15"/>
        <v>44926</v>
      </c>
      <c r="P33" s="45">
        <f t="shared" si="15"/>
        <v>45016</v>
      </c>
      <c r="Q33" s="45">
        <f t="shared" si="15"/>
        <v>45107</v>
      </c>
      <c r="R33" s="45">
        <f t="shared" si="15"/>
        <v>45199</v>
      </c>
      <c r="S33" s="45">
        <f t="shared" si="15"/>
        <v>45291</v>
      </c>
      <c r="T33" s="45">
        <f t="shared" si="15"/>
        <v>45382</v>
      </c>
      <c r="U33" s="45">
        <f t="shared" si="15"/>
        <v>45473</v>
      </c>
      <c r="V33" s="45">
        <f t="shared" si="15"/>
        <v>45565</v>
      </c>
      <c r="W33" s="45">
        <f t="shared" si="15"/>
        <v>45657</v>
      </c>
      <c r="X33" s="45">
        <f t="shared" si="15"/>
        <v>45747</v>
      </c>
      <c r="Y33" s="45">
        <f t="shared" si="15"/>
        <v>45838</v>
      </c>
      <c r="Z33" s="45">
        <f t="shared" si="15"/>
        <v>45930</v>
      </c>
      <c r="AA33" s="45">
        <f t="shared" si="15"/>
        <v>46022</v>
      </c>
      <c r="AB33" s="45">
        <f t="shared" si="15"/>
        <v>46112</v>
      </c>
      <c r="AC33" s="45">
        <f t="shared" si="15"/>
        <v>46203</v>
      </c>
      <c r="AD33" s="45">
        <f t="shared" si="15"/>
        <v>46295</v>
      </c>
      <c r="AE33" s="45">
        <f t="shared" si="15"/>
        <v>46387</v>
      </c>
      <c r="AF33" s="45">
        <f t="shared" si="15"/>
        <v>46477</v>
      </c>
      <c r="AG33" s="45">
        <f t="shared" si="15"/>
        <v>46568</v>
      </c>
      <c r="AH33" s="45">
        <f t="shared" si="15"/>
        <v>46660</v>
      </c>
      <c r="AI33" s="45">
        <f t="shared" si="15"/>
        <v>46752</v>
      </c>
      <c r="AJ33" s="45">
        <f t="shared" si="15"/>
        <v>46843</v>
      </c>
      <c r="AK33" s="45">
        <f t="shared" si="15"/>
        <v>46934</v>
      </c>
      <c r="AL33" s="45">
        <f t="shared" si="15"/>
        <v>47026</v>
      </c>
      <c r="AM33" s="45">
        <f t="shared" si="15"/>
        <v>47118</v>
      </c>
      <c r="AN33" s="45">
        <f t="shared" si="15"/>
        <v>47208</v>
      </c>
      <c r="AO33" s="45">
        <f t="shared" si="15"/>
        <v>47299</v>
      </c>
      <c r="AP33" s="45">
        <f t="shared" si="15"/>
        <v>47391</v>
      </c>
      <c r="AQ33" s="45">
        <f t="shared" si="15"/>
        <v>47483</v>
      </c>
      <c r="AR33" s="45">
        <f t="shared" si="15"/>
        <v>47573</v>
      </c>
      <c r="AS33" s="45">
        <f t="shared" si="15"/>
        <v>47664</v>
      </c>
      <c r="AT33" s="45">
        <f t="shared" si="15"/>
        <v>47756</v>
      </c>
      <c r="AU33" s="45">
        <f t="shared" si="15"/>
        <v>47848</v>
      </c>
      <c r="AV33" s="45">
        <f t="shared" si="15"/>
        <v>47938</v>
      </c>
      <c r="AW33" s="45">
        <f t="shared" si="15"/>
        <v>48029</v>
      </c>
      <c r="AX33" s="45">
        <f t="shared" si="15"/>
        <v>48121</v>
      </c>
      <c r="AY33" s="45">
        <f t="shared" si="15"/>
        <v>48213</v>
      </c>
      <c r="AZ33" s="45">
        <f t="shared" si="15"/>
        <v>48304</v>
      </c>
      <c r="BA33" s="45">
        <f t="shared" si="15"/>
        <v>48395</v>
      </c>
      <c r="BB33" s="45">
        <f t="shared" si="15"/>
        <v>48487</v>
      </c>
    </row>
    <row r="34" spans="1:54" ht="14.4" x14ac:dyDescent="0.25">
      <c r="A34" s="19"/>
      <c r="B34" s="19"/>
      <c r="C34" s="20"/>
      <c r="D34" s="22"/>
      <c r="E34" s="95" t="s">
        <v>43</v>
      </c>
      <c r="F34" s="95"/>
      <c r="G34" s="95" t="s">
        <v>38</v>
      </c>
      <c r="H34" s="95">
        <f>SUM(J34:BB34)</f>
        <v>1</v>
      </c>
      <c r="I34" s="95"/>
      <c r="J34" s="95">
        <f t="shared" ref="J34:BB34" si="16" xml:space="preserve"> IF(J33 = $F32, 1, 0)</f>
        <v>0</v>
      </c>
      <c r="K34" s="95">
        <f t="shared" si="16"/>
        <v>1</v>
      </c>
      <c r="L34" s="95">
        <f xml:space="preserve"> IF(L33 = $F32, 1, 0)</f>
        <v>0</v>
      </c>
      <c r="M34" s="95">
        <f t="shared" si="16"/>
        <v>0</v>
      </c>
      <c r="N34" s="95">
        <f t="shared" si="16"/>
        <v>0</v>
      </c>
      <c r="O34" s="95">
        <f t="shared" si="16"/>
        <v>0</v>
      </c>
      <c r="P34" s="95">
        <f t="shared" si="16"/>
        <v>0</v>
      </c>
      <c r="Q34" s="95">
        <f t="shared" si="16"/>
        <v>0</v>
      </c>
      <c r="R34" s="95">
        <f t="shared" si="16"/>
        <v>0</v>
      </c>
      <c r="S34" s="95">
        <f t="shared" si="16"/>
        <v>0</v>
      </c>
      <c r="T34" s="95">
        <f t="shared" si="16"/>
        <v>0</v>
      </c>
      <c r="U34" s="95">
        <f t="shared" si="16"/>
        <v>0</v>
      </c>
      <c r="V34" s="95">
        <f t="shared" si="16"/>
        <v>0</v>
      </c>
      <c r="W34" s="95">
        <f t="shared" si="16"/>
        <v>0</v>
      </c>
      <c r="X34" s="95">
        <f t="shared" si="16"/>
        <v>0</v>
      </c>
      <c r="Y34" s="95">
        <f t="shared" si="16"/>
        <v>0</v>
      </c>
      <c r="Z34" s="95">
        <f t="shared" si="16"/>
        <v>0</v>
      </c>
      <c r="AA34" s="95">
        <f t="shared" si="16"/>
        <v>0</v>
      </c>
      <c r="AB34" s="95">
        <f t="shared" si="16"/>
        <v>0</v>
      </c>
      <c r="AC34" s="95">
        <f t="shared" si="16"/>
        <v>0</v>
      </c>
      <c r="AD34" s="95">
        <f t="shared" si="16"/>
        <v>0</v>
      </c>
      <c r="AE34" s="95">
        <f t="shared" si="16"/>
        <v>0</v>
      </c>
      <c r="AF34" s="95">
        <f t="shared" si="16"/>
        <v>0</v>
      </c>
      <c r="AG34" s="95">
        <f t="shared" si="16"/>
        <v>0</v>
      </c>
      <c r="AH34" s="95">
        <f t="shared" si="16"/>
        <v>0</v>
      </c>
      <c r="AI34" s="95">
        <f t="shared" si="16"/>
        <v>0</v>
      </c>
      <c r="AJ34" s="95">
        <f t="shared" si="16"/>
        <v>0</v>
      </c>
      <c r="AK34" s="95">
        <f t="shared" si="16"/>
        <v>0</v>
      </c>
      <c r="AL34" s="95">
        <f t="shared" si="16"/>
        <v>0</v>
      </c>
      <c r="AM34" s="95">
        <f t="shared" si="16"/>
        <v>0</v>
      </c>
      <c r="AN34" s="95">
        <f t="shared" si="16"/>
        <v>0</v>
      </c>
      <c r="AO34" s="95">
        <f t="shared" si="16"/>
        <v>0</v>
      </c>
      <c r="AP34" s="95">
        <f t="shared" si="16"/>
        <v>0</v>
      </c>
      <c r="AQ34" s="95">
        <f t="shared" si="16"/>
        <v>0</v>
      </c>
      <c r="AR34" s="95">
        <f t="shared" si="16"/>
        <v>0</v>
      </c>
      <c r="AS34" s="95">
        <f t="shared" si="16"/>
        <v>0</v>
      </c>
      <c r="AT34" s="95">
        <f t="shared" si="16"/>
        <v>0</v>
      </c>
      <c r="AU34" s="95">
        <f t="shared" si="16"/>
        <v>0</v>
      </c>
      <c r="AV34" s="95">
        <f t="shared" si="16"/>
        <v>0</v>
      </c>
      <c r="AW34" s="95">
        <f t="shared" si="16"/>
        <v>0</v>
      </c>
      <c r="AX34" s="95">
        <f t="shared" si="16"/>
        <v>0</v>
      </c>
      <c r="AY34" s="95">
        <f t="shared" si="16"/>
        <v>0</v>
      </c>
      <c r="AZ34" s="95">
        <f t="shared" si="16"/>
        <v>0</v>
      </c>
      <c r="BA34" s="95">
        <f t="shared" si="16"/>
        <v>0</v>
      </c>
      <c r="BB34" s="95">
        <f t="shared" si="16"/>
        <v>0</v>
      </c>
    </row>
    <row r="35" spans="1:54" s="96" customFormat="1" ht="14.4" x14ac:dyDescent="0.25">
      <c r="A35" s="19"/>
      <c r="B35" s="19"/>
      <c r="C35" s="20"/>
      <c r="D35" s="2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</row>
    <row r="36" spans="1:54" s="42" customFormat="1" ht="14.4" x14ac:dyDescent="0.25">
      <c r="A36" s="7"/>
      <c r="B36" s="7" t="s">
        <v>44</v>
      </c>
      <c r="C36" s="8"/>
      <c r="D36" s="10"/>
      <c r="E36" s="37"/>
      <c r="F36" s="37"/>
      <c r="G36" s="37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s="86" customFormat="1" ht="14.4" x14ac:dyDescent="0.25">
      <c r="A37" s="19"/>
      <c r="B37" s="19"/>
      <c r="C37" s="20"/>
      <c r="D37" s="22"/>
      <c r="E37" s="85" t="str">
        <f>InpC!E$15</f>
        <v>Acquisition / initial balance date</v>
      </c>
      <c r="F37" s="85">
        <f>InpC!F$15</f>
        <v>44561</v>
      </c>
      <c r="G37" s="85" t="str">
        <f>InpC!G$15</f>
        <v>date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</row>
    <row r="38" spans="1:54" s="97" customFormat="1" ht="14.4" x14ac:dyDescent="0.25">
      <c r="A38" s="7"/>
      <c r="B38" s="7"/>
      <c r="C38" s="8"/>
      <c r="D38" s="10"/>
      <c r="E38" s="26" t="s">
        <v>45</v>
      </c>
      <c r="F38" s="26">
        <f xml:space="preserve"> F37 + 1</f>
        <v>44562</v>
      </c>
      <c r="G38" s="26" t="s">
        <v>4</v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s="42" customFormat="1" ht="14.4" x14ac:dyDescent="0.25">
      <c r="A39" s="7"/>
      <c r="B39" s="7"/>
      <c r="C39" s="8"/>
      <c r="D39" s="10"/>
      <c r="E39" s="37"/>
      <c r="F39" s="37"/>
      <c r="G39" s="37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s="99" customFormat="1" ht="14.4" x14ac:dyDescent="0.25">
      <c r="A40" s="7"/>
      <c r="B40" s="7"/>
      <c r="C40" s="8"/>
      <c r="D40" s="10"/>
      <c r="E40" s="98" t="str">
        <f xml:space="preserve"> E$38</f>
        <v>First forecast period start date</v>
      </c>
      <c r="F40" s="98">
        <f xml:space="preserve"> F$38</f>
        <v>44562</v>
      </c>
      <c r="G40" s="98" t="str">
        <f xml:space="preserve"> G$38</f>
        <v>date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s="94" customFormat="1" ht="14.4" x14ac:dyDescent="0.25">
      <c r="A41" s="19"/>
      <c r="B41" s="19"/>
      <c r="C41" s="20"/>
      <c r="D41" s="22"/>
      <c r="E41" s="45" t="str">
        <f xml:space="preserve"> E$18</f>
        <v xml:space="preserve">Model period ending </v>
      </c>
      <c r="F41" s="45">
        <f t="shared" ref="F41:BB41" si="17" xml:space="preserve"> F$18</f>
        <v>0</v>
      </c>
      <c r="G41" s="45" t="str">
        <f t="shared" si="17"/>
        <v>date</v>
      </c>
      <c r="H41" s="45">
        <f t="shared" si="17"/>
        <v>0</v>
      </c>
      <c r="I41" s="89">
        <f t="shared" si="17"/>
        <v>0</v>
      </c>
      <c r="J41" s="45">
        <f t="shared" si="17"/>
        <v>44469</v>
      </c>
      <c r="K41" s="45">
        <f t="shared" si="17"/>
        <v>44561</v>
      </c>
      <c r="L41" s="45">
        <f t="shared" si="17"/>
        <v>44651</v>
      </c>
      <c r="M41" s="45">
        <f t="shared" si="17"/>
        <v>44742</v>
      </c>
      <c r="N41" s="45">
        <f t="shared" si="17"/>
        <v>44834</v>
      </c>
      <c r="O41" s="45">
        <f t="shared" si="17"/>
        <v>44926</v>
      </c>
      <c r="P41" s="45">
        <f t="shared" si="17"/>
        <v>45016</v>
      </c>
      <c r="Q41" s="45">
        <f t="shared" si="17"/>
        <v>45107</v>
      </c>
      <c r="R41" s="45">
        <f t="shared" si="17"/>
        <v>45199</v>
      </c>
      <c r="S41" s="45">
        <f t="shared" si="17"/>
        <v>45291</v>
      </c>
      <c r="T41" s="45">
        <f t="shared" si="17"/>
        <v>45382</v>
      </c>
      <c r="U41" s="45">
        <f t="shared" si="17"/>
        <v>45473</v>
      </c>
      <c r="V41" s="45">
        <f t="shared" si="17"/>
        <v>45565</v>
      </c>
      <c r="W41" s="45">
        <f t="shared" si="17"/>
        <v>45657</v>
      </c>
      <c r="X41" s="45">
        <f t="shared" si="17"/>
        <v>45747</v>
      </c>
      <c r="Y41" s="45">
        <f t="shared" si="17"/>
        <v>45838</v>
      </c>
      <c r="Z41" s="45">
        <f t="shared" si="17"/>
        <v>45930</v>
      </c>
      <c r="AA41" s="45">
        <f t="shared" si="17"/>
        <v>46022</v>
      </c>
      <c r="AB41" s="45">
        <f t="shared" si="17"/>
        <v>46112</v>
      </c>
      <c r="AC41" s="45">
        <f t="shared" si="17"/>
        <v>46203</v>
      </c>
      <c r="AD41" s="45">
        <f t="shared" si="17"/>
        <v>46295</v>
      </c>
      <c r="AE41" s="45">
        <f t="shared" si="17"/>
        <v>46387</v>
      </c>
      <c r="AF41" s="45">
        <f t="shared" si="17"/>
        <v>46477</v>
      </c>
      <c r="AG41" s="45">
        <f t="shared" si="17"/>
        <v>46568</v>
      </c>
      <c r="AH41" s="45">
        <f t="shared" si="17"/>
        <v>46660</v>
      </c>
      <c r="AI41" s="45">
        <f t="shared" si="17"/>
        <v>46752</v>
      </c>
      <c r="AJ41" s="45">
        <f t="shared" si="17"/>
        <v>46843</v>
      </c>
      <c r="AK41" s="45">
        <f t="shared" si="17"/>
        <v>46934</v>
      </c>
      <c r="AL41" s="45">
        <f t="shared" si="17"/>
        <v>47026</v>
      </c>
      <c r="AM41" s="45">
        <f t="shared" si="17"/>
        <v>47118</v>
      </c>
      <c r="AN41" s="45">
        <f t="shared" si="17"/>
        <v>47208</v>
      </c>
      <c r="AO41" s="45">
        <f t="shared" si="17"/>
        <v>47299</v>
      </c>
      <c r="AP41" s="45">
        <f t="shared" si="17"/>
        <v>47391</v>
      </c>
      <c r="AQ41" s="45">
        <f t="shared" si="17"/>
        <v>47483</v>
      </c>
      <c r="AR41" s="45">
        <f t="shared" si="17"/>
        <v>47573</v>
      </c>
      <c r="AS41" s="45">
        <f t="shared" si="17"/>
        <v>47664</v>
      </c>
      <c r="AT41" s="45">
        <f t="shared" si="17"/>
        <v>47756</v>
      </c>
      <c r="AU41" s="45">
        <f t="shared" si="17"/>
        <v>47848</v>
      </c>
      <c r="AV41" s="45">
        <f t="shared" si="17"/>
        <v>47938</v>
      </c>
      <c r="AW41" s="45">
        <f t="shared" si="17"/>
        <v>48029</v>
      </c>
      <c r="AX41" s="45">
        <f t="shared" si="17"/>
        <v>48121</v>
      </c>
      <c r="AY41" s="45">
        <f t="shared" si="17"/>
        <v>48213</v>
      </c>
      <c r="AZ41" s="45">
        <f t="shared" si="17"/>
        <v>48304</v>
      </c>
      <c r="BA41" s="45">
        <f t="shared" si="17"/>
        <v>48395</v>
      </c>
      <c r="BB41" s="45">
        <f t="shared" si="17"/>
        <v>48487</v>
      </c>
    </row>
    <row r="42" spans="1:54" s="207" customFormat="1" ht="14.4" x14ac:dyDescent="0.25">
      <c r="A42" s="347"/>
      <c r="B42" s="347"/>
      <c r="C42" s="348"/>
      <c r="D42" s="230"/>
      <c r="E42" s="234" t="s">
        <v>44</v>
      </c>
      <c r="F42" s="95"/>
      <c r="G42" s="95" t="s">
        <v>38</v>
      </c>
      <c r="H42" s="95">
        <f xml:space="preserve"> SUM(J42:BB42)</f>
        <v>1</v>
      </c>
      <c r="I42" s="95"/>
      <c r="J42" s="234">
        <f xml:space="preserve"> IF(AND(I41 &lt; $F40, J41 &gt;= $F40), 1, 0)</f>
        <v>0</v>
      </c>
      <c r="K42" s="234">
        <f t="shared" ref="K42:BB42" si="18" xml:space="preserve"> IF(AND(J41 &lt; $F40, K41 &gt;= $F40), 1, 0)</f>
        <v>0</v>
      </c>
      <c r="L42" s="234">
        <f t="shared" si="18"/>
        <v>1</v>
      </c>
      <c r="M42" s="234">
        <f t="shared" si="18"/>
        <v>0</v>
      </c>
      <c r="N42" s="234">
        <f t="shared" si="18"/>
        <v>0</v>
      </c>
      <c r="O42" s="234">
        <f t="shared" si="18"/>
        <v>0</v>
      </c>
      <c r="P42" s="234">
        <f t="shared" si="18"/>
        <v>0</v>
      </c>
      <c r="Q42" s="234">
        <f t="shared" si="18"/>
        <v>0</v>
      </c>
      <c r="R42" s="234">
        <f t="shared" si="18"/>
        <v>0</v>
      </c>
      <c r="S42" s="234">
        <f t="shared" si="18"/>
        <v>0</v>
      </c>
      <c r="T42" s="234">
        <f t="shared" si="18"/>
        <v>0</v>
      </c>
      <c r="U42" s="234">
        <f t="shared" si="18"/>
        <v>0</v>
      </c>
      <c r="V42" s="234">
        <f t="shared" si="18"/>
        <v>0</v>
      </c>
      <c r="W42" s="234">
        <f t="shared" si="18"/>
        <v>0</v>
      </c>
      <c r="X42" s="234">
        <f t="shared" si="18"/>
        <v>0</v>
      </c>
      <c r="Y42" s="234">
        <f t="shared" si="18"/>
        <v>0</v>
      </c>
      <c r="Z42" s="234">
        <f t="shared" si="18"/>
        <v>0</v>
      </c>
      <c r="AA42" s="234">
        <f t="shared" si="18"/>
        <v>0</v>
      </c>
      <c r="AB42" s="234">
        <f t="shared" si="18"/>
        <v>0</v>
      </c>
      <c r="AC42" s="234">
        <f t="shared" si="18"/>
        <v>0</v>
      </c>
      <c r="AD42" s="234">
        <f t="shared" si="18"/>
        <v>0</v>
      </c>
      <c r="AE42" s="234">
        <f t="shared" si="18"/>
        <v>0</v>
      </c>
      <c r="AF42" s="234">
        <f t="shared" si="18"/>
        <v>0</v>
      </c>
      <c r="AG42" s="234">
        <f t="shared" si="18"/>
        <v>0</v>
      </c>
      <c r="AH42" s="234">
        <f t="shared" si="18"/>
        <v>0</v>
      </c>
      <c r="AI42" s="234">
        <f t="shared" si="18"/>
        <v>0</v>
      </c>
      <c r="AJ42" s="234">
        <f t="shared" si="18"/>
        <v>0</v>
      </c>
      <c r="AK42" s="234">
        <f t="shared" si="18"/>
        <v>0</v>
      </c>
      <c r="AL42" s="234">
        <f t="shared" si="18"/>
        <v>0</v>
      </c>
      <c r="AM42" s="234">
        <f t="shared" si="18"/>
        <v>0</v>
      </c>
      <c r="AN42" s="234">
        <f t="shared" si="18"/>
        <v>0</v>
      </c>
      <c r="AO42" s="234">
        <f t="shared" si="18"/>
        <v>0</v>
      </c>
      <c r="AP42" s="234">
        <f t="shared" si="18"/>
        <v>0</v>
      </c>
      <c r="AQ42" s="234">
        <f t="shared" si="18"/>
        <v>0</v>
      </c>
      <c r="AR42" s="234">
        <f t="shared" si="18"/>
        <v>0</v>
      </c>
      <c r="AS42" s="234">
        <f t="shared" si="18"/>
        <v>0</v>
      </c>
      <c r="AT42" s="234">
        <f t="shared" si="18"/>
        <v>0</v>
      </c>
      <c r="AU42" s="234">
        <f t="shared" si="18"/>
        <v>0</v>
      </c>
      <c r="AV42" s="234">
        <f t="shared" si="18"/>
        <v>0</v>
      </c>
      <c r="AW42" s="234">
        <f t="shared" si="18"/>
        <v>0</v>
      </c>
      <c r="AX42" s="234">
        <f t="shared" si="18"/>
        <v>0</v>
      </c>
      <c r="AY42" s="234">
        <f t="shared" si="18"/>
        <v>0</v>
      </c>
      <c r="AZ42" s="234">
        <f t="shared" si="18"/>
        <v>0</v>
      </c>
      <c r="BA42" s="234">
        <f t="shared" si="18"/>
        <v>0</v>
      </c>
      <c r="BB42" s="234">
        <f t="shared" si="18"/>
        <v>0</v>
      </c>
    </row>
    <row r="43" spans="1:54" s="42" customFormat="1" ht="14.4" x14ac:dyDescent="0.25">
      <c r="A43" s="7"/>
      <c r="B43" s="7"/>
      <c r="C43" s="8"/>
      <c r="D43" s="10"/>
      <c r="E43" s="37"/>
      <c r="F43" s="37"/>
      <c r="G43" s="37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s="101" customFormat="1" ht="14.4" x14ac:dyDescent="0.25">
      <c r="A44" s="19"/>
      <c r="B44" s="19" t="s">
        <v>46</v>
      </c>
      <c r="C44" s="20"/>
      <c r="D44" s="22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</row>
    <row r="45" spans="1:54" s="86" customFormat="1" ht="14.4" x14ac:dyDescent="0.25">
      <c r="A45" s="19"/>
      <c r="B45" s="19"/>
      <c r="C45" s="20"/>
      <c r="D45" s="22"/>
      <c r="E45" s="85" t="str">
        <f>InpC!E$15</f>
        <v>Acquisition / initial balance date</v>
      </c>
      <c r="F45" s="85">
        <f>InpC!F$15</f>
        <v>44561</v>
      </c>
      <c r="G45" s="85" t="str">
        <f>InpC!G$15</f>
        <v>date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</row>
    <row r="46" spans="1:54" s="94" customFormat="1" ht="14.4" x14ac:dyDescent="0.25">
      <c r="A46" s="19"/>
      <c r="B46" s="19"/>
      <c r="C46" s="20"/>
      <c r="D46" s="22"/>
      <c r="E46" s="45" t="str">
        <f xml:space="preserve"> E$18</f>
        <v xml:space="preserve">Model period ending </v>
      </c>
      <c r="F46" s="45">
        <f t="shared" ref="F46:BB46" si="19" xml:space="preserve"> F$18</f>
        <v>0</v>
      </c>
      <c r="G46" s="45" t="str">
        <f t="shared" si="19"/>
        <v>date</v>
      </c>
      <c r="H46" s="45">
        <f t="shared" si="19"/>
        <v>0</v>
      </c>
      <c r="I46" s="45">
        <f t="shared" si="19"/>
        <v>0</v>
      </c>
      <c r="J46" s="45">
        <f t="shared" si="19"/>
        <v>44469</v>
      </c>
      <c r="K46" s="45">
        <f t="shared" si="19"/>
        <v>44561</v>
      </c>
      <c r="L46" s="45">
        <f t="shared" si="19"/>
        <v>44651</v>
      </c>
      <c r="M46" s="45">
        <f t="shared" si="19"/>
        <v>44742</v>
      </c>
      <c r="N46" s="45">
        <f t="shared" si="19"/>
        <v>44834</v>
      </c>
      <c r="O46" s="45">
        <f t="shared" si="19"/>
        <v>44926</v>
      </c>
      <c r="P46" s="45">
        <f t="shared" si="19"/>
        <v>45016</v>
      </c>
      <c r="Q46" s="45">
        <f t="shared" si="19"/>
        <v>45107</v>
      </c>
      <c r="R46" s="45">
        <f t="shared" si="19"/>
        <v>45199</v>
      </c>
      <c r="S46" s="45">
        <f t="shared" si="19"/>
        <v>45291</v>
      </c>
      <c r="T46" s="45">
        <f t="shared" si="19"/>
        <v>45382</v>
      </c>
      <c r="U46" s="45">
        <f t="shared" si="19"/>
        <v>45473</v>
      </c>
      <c r="V46" s="45">
        <f t="shared" si="19"/>
        <v>45565</v>
      </c>
      <c r="W46" s="45">
        <f t="shared" si="19"/>
        <v>45657</v>
      </c>
      <c r="X46" s="45">
        <f t="shared" si="19"/>
        <v>45747</v>
      </c>
      <c r="Y46" s="45">
        <f t="shared" si="19"/>
        <v>45838</v>
      </c>
      <c r="Z46" s="45">
        <f t="shared" si="19"/>
        <v>45930</v>
      </c>
      <c r="AA46" s="45">
        <f t="shared" si="19"/>
        <v>46022</v>
      </c>
      <c r="AB46" s="45">
        <f t="shared" si="19"/>
        <v>46112</v>
      </c>
      <c r="AC46" s="45">
        <f t="shared" si="19"/>
        <v>46203</v>
      </c>
      <c r="AD46" s="45">
        <f t="shared" si="19"/>
        <v>46295</v>
      </c>
      <c r="AE46" s="45">
        <f t="shared" si="19"/>
        <v>46387</v>
      </c>
      <c r="AF46" s="45">
        <f t="shared" si="19"/>
        <v>46477</v>
      </c>
      <c r="AG46" s="45">
        <f t="shared" si="19"/>
        <v>46568</v>
      </c>
      <c r="AH46" s="45">
        <f t="shared" si="19"/>
        <v>46660</v>
      </c>
      <c r="AI46" s="45">
        <f t="shared" si="19"/>
        <v>46752</v>
      </c>
      <c r="AJ46" s="45">
        <f t="shared" si="19"/>
        <v>46843</v>
      </c>
      <c r="AK46" s="45">
        <f t="shared" si="19"/>
        <v>46934</v>
      </c>
      <c r="AL46" s="45">
        <f t="shared" si="19"/>
        <v>47026</v>
      </c>
      <c r="AM46" s="45">
        <f t="shared" si="19"/>
        <v>47118</v>
      </c>
      <c r="AN46" s="45">
        <f t="shared" si="19"/>
        <v>47208</v>
      </c>
      <c r="AO46" s="45">
        <f t="shared" si="19"/>
        <v>47299</v>
      </c>
      <c r="AP46" s="45">
        <f t="shared" si="19"/>
        <v>47391</v>
      </c>
      <c r="AQ46" s="45">
        <f t="shared" si="19"/>
        <v>47483</v>
      </c>
      <c r="AR46" s="45">
        <f t="shared" si="19"/>
        <v>47573</v>
      </c>
      <c r="AS46" s="45">
        <f t="shared" si="19"/>
        <v>47664</v>
      </c>
      <c r="AT46" s="45">
        <f t="shared" si="19"/>
        <v>47756</v>
      </c>
      <c r="AU46" s="45">
        <f t="shared" si="19"/>
        <v>47848</v>
      </c>
      <c r="AV46" s="45">
        <f t="shared" si="19"/>
        <v>47938</v>
      </c>
      <c r="AW46" s="45">
        <f t="shared" si="19"/>
        <v>48029</v>
      </c>
      <c r="AX46" s="45">
        <f t="shared" si="19"/>
        <v>48121</v>
      </c>
      <c r="AY46" s="45">
        <f t="shared" si="19"/>
        <v>48213</v>
      </c>
      <c r="AZ46" s="45">
        <f t="shared" si="19"/>
        <v>48304</v>
      </c>
      <c r="BA46" s="45">
        <f t="shared" si="19"/>
        <v>48395</v>
      </c>
      <c r="BB46" s="45">
        <f t="shared" si="19"/>
        <v>48487</v>
      </c>
    </row>
    <row r="47" spans="1:54" s="102" customFormat="1" ht="14.4" x14ac:dyDescent="0.25">
      <c r="A47" s="19"/>
      <c r="B47" s="19"/>
      <c r="C47" s="20"/>
      <c r="D47" s="22"/>
      <c r="E47" s="37" t="s">
        <v>46</v>
      </c>
      <c r="F47" s="37"/>
      <c r="G47" s="37" t="s">
        <v>38</v>
      </c>
      <c r="H47" s="37">
        <f xml:space="preserve"> SUM(J47:BB47)</f>
        <v>2</v>
      </c>
      <c r="I47" s="37"/>
      <c r="J47" s="37">
        <f t="shared" ref="J47:BB47" si="20" xml:space="preserve"> IF(J46 &lt;= $F45, 1, 0)</f>
        <v>1</v>
      </c>
      <c r="K47" s="37">
        <f t="shared" si="20"/>
        <v>1</v>
      </c>
      <c r="L47" s="37">
        <f t="shared" si="20"/>
        <v>0</v>
      </c>
      <c r="M47" s="37">
        <f t="shared" si="20"/>
        <v>0</v>
      </c>
      <c r="N47" s="37">
        <f t="shared" si="20"/>
        <v>0</v>
      </c>
      <c r="O47" s="37">
        <f t="shared" si="20"/>
        <v>0</v>
      </c>
      <c r="P47" s="37">
        <f t="shared" si="20"/>
        <v>0</v>
      </c>
      <c r="Q47" s="37">
        <f t="shared" si="20"/>
        <v>0</v>
      </c>
      <c r="R47" s="37">
        <f t="shared" si="20"/>
        <v>0</v>
      </c>
      <c r="S47" s="37">
        <f t="shared" si="20"/>
        <v>0</v>
      </c>
      <c r="T47" s="37">
        <f t="shared" si="20"/>
        <v>0</v>
      </c>
      <c r="U47" s="37">
        <f t="shared" si="20"/>
        <v>0</v>
      </c>
      <c r="V47" s="37">
        <f t="shared" si="20"/>
        <v>0</v>
      </c>
      <c r="W47" s="37">
        <f t="shared" si="20"/>
        <v>0</v>
      </c>
      <c r="X47" s="37">
        <f t="shared" si="20"/>
        <v>0</v>
      </c>
      <c r="Y47" s="37">
        <f t="shared" si="20"/>
        <v>0</v>
      </c>
      <c r="Z47" s="37">
        <f t="shared" si="20"/>
        <v>0</v>
      </c>
      <c r="AA47" s="37">
        <f t="shared" si="20"/>
        <v>0</v>
      </c>
      <c r="AB47" s="37">
        <f t="shared" si="20"/>
        <v>0</v>
      </c>
      <c r="AC47" s="37">
        <f t="shared" si="20"/>
        <v>0</v>
      </c>
      <c r="AD47" s="37">
        <f t="shared" si="20"/>
        <v>0</v>
      </c>
      <c r="AE47" s="37">
        <f t="shared" si="20"/>
        <v>0</v>
      </c>
      <c r="AF47" s="37">
        <f t="shared" si="20"/>
        <v>0</v>
      </c>
      <c r="AG47" s="37">
        <f t="shared" si="20"/>
        <v>0</v>
      </c>
      <c r="AH47" s="37">
        <f t="shared" si="20"/>
        <v>0</v>
      </c>
      <c r="AI47" s="37">
        <f t="shared" si="20"/>
        <v>0</v>
      </c>
      <c r="AJ47" s="37">
        <f t="shared" si="20"/>
        <v>0</v>
      </c>
      <c r="AK47" s="37">
        <f t="shared" si="20"/>
        <v>0</v>
      </c>
      <c r="AL47" s="37">
        <f t="shared" si="20"/>
        <v>0</v>
      </c>
      <c r="AM47" s="37">
        <f t="shared" si="20"/>
        <v>0</v>
      </c>
      <c r="AN47" s="37">
        <f t="shared" si="20"/>
        <v>0</v>
      </c>
      <c r="AO47" s="37">
        <f t="shared" si="20"/>
        <v>0</v>
      </c>
      <c r="AP47" s="37">
        <f t="shared" si="20"/>
        <v>0</v>
      </c>
      <c r="AQ47" s="37">
        <f t="shared" si="20"/>
        <v>0</v>
      </c>
      <c r="AR47" s="37">
        <f t="shared" si="20"/>
        <v>0</v>
      </c>
      <c r="AS47" s="37">
        <f t="shared" si="20"/>
        <v>0</v>
      </c>
      <c r="AT47" s="37">
        <f t="shared" si="20"/>
        <v>0</v>
      </c>
      <c r="AU47" s="37">
        <f t="shared" si="20"/>
        <v>0</v>
      </c>
      <c r="AV47" s="37">
        <f t="shared" si="20"/>
        <v>0</v>
      </c>
      <c r="AW47" s="37">
        <f t="shared" si="20"/>
        <v>0</v>
      </c>
      <c r="AX47" s="37">
        <f t="shared" si="20"/>
        <v>0</v>
      </c>
      <c r="AY47" s="37">
        <f t="shared" si="20"/>
        <v>0</v>
      </c>
      <c r="AZ47" s="37">
        <f t="shared" si="20"/>
        <v>0</v>
      </c>
      <c r="BA47" s="37">
        <f t="shared" si="20"/>
        <v>0</v>
      </c>
      <c r="BB47" s="37">
        <f t="shared" si="20"/>
        <v>0</v>
      </c>
    </row>
    <row r="48" spans="1:54" s="102" customFormat="1" ht="14.4" x14ac:dyDescent="0.25">
      <c r="A48" s="19"/>
      <c r="B48" s="19"/>
      <c r="C48" s="20"/>
      <c r="D48" s="22"/>
      <c r="E48" s="37" t="s">
        <v>47</v>
      </c>
      <c r="F48" s="37">
        <f xml:space="preserve"> SUM(J47:BB47)</f>
        <v>2</v>
      </c>
      <c r="G48" s="37" t="s">
        <v>36</v>
      </c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</row>
    <row r="49" spans="1:54" s="102" customFormat="1" ht="14.4" x14ac:dyDescent="0.25">
      <c r="A49" s="19"/>
      <c r="B49" s="19"/>
      <c r="C49" s="20"/>
      <c r="D49" s="22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</row>
    <row r="50" spans="1:54" s="96" customFormat="1" ht="14.4" x14ac:dyDescent="0.25">
      <c r="A50" s="19"/>
      <c r="B50" s="19" t="s">
        <v>48</v>
      </c>
      <c r="C50" s="20"/>
      <c r="D50" s="22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</row>
    <row r="51" spans="1:54" s="104" customFormat="1" ht="14.4" x14ac:dyDescent="0.25">
      <c r="A51" s="19"/>
      <c r="B51" s="19"/>
      <c r="C51" s="20"/>
      <c r="D51" s="22"/>
      <c r="E51" s="103" t="str">
        <f xml:space="preserve"> InpC!E$15</f>
        <v>Acquisition / initial balance date</v>
      </c>
      <c r="F51" s="85">
        <f xml:space="preserve"> InpC!F$15</f>
        <v>44561</v>
      </c>
      <c r="G51" s="103" t="str">
        <f xml:space="preserve"> InpC!G$15</f>
        <v>date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</row>
    <row r="52" spans="1:54" s="92" customFormat="1" ht="14.4" x14ac:dyDescent="0.25">
      <c r="A52" s="19"/>
      <c r="B52" s="19"/>
      <c r="C52" s="20"/>
      <c r="D52" s="22"/>
      <c r="E52" s="91" t="str">
        <f xml:space="preserve"> InpC!E$18</f>
        <v>Length of forecast period</v>
      </c>
      <c r="F52" s="91">
        <f xml:space="preserve"> InpC!F$18</f>
        <v>10</v>
      </c>
      <c r="G52" s="91" t="str">
        <f xml:space="preserve"> InpC!G$18</f>
        <v>years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</row>
    <row r="53" spans="1:54" s="90" customFormat="1" ht="14.4" x14ac:dyDescent="0.25">
      <c r="A53" s="19"/>
      <c r="B53" s="19"/>
      <c r="C53" s="20"/>
      <c r="D53" s="22"/>
      <c r="E53" s="32" t="s">
        <v>49</v>
      </c>
      <c r="F53" s="29">
        <f xml:space="preserve"> EOMONTH(F51, F52 * 12)</f>
        <v>48213</v>
      </c>
      <c r="G53" s="32" t="s">
        <v>4</v>
      </c>
      <c r="H53" s="37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</row>
    <row r="54" spans="1:54" s="77" customFormat="1" ht="14.4" x14ac:dyDescent="0.25">
      <c r="A54" s="19"/>
      <c r="B54" s="19"/>
      <c r="C54" s="20"/>
      <c r="D54" s="22"/>
      <c r="E54" s="37"/>
      <c r="F54" s="37"/>
      <c r="G54" s="37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</row>
    <row r="55" spans="1:54" s="86" customFormat="1" ht="14.4" x14ac:dyDescent="0.25">
      <c r="A55" s="19"/>
      <c r="B55" s="19"/>
      <c r="C55" s="20"/>
      <c r="D55" s="22"/>
      <c r="E55" s="85" t="str">
        <f xml:space="preserve"> InpC!E$15</f>
        <v>Acquisition / initial balance date</v>
      </c>
      <c r="F55" s="85">
        <f xml:space="preserve"> InpC!F$15</f>
        <v>44561</v>
      </c>
      <c r="G55" s="85" t="str">
        <f xml:space="preserve"> InpC!G$15</f>
        <v>date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</row>
    <row r="56" spans="1:54" s="28" customFormat="1" ht="14.4" x14ac:dyDescent="0.25">
      <c r="A56" s="19"/>
      <c r="B56" s="19"/>
      <c r="C56" s="20"/>
      <c r="D56" s="22"/>
      <c r="E56" s="26" t="str">
        <f xml:space="preserve"> E$53</f>
        <v>Last forecast date</v>
      </c>
      <c r="F56" s="26">
        <f xml:space="preserve"> F$53</f>
        <v>48213</v>
      </c>
      <c r="G56" s="26" t="str">
        <f xml:space="preserve"> G$53</f>
        <v>date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</row>
    <row r="57" spans="1:54" s="94" customFormat="1" ht="14.4" x14ac:dyDescent="0.25">
      <c r="A57" s="19"/>
      <c r="B57" s="19"/>
      <c r="C57" s="20"/>
      <c r="D57" s="22"/>
      <c r="E57" s="45" t="str">
        <f xml:space="preserve"> E$18</f>
        <v xml:space="preserve">Model period ending </v>
      </c>
      <c r="F57" s="45">
        <f t="shared" ref="F57:BB57" si="21" xml:space="preserve"> F$18</f>
        <v>0</v>
      </c>
      <c r="G57" s="45" t="str">
        <f t="shared" si="21"/>
        <v>date</v>
      </c>
      <c r="H57" s="45">
        <f t="shared" si="21"/>
        <v>0</v>
      </c>
      <c r="I57" s="45">
        <f t="shared" si="21"/>
        <v>0</v>
      </c>
      <c r="J57" s="45">
        <f t="shared" si="21"/>
        <v>44469</v>
      </c>
      <c r="K57" s="45">
        <f t="shared" si="21"/>
        <v>44561</v>
      </c>
      <c r="L57" s="45">
        <f t="shared" si="21"/>
        <v>44651</v>
      </c>
      <c r="M57" s="45">
        <f t="shared" si="21"/>
        <v>44742</v>
      </c>
      <c r="N57" s="45">
        <f t="shared" si="21"/>
        <v>44834</v>
      </c>
      <c r="O57" s="45">
        <f t="shared" si="21"/>
        <v>44926</v>
      </c>
      <c r="P57" s="45">
        <f t="shared" si="21"/>
        <v>45016</v>
      </c>
      <c r="Q57" s="45">
        <f t="shared" si="21"/>
        <v>45107</v>
      </c>
      <c r="R57" s="45">
        <f t="shared" si="21"/>
        <v>45199</v>
      </c>
      <c r="S57" s="45">
        <f t="shared" si="21"/>
        <v>45291</v>
      </c>
      <c r="T57" s="45">
        <f t="shared" si="21"/>
        <v>45382</v>
      </c>
      <c r="U57" s="45">
        <f t="shared" si="21"/>
        <v>45473</v>
      </c>
      <c r="V57" s="45">
        <f t="shared" si="21"/>
        <v>45565</v>
      </c>
      <c r="W57" s="45">
        <f t="shared" si="21"/>
        <v>45657</v>
      </c>
      <c r="X57" s="45">
        <f t="shared" si="21"/>
        <v>45747</v>
      </c>
      <c r="Y57" s="45">
        <f t="shared" si="21"/>
        <v>45838</v>
      </c>
      <c r="Z57" s="45">
        <f t="shared" si="21"/>
        <v>45930</v>
      </c>
      <c r="AA57" s="45">
        <f t="shared" si="21"/>
        <v>46022</v>
      </c>
      <c r="AB57" s="45">
        <f t="shared" si="21"/>
        <v>46112</v>
      </c>
      <c r="AC57" s="45">
        <f t="shared" si="21"/>
        <v>46203</v>
      </c>
      <c r="AD57" s="45">
        <f t="shared" si="21"/>
        <v>46295</v>
      </c>
      <c r="AE57" s="45">
        <f t="shared" si="21"/>
        <v>46387</v>
      </c>
      <c r="AF57" s="45">
        <f t="shared" si="21"/>
        <v>46477</v>
      </c>
      <c r="AG57" s="45">
        <f t="shared" si="21"/>
        <v>46568</v>
      </c>
      <c r="AH57" s="45">
        <f t="shared" si="21"/>
        <v>46660</v>
      </c>
      <c r="AI57" s="45">
        <f t="shared" si="21"/>
        <v>46752</v>
      </c>
      <c r="AJ57" s="45">
        <f t="shared" si="21"/>
        <v>46843</v>
      </c>
      <c r="AK57" s="45">
        <f t="shared" si="21"/>
        <v>46934</v>
      </c>
      <c r="AL57" s="45">
        <f t="shared" si="21"/>
        <v>47026</v>
      </c>
      <c r="AM57" s="45">
        <f t="shared" si="21"/>
        <v>47118</v>
      </c>
      <c r="AN57" s="45">
        <f t="shared" si="21"/>
        <v>47208</v>
      </c>
      <c r="AO57" s="45">
        <f t="shared" si="21"/>
        <v>47299</v>
      </c>
      <c r="AP57" s="45">
        <f t="shared" si="21"/>
        <v>47391</v>
      </c>
      <c r="AQ57" s="45">
        <f t="shared" si="21"/>
        <v>47483</v>
      </c>
      <c r="AR57" s="45">
        <f t="shared" si="21"/>
        <v>47573</v>
      </c>
      <c r="AS57" s="45">
        <f t="shared" si="21"/>
        <v>47664</v>
      </c>
      <c r="AT57" s="45">
        <f t="shared" si="21"/>
        <v>47756</v>
      </c>
      <c r="AU57" s="45">
        <f t="shared" si="21"/>
        <v>47848</v>
      </c>
      <c r="AV57" s="45">
        <f t="shared" si="21"/>
        <v>47938</v>
      </c>
      <c r="AW57" s="45">
        <f t="shared" si="21"/>
        <v>48029</v>
      </c>
      <c r="AX57" s="45">
        <f t="shared" si="21"/>
        <v>48121</v>
      </c>
      <c r="AY57" s="45">
        <f t="shared" si="21"/>
        <v>48213</v>
      </c>
      <c r="AZ57" s="45">
        <f t="shared" si="21"/>
        <v>48304</v>
      </c>
      <c r="BA57" s="45">
        <f t="shared" si="21"/>
        <v>48395</v>
      </c>
      <c r="BB57" s="45">
        <f t="shared" si="21"/>
        <v>48487</v>
      </c>
    </row>
    <row r="58" spans="1:54" s="205" customFormat="1" ht="14.4" x14ac:dyDescent="0.25">
      <c r="A58" s="232"/>
      <c r="B58" s="232"/>
      <c r="C58" s="233"/>
      <c r="D58" s="234"/>
      <c r="E58" s="95" t="s">
        <v>48</v>
      </c>
      <c r="F58" s="95"/>
      <c r="G58" s="95" t="s">
        <v>38</v>
      </c>
      <c r="H58" s="95">
        <f>SUM(J58:BB58)</f>
        <v>40</v>
      </c>
      <c r="I58" s="95"/>
      <c r="J58" s="95">
        <f xml:space="preserve"> IF(AND(J57 &gt; $F55, J57 &lt;=$F56), 1, 0)</f>
        <v>0</v>
      </c>
      <c r="K58" s="95">
        <f t="shared" ref="K58:BB58" si="22" xml:space="preserve"> IF(AND(K57 &gt; $F55, K57 &lt;=$F56), 1, 0)</f>
        <v>0</v>
      </c>
      <c r="L58" s="95">
        <f t="shared" si="22"/>
        <v>1</v>
      </c>
      <c r="M58" s="95">
        <f t="shared" si="22"/>
        <v>1</v>
      </c>
      <c r="N58" s="95">
        <f t="shared" si="22"/>
        <v>1</v>
      </c>
      <c r="O58" s="95">
        <f t="shared" si="22"/>
        <v>1</v>
      </c>
      <c r="P58" s="95">
        <f t="shared" si="22"/>
        <v>1</v>
      </c>
      <c r="Q58" s="95">
        <f t="shared" si="22"/>
        <v>1</v>
      </c>
      <c r="R58" s="95">
        <f t="shared" si="22"/>
        <v>1</v>
      </c>
      <c r="S58" s="95">
        <f t="shared" si="22"/>
        <v>1</v>
      </c>
      <c r="T58" s="95">
        <f t="shared" si="22"/>
        <v>1</v>
      </c>
      <c r="U58" s="95">
        <f t="shared" si="22"/>
        <v>1</v>
      </c>
      <c r="V58" s="95">
        <f t="shared" si="22"/>
        <v>1</v>
      </c>
      <c r="W58" s="95">
        <f t="shared" si="22"/>
        <v>1</v>
      </c>
      <c r="X58" s="95">
        <f t="shared" si="22"/>
        <v>1</v>
      </c>
      <c r="Y58" s="95">
        <f t="shared" si="22"/>
        <v>1</v>
      </c>
      <c r="Z58" s="95">
        <f t="shared" si="22"/>
        <v>1</v>
      </c>
      <c r="AA58" s="95">
        <f t="shared" si="22"/>
        <v>1</v>
      </c>
      <c r="AB58" s="95">
        <f t="shared" si="22"/>
        <v>1</v>
      </c>
      <c r="AC58" s="95">
        <f t="shared" si="22"/>
        <v>1</v>
      </c>
      <c r="AD58" s="95">
        <f t="shared" si="22"/>
        <v>1</v>
      </c>
      <c r="AE58" s="95">
        <f t="shared" si="22"/>
        <v>1</v>
      </c>
      <c r="AF58" s="95">
        <f t="shared" si="22"/>
        <v>1</v>
      </c>
      <c r="AG58" s="95">
        <f t="shared" si="22"/>
        <v>1</v>
      </c>
      <c r="AH58" s="95">
        <f t="shared" si="22"/>
        <v>1</v>
      </c>
      <c r="AI58" s="95">
        <f t="shared" si="22"/>
        <v>1</v>
      </c>
      <c r="AJ58" s="95">
        <f t="shared" si="22"/>
        <v>1</v>
      </c>
      <c r="AK58" s="95">
        <f t="shared" si="22"/>
        <v>1</v>
      </c>
      <c r="AL58" s="95">
        <f t="shared" si="22"/>
        <v>1</v>
      </c>
      <c r="AM58" s="95">
        <f t="shared" si="22"/>
        <v>1</v>
      </c>
      <c r="AN58" s="95">
        <f t="shared" si="22"/>
        <v>1</v>
      </c>
      <c r="AO58" s="95">
        <f t="shared" si="22"/>
        <v>1</v>
      </c>
      <c r="AP58" s="95">
        <f t="shared" si="22"/>
        <v>1</v>
      </c>
      <c r="AQ58" s="95">
        <f t="shared" si="22"/>
        <v>1</v>
      </c>
      <c r="AR58" s="95">
        <f t="shared" si="22"/>
        <v>1</v>
      </c>
      <c r="AS58" s="95">
        <f t="shared" si="22"/>
        <v>1</v>
      </c>
      <c r="AT58" s="95">
        <f t="shared" si="22"/>
        <v>1</v>
      </c>
      <c r="AU58" s="95">
        <f t="shared" si="22"/>
        <v>1</v>
      </c>
      <c r="AV58" s="95">
        <f t="shared" si="22"/>
        <v>1</v>
      </c>
      <c r="AW58" s="95">
        <f t="shared" si="22"/>
        <v>1</v>
      </c>
      <c r="AX58" s="95">
        <f t="shared" si="22"/>
        <v>1</v>
      </c>
      <c r="AY58" s="95">
        <f t="shared" si="22"/>
        <v>1</v>
      </c>
      <c r="AZ58" s="95">
        <f t="shared" si="22"/>
        <v>0</v>
      </c>
      <c r="BA58" s="95">
        <f t="shared" si="22"/>
        <v>0</v>
      </c>
      <c r="BB58" s="95">
        <f t="shared" si="22"/>
        <v>0</v>
      </c>
    </row>
    <row r="59" spans="1:54" s="105" customFormat="1" ht="14.4" x14ac:dyDescent="0.25">
      <c r="A59" s="7"/>
      <c r="B59" s="7"/>
      <c r="C59" s="8"/>
      <c r="D59" s="10"/>
      <c r="E59" s="22" t="s">
        <v>50</v>
      </c>
      <c r="F59" s="22">
        <f xml:space="preserve"> SUM(J58:BB58)</f>
        <v>40</v>
      </c>
      <c r="G59" s="22" t="s">
        <v>36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spans="1:54" s="105" customFormat="1" ht="14.4" x14ac:dyDescent="0.25">
      <c r="A60" s="7"/>
      <c r="B60" s="7"/>
      <c r="C60" s="8"/>
      <c r="D60" s="10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spans="1:54" s="86" customFormat="1" ht="14.4" x14ac:dyDescent="0.25">
      <c r="A61" s="19"/>
      <c r="B61" s="19"/>
      <c r="C61" s="20"/>
      <c r="D61" s="22"/>
      <c r="E61" s="85" t="str">
        <f xml:space="preserve"> InpC!E$15</f>
        <v>Acquisition / initial balance date</v>
      </c>
      <c r="F61" s="85">
        <f xml:space="preserve"> InpC!F$15</f>
        <v>44561</v>
      </c>
      <c r="G61" s="85" t="str">
        <f xml:space="preserve"> InpC!G$15</f>
        <v>date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</row>
    <row r="62" spans="1:54" s="28" customFormat="1" ht="14.4" x14ac:dyDescent="0.25">
      <c r="A62" s="19"/>
      <c r="B62" s="19"/>
      <c r="C62" s="20"/>
      <c r="D62" s="22"/>
      <c r="E62" s="306" t="str">
        <f xml:space="preserve"> InpC!E$126</f>
        <v>last forecast date for repayment</v>
      </c>
      <c r="F62" s="173">
        <f xml:space="preserve"> InpC!F$126</f>
        <v>46022</v>
      </c>
      <c r="G62" s="306">
        <f xml:space="preserve"> InpC!G$126</f>
        <v>0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</row>
    <row r="63" spans="1:54" s="94" customFormat="1" ht="14.4" x14ac:dyDescent="0.25">
      <c r="A63" s="19"/>
      <c r="B63" s="19"/>
      <c r="C63" s="20"/>
      <c r="D63" s="22"/>
      <c r="E63" s="45" t="str">
        <f xml:space="preserve"> E$18</f>
        <v xml:space="preserve">Model period ending </v>
      </c>
      <c r="F63" s="45">
        <f t="shared" ref="F63:BB63" si="23" xml:space="preserve"> F$18</f>
        <v>0</v>
      </c>
      <c r="G63" s="45" t="str">
        <f t="shared" si="23"/>
        <v>date</v>
      </c>
      <c r="H63" s="45">
        <f t="shared" si="23"/>
        <v>0</v>
      </c>
      <c r="I63" s="45">
        <f t="shared" si="23"/>
        <v>0</v>
      </c>
      <c r="J63" s="45">
        <f t="shared" si="23"/>
        <v>44469</v>
      </c>
      <c r="K63" s="45">
        <f t="shared" si="23"/>
        <v>44561</v>
      </c>
      <c r="L63" s="45">
        <f t="shared" si="23"/>
        <v>44651</v>
      </c>
      <c r="M63" s="45">
        <f t="shared" si="23"/>
        <v>44742</v>
      </c>
      <c r="N63" s="45">
        <f t="shared" si="23"/>
        <v>44834</v>
      </c>
      <c r="O63" s="45">
        <f t="shared" si="23"/>
        <v>44926</v>
      </c>
      <c r="P63" s="45">
        <f t="shared" si="23"/>
        <v>45016</v>
      </c>
      <c r="Q63" s="45">
        <f t="shared" si="23"/>
        <v>45107</v>
      </c>
      <c r="R63" s="45">
        <f t="shared" si="23"/>
        <v>45199</v>
      </c>
      <c r="S63" s="45">
        <f t="shared" si="23"/>
        <v>45291</v>
      </c>
      <c r="T63" s="45">
        <f t="shared" si="23"/>
        <v>45382</v>
      </c>
      <c r="U63" s="45">
        <f t="shared" si="23"/>
        <v>45473</v>
      </c>
      <c r="V63" s="45">
        <f t="shared" si="23"/>
        <v>45565</v>
      </c>
      <c r="W63" s="45">
        <f t="shared" si="23"/>
        <v>45657</v>
      </c>
      <c r="X63" s="45">
        <f t="shared" si="23"/>
        <v>45747</v>
      </c>
      <c r="Y63" s="45">
        <f t="shared" si="23"/>
        <v>45838</v>
      </c>
      <c r="Z63" s="45">
        <f t="shared" si="23"/>
        <v>45930</v>
      </c>
      <c r="AA63" s="45">
        <f t="shared" si="23"/>
        <v>46022</v>
      </c>
      <c r="AB63" s="45">
        <f t="shared" si="23"/>
        <v>46112</v>
      </c>
      <c r="AC63" s="45">
        <f t="shared" si="23"/>
        <v>46203</v>
      </c>
      <c r="AD63" s="45">
        <f t="shared" si="23"/>
        <v>46295</v>
      </c>
      <c r="AE63" s="45">
        <f t="shared" si="23"/>
        <v>46387</v>
      </c>
      <c r="AF63" s="45">
        <f t="shared" si="23"/>
        <v>46477</v>
      </c>
      <c r="AG63" s="45">
        <f t="shared" si="23"/>
        <v>46568</v>
      </c>
      <c r="AH63" s="45">
        <f t="shared" si="23"/>
        <v>46660</v>
      </c>
      <c r="AI63" s="45">
        <f t="shared" si="23"/>
        <v>46752</v>
      </c>
      <c r="AJ63" s="45">
        <f t="shared" si="23"/>
        <v>46843</v>
      </c>
      <c r="AK63" s="45">
        <f t="shared" si="23"/>
        <v>46934</v>
      </c>
      <c r="AL63" s="45">
        <f t="shared" si="23"/>
        <v>47026</v>
      </c>
      <c r="AM63" s="45">
        <f t="shared" si="23"/>
        <v>47118</v>
      </c>
      <c r="AN63" s="45">
        <f t="shared" si="23"/>
        <v>47208</v>
      </c>
      <c r="AO63" s="45">
        <f t="shared" si="23"/>
        <v>47299</v>
      </c>
      <c r="AP63" s="45">
        <f t="shared" si="23"/>
        <v>47391</v>
      </c>
      <c r="AQ63" s="45">
        <f t="shared" si="23"/>
        <v>47483</v>
      </c>
      <c r="AR63" s="45">
        <f t="shared" si="23"/>
        <v>47573</v>
      </c>
      <c r="AS63" s="45">
        <f t="shared" si="23"/>
        <v>47664</v>
      </c>
      <c r="AT63" s="45">
        <f t="shared" si="23"/>
        <v>47756</v>
      </c>
      <c r="AU63" s="45">
        <f t="shared" si="23"/>
        <v>47848</v>
      </c>
      <c r="AV63" s="45">
        <f t="shared" si="23"/>
        <v>47938</v>
      </c>
      <c r="AW63" s="45">
        <f t="shared" si="23"/>
        <v>48029</v>
      </c>
      <c r="AX63" s="45">
        <f t="shared" si="23"/>
        <v>48121</v>
      </c>
      <c r="AY63" s="45">
        <f t="shared" si="23"/>
        <v>48213</v>
      </c>
      <c r="AZ63" s="45">
        <f t="shared" si="23"/>
        <v>48304</v>
      </c>
      <c r="BA63" s="45">
        <f t="shared" si="23"/>
        <v>48395</v>
      </c>
      <c r="BB63" s="45">
        <f t="shared" si="23"/>
        <v>48487</v>
      </c>
    </row>
    <row r="64" spans="1:54" s="205" customFormat="1" ht="14.4" x14ac:dyDescent="0.25">
      <c r="A64" s="232"/>
      <c r="B64" s="232"/>
      <c r="C64" s="233"/>
      <c r="D64" s="234"/>
      <c r="E64" s="95" t="s">
        <v>263</v>
      </c>
      <c r="F64" s="95"/>
      <c r="G64" s="95" t="s">
        <v>38</v>
      </c>
      <c r="H64" s="95">
        <f>SUM(J64:BB64)</f>
        <v>16</v>
      </c>
      <c r="I64" s="95"/>
      <c r="J64" s="95">
        <f xml:space="preserve"> IF(AND(J63 &gt; $F61, J63 &lt;=$F62), 1, 0)</f>
        <v>0</v>
      </c>
      <c r="K64" s="95">
        <f t="shared" ref="K64:BB64" si="24" xml:space="preserve"> IF(AND(K63 &gt; $F61, K63 &lt;=$F62), 1, 0)</f>
        <v>0</v>
      </c>
      <c r="L64" s="95">
        <f t="shared" si="24"/>
        <v>1</v>
      </c>
      <c r="M64" s="95">
        <f t="shared" si="24"/>
        <v>1</v>
      </c>
      <c r="N64" s="95">
        <f t="shared" si="24"/>
        <v>1</v>
      </c>
      <c r="O64" s="95">
        <f t="shared" si="24"/>
        <v>1</v>
      </c>
      <c r="P64" s="95">
        <f t="shared" si="24"/>
        <v>1</v>
      </c>
      <c r="Q64" s="95">
        <f t="shared" si="24"/>
        <v>1</v>
      </c>
      <c r="R64" s="95">
        <f t="shared" si="24"/>
        <v>1</v>
      </c>
      <c r="S64" s="95">
        <f t="shared" si="24"/>
        <v>1</v>
      </c>
      <c r="T64" s="95">
        <f t="shared" si="24"/>
        <v>1</v>
      </c>
      <c r="U64" s="95">
        <f t="shared" si="24"/>
        <v>1</v>
      </c>
      <c r="V64" s="95">
        <f t="shared" si="24"/>
        <v>1</v>
      </c>
      <c r="W64" s="95">
        <f t="shared" si="24"/>
        <v>1</v>
      </c>
      <c r="X64" s="95">
        <f t="shared" si="24"/>
        <v>1</v>
      </c>
      <c r="Y64" s="95">
        <f t="shared" si="24"/>
        <v>1</v>
      </c>
      <c r="Z64" s="95">
        <f t="shared" si="24"/>
        <v>1</v>
      </c>
      <c r="AA64" s="95">
        <f t="shared" si="24"/>
        <v>1</v>
      </c>
      <c r="AB64" s="95">
        <f t="shared" si="24"/>
        <v>0</v>
      </c>
      <c r="AC64" s="95">
        <f t="shared" si="24"/>
        <v>0</v>
      </c>
      <c r="AD64" s="95">
        <f t="shared" si="24"/>
        <v>0</v>
      </c>
      <c r="AE64" s="95">
        <f t="shared" si="24"/>
        <v>0</v>
      </c>
      <c r="AF64" s="95">
        <f t="shared" si="24"/>
        <v>0</v>
      </c>
      <c r="AG64" s="95">
        <f t="shared" si="24"/>
        <v>0</v>
      </c>
      <c r="AH64" s="95">
        <f t="shared" si="24"/>
        <v>0</v>
      </c>
      <c r="AI64" s="95">
        <f t="shared" si="24"/>
        <v>0</v>
      </c>
      <c r="AJ64" s="95">
        <f t="shared" si="24"/>
        <v>0</v>
      </c>
      <c r="AK64" s="95">
        <f t="shared" si="24"/>
        <v>0</v>
      </c>
      <c r="AL64" s="95">
        <f t="shared" si="24"/>
        <v>0</v>
      </c>
      <c r="AM64" s="95">
        <f t="shared" si="24"/>
        <v>0</v>
      </c>
      <c r="AN64" s="95">
        <f t="shared" si="24"/>
        <v>0</v>
      </c>
      <c r="AO64" s="95">
        <f t="shared" si="24"/>
        <v>0</v>
      </c>
      <c r="AP64" s="95">
        <f t="shared" si="24"/>
        <v>0</v>
      </c>
      <c r="AQ64" s="95">
        <f t="shared" si="24"/>
        <v>0</v>
      </c>
      <c r="AR64" s="95">
        <f t="shared" si="24"/>
        <v>0</v>
      </c>
      <c r="AS64" s="95">
        <f t="shared" si="24"/>
        <v>0</v>
      </c>
      <c r="AT64" s="95">
        <f t="shared" si="24"/>
        <v>0</v>
      </c>
      <c r="AU64" s="95">
        <f t="shared" si="24"/>
        <v>0</v>
      </c>
      <c r="AV64" s="95">
        <f t="shared" si="24"/>
        <v>0</v>
      </c>
      <c r="AW64" s="95">
        <f t="shared" si="24"/>
        <v>0</v>
      </c>
      <c r="AX64" s="95">
        <f t="shared" si="24"/>
        <v>0</v>
      </c>
      <c r="AY64" s="95">
        <f t="shared" si="24"/>
        <v>0</v>
      </c>
      <c r="AZ64" s="95">
        <f t="shared" si="24"/>
        <v>0</v>
      </c>
      <c r="BA64" s="95">
        <f t="shared" si="24"/>
        <v>0</v>
      </c>
      <c r="BB64" s="95">
        <f t="shared" si="24"/>
        <v>0</v>
      </c>
    </row>
    <row r="65" spans="1:54" s="105" customFormat="1" ht="14.4" x14ac:dyDescent="0.25">
      <c r="A65" s="7"/>
      <c r="B65" s="7"/>
      <c r="C65" s="8"/>
      <c r="D65" s="10"/>
      <c r="E65" s="22" t="s">
        <v>50</v>
      </c>
      <c r="F65" s="22">
        <f xml:space="preserve"> SUM(J64:BB64)</f>
        <v>16</v>
      </c>
      <c r="G65" s="22" t="s">
        <v>36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spans="1:54" s="105" customFormat="1" ht="14.4" x14ac:dyDescent="0.25">
      <c r="A66" s="7"/>
      <c r="B66" s="7"/>
      <c r="C66" s="8"/>
      <c r="D66" s="10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spans="1:54" s="86" customFormat="1" ht="14.4" x14ac:dyDescent="0.25">
      <c r="A67" s="19"/>
      <c r="B67" s="19"/>
      <c r="C67" s="20"/>
      <c r="D67" s="22"/>
      <c r="E67" s="85" t="str">
        <f xml:space="preserve"> InpC!E$15</f>
        <v>Acquisition / initial balance date</v>
      </c>
      <c r="F67" s="85">
        <f xml:space="preserve"> InpC!F$15</f>
        <v>44561</v>
      </c>
      <c r="G67" s="85" t="str">
        <f xml:space="preserve"> InpC!G$15</f>
        <v>date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</row>
    <row r="68" spans="1:54" s="28" customFormat="1" ht="14.4" x14ac:dyDescent="0.25">
      <c r="A68" s="19"/>
      <c r="B68" s="19"/>
      <c r="C68" s="20"/>
      <c r="D68" s="22"/>
      <c r="E68" s="306" t="str">
        <f xml:space="preserve"> InpC!E$132</f>
        <v>last  forecast date for repayment</v>
      </c>
      <c r="F68" s="173">
        <f xml:space="preserve"> InpC!F$132</f>
        <v>46387</v>
      </c>
      <c r="G68" s="306">
        <f xml:space="preserve"> InpC!G$132</f>
        <v>0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</row>
    <row r="69" spans="1:54" s="94" customFormat="1" ht="14.4" x14ac:dyDescent="0.25">
      <c r="A69" s="19"/>
      <c r="B69" s="19"/>
      <c r="C69" s="20"/>
      <c r="D69" s="22"/>
      <c r="E69" s="45" t="str">
        <f xml:space="preserve"> E$18</f>
        <v xml:space="preserve">Model period ending </v>
      </c>
      <c r="F69" s="45">
        <f t="shared" ref="F69:BB69" si="25" xml:space="preserve"> F$18</f>
        <v>0</v>
      </c>
      <c r="G69" s="45" t="str">
        <f t="shared" si="25"/>
        <v>date</v>
      </c>
      <c r="H69" s="45">
        <f t="shared" si="25"/>
        <v>0</v>
      </c>
      <c r="I69" s="45">
        <f t="shared" si="25"/>
        <v>0</v>
      </c>
      <c r="J69" s="45">
        <f t="shared" si="25"/>
        <v>44469</v>
      </c>
      <c r="K69" s="45">
        <f t="shared" si="25"/>
        <v>44561</v>
      </c>
      <c r="L69" s="45">
        <f t="shared" si="25"/>
        <v>44651</v>
      </c>
      <c r="M69" s="45">
        <f t="shared" si="25"/>
        <v>44742</v>
      </c>
      <c r="N69" s="45">
        <f t="shared" si="25"/>
        <v>44834</v>
      </c>
      <c r="O69" s="45">
        <f t="shared" si="25"/>
        <v>44926</v>
      </c>
      <c r="P69" s="45">
        <f t="shared" si="25"/>
        <v>45016</v>
      </c>
      <c r="Q69" s="45">
        <f t="shared" si="25"/>
        <v>45107</v>
      </c>
      <c r="R69" s="45">
        <f t="shared" si="25"/>
        <v>45199</v>
      </c>
      <c r="S69" s="45">
        <f t="shared" si="25"/>
        <v>45291</v>
      </c>
      <c r="T69" s="45">
        <f t="shared" si="25"/>
        <v>45382</v>
      </c>
      <c r="U69" s="45">
        <f t="shared" si="25"/>
        <v>45473</v>
      </c>
      <c r="V69" s="45">
        <f t="shared" si="25"/>
        <v>45565</v>
      </c>
      <c r="W69" s="45">
        <f t="shared" si="25"/>
        <v>45657</v>
      </c>
      <c r="X69" s="45">
        <f t="shared" si="25"/>
        <v>45747</v>
      </c>
      <c r="Y69" s="45">
        <f t="shared" si="25"/>
        <v>45838</v>
      </c>
      <c r="Z69" s="45">
        <f t="shared" si="25"/>
        <v>45930</v>
      </c>
      <c r="AA69" s="45">
        <f t="shared" si="25"/>
        <v>46022</v>
      </c>
      <c r="AB69" s="45">
        <f t="shared" si="25"/>
        <v>46112</v>
      </c>
      <c r="AC69" s="45">
        <f t="shared" si="25"/>
        <v>46203</v>
      </c>
      <c r="AD69" s="45">
        <f t="shared" si="25"/>
        <v>46295</v>
      </c>
      <c r="AE69" s="45">
        <f t="shared" si="25"/>
        <v>46387</v>
      </c>
      <c r="AF69" s="45">
        <f t="shared" si="25"/>
        <v>46477</v>
      </c>
      <c r="AG69" s="45">
        <f t="shared" si="25"/>
        <v>46568</v>
      </c>
      <c r="AH69" s="45">
        <f t="shared" si="25"/>
        <v>46660</v>
      </c>
      <c r="AI69" s="45">
        <f t="shared" si="25"/>
        <v>46752</v>
      </c>
      <c r="AJ69" s="45">
        <f t="shared" si="25"/>
        <v>46843</v>
      </c>
      <c r="AK69" s="45">
        <f t="shared" si="25"/>
        <v>46934</v>
      </c>
      <c r="AL69" s="45">
        <f t="shared" si="25"/>
        <v>47026</v>
      </c>
      <c r="AM69" s="45">
        <f t="shared" si="25"/>
        <v>47118</v>
      </c>
      <c r="AN69" s="45">
        <f t="shared" si="25"/>
        <v>47208</v>
      </c>
      <c r="AO69" s="45">
        <f t="shared" si="25"/>
        <v>47299</v>
      </c>
      <c r="AP69" s="45">
        <f t="shared" si="25"/>
        <v>47391</v>
      </c>
      <c r="AQ69" s="45">
        <f t="shared" si="25"/>
        <v>47483</v>
      </c>
      <c r="AR69" s="45">
        <f t="shared" si="25"/>
        <v>47573</v>
      </c>
      <c r="AS69" s="45">
        <f t="shared" si="25"/>
        <v>47664</v>
      </c>
      <c r="AT69" s="45">
        <f t="shared" si="25"/>
        <v>47756</v>
      </c>
      <c r="AU69" s="45">
        <f t="shared" si="25"/>
        <v>47848</v>
      </c>
      <c r="AV69" s="45">
        <f t="shared" si="25"/>
        <v>47938</v>
      </c>
      <c r="AW69" s="45">
        <f t="shared" si="25"/>
        <v>48029</v>
      </c>
      <c r="AX69" s="45">
        <f t="shared" si="25"/>
        <v>48121</v>
      </c>
      <c r="AY69" s="45">
        <f t="shared" si="25"/>
        <v>48213</v>
      </c>
      <c r="AZ69" s="45">
        <f t="shared" si="25"/>
        <v>48304</v>
      </c>
      <c r="BA69" s="45">
        <f t="shared" si="25"/>
        <v>48395</v>
      </c>
      <c r="BB69" s="45">
        <f t="shared" si="25"/>
        <v>48487</v>
      </c>
    </row>
    <row r="70" spans="1:54" s="205" customFormat="1" ht="14.4" x14ac:dyDescent="0.25">
      <c r="A70" s="232"/>
      <c r="B70" s="232"/>
      <c r="C70" s="233"/>
      <c r="D70" s="234"/>
      <c r="E70" s="95" t="s">
        <v>265</v>
      </c>
      <c r="F70" s="95"/>
      <c r="G70" s="95" t="s">
        <v>38</v>
      </c>
      <c r="H70" s="95">
        <f>SUM(J70:BB70)</f>
        <v>20</v>
      </c>
      <c r="I70" s="95"/>
      <c r="J70" s="95">
        <f xml:space="preserve"> IF(AND(J69 &gt; $F67, J69 &lt;=$F68), 1, 0)</f>
        <v>0</v>
      </c>
      <c r="K70" s="95">
        <f t="shared" ref="K70:BB70" si="26" xml:space="preserve"> IF(AND(K69 &gt; $F67, K69 &lt;=$F68), 1, 0)</f>
        <v>0</v>
      </c>
      <c r="L70" s="95">
        <f t="shared" si="26"/>
        <v>1</v>
      </c>
      <c r="M70" s="95">
        <f t="shared" si="26"/>
        <v>1</v>
      </c>
      <c r="N70" s="95">
        <f t="shared" si="26"/>
        <v>1</v>
      </c>
      <c r="O70" s="95">
        <f t="shared" si="26"/>
        <v>1</v>
      </c>
      <c r="P70" s="95">
        <f t="shared" si="26"/>
        <v>1</v>
      </c>
      <c r="Q70" s="95">
        <f t="shared" si="26"/>
        <v>1</v>
      </c>
      <c r="R70" s="95">
        <f t="shared" si="26"/>
        <v>1</v>
      </c>
      <c r="S70" s="95">
        <f t="shared" si="26"/>
        <v>1</v>
      </c>
      <c r="T70" s="95">
        <f t="shared" si="26"/>
        <v>1</v>
      </c>
      <c r="U70" s="95">
        <f t="shared" si="26"/>
        <v>1</v>
      </c>
      <c r="V70" s="95">
        <f t="shared" si="26"/>
        <v>1</v>
      </c>
      <c r="W70" s="95">
        <f t="shared" si="26"/>
        <v>1</v>
      </c>
      <c r="X70" s="95">
        <f t="shared" si="26"/>
        <v>1</v>
      </c>
      <c r="Y70" s="95">
        <f t="shared" si="26"/>
        <v>1</v>
      </c>
      <c r="Z70" s="95">
        <f t="shared" si="26"/>
        <v>1</v>
      </c>
      <c r="AA70" s="95">
        <f t="shared" si="26"/>
        <v>1</v>
      </c>
      <c r="AB70" s="95">
        <f t="shared" si="26"/>
        <v>1</v>
      </c>
      <c r="AC70" s="95">
        <f t="shared" si="26"/>
        <v>1</v>
      </c>
      <c r="AD70" s="95">
        <f t="shared" si="26"/>
        <v>1</v>
      </c>
      <c r="AE70" s="95">
        <f t="shared" si="26"/>
        <v>1</v>
      </c>
      <c r="AF70" s="95">
        <f t="shared" si="26"/>
        <v>0</v>
      </c>
      <c r="AG70" s="95">
        <f t="shared" si="26"/>
        <v>0</v>
      </c>
      <c r="AH70" s="95">
        <f t="shared" si="26"/>
        <v>0</v>
      </c>
      <c r="AI70" s="95">
        <f t="shared" si="26"/>
        <v>0</v>
      </c>
      <c r="AJ70" s="95">
        <f t="shared" si="26"/>
        <v>0</v>
      </c>
      <c r="AK70" s="95">
        <f t="shared" si="26"/>
        <v>0</v>
      </c>
      <c r="AL70" s="95">
        <f t="shared" si="26"/>
        <v>0</v>
      </c>
      <c r="AM70" s="95">
        <f t="shared" si="26"/>
        <v>0</v>
      </c>
      <c r="AN70" s="95">
        <f t="shared" si="26"/>
        <v>0</v>
      </c>
      <c r="AO70" s="95">
        <f t="shared" si="26"/>
        <v>0</v>
      </c>
      <c r="AP70" s="95">
        <f t="shared" si="26"/>
        <v>0</v>
      </c>
      <c r="AQ70" s="95">
        <f t="shared" si="26"/>
        <v>0</v>
      </c>
      <c r="AR70" s="95">
        <f t="shared" si="26"/>
        <v>0</v>
      </c>
      <c r="AS70" s="95">
        <f t="shared" si="26"/>
        <v>0</v>
      </c>
      <c r="AT70" s="95">
        <f t="shared" si="26"/>
        <v>0</v>
      </c>
      <c r="AU70" s="95">
        <f t="shared" si="26"/>
        <v>0</v>
      </c>
      <c r="AV70" s="95">
        <f t="shared" si="26"/>
        <v>0</v>
      </c>
      <c r="AW70" s="95">
        <f t="shared" si="26"/>
        <v>0</v>
      </c>
      <c r="AX70" s="95">
        <f t="shared" si="26"/>
        <v>0</v>
      </c>
      <c r="AY70" s="95">
        <f t="shared" si="26"/>
        <v>0</v>
      </c>
      <c r="AZ70" s="95">
        <f t="shared" si="26"/>
        <v>0</v>
      </c>
      <c r="BA70" s="95">
        <f t="shared" si="26"/>
        <v>0</v>
      </c>
      <c r="BB70" s="95">
        <f t="shared" si="26"/>
        <v>0</v>
      </c>
    </row>
    <row r="71" spans="1:54" s="105" customFormat="1" ht="14.4" x14ac:dyDescent="0.25">
      <c r="A71" s="7"/>
      <c r="B71" s="7"/>
      <c r="C71" s="8"/>
      <c r="D71" s="10"/>
      <c r="E71" s="22" t="s">
        <v>50</v>
      </c>
      <c r="F71" s="22">
        <f xml:space="preserve"> SUM(J70:BB70)</f>
        <v>20</v>
      </c>
      <c r="G71" s="22" t="s">
        <v>36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spans="1:54" s="105" customFormat="1" ht="14.4" x14ac:dyDescent="0.25">
      <c r="A72" s="7"/>
      <c r="B72" s="7"/>
      <c r="C72" s="8"/>
      <c r="D72" s="10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spans="1:54" s="105" customFormat="1" ht="14.4" x14ac:dyDescent="0.25">
      <c r="A73" s="7"/>
      <c r="B73" s="7"/>
      <c r="C73" s="8"/>
      <c r="D73" s="10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spans="1:54" s="86" customFormat="1" ht="14.4" x14ac:dyDescent="0.25">
      <c r="A74" s="19"/>
      <c r="B74" s="19"/>
      <c r="C74" s="20"/>
      <c r="D74" s="22"/>
      <c r="E74" s="85" t="str">
        <f xml:space="preserve"> InpC!E$15</f>
        <v>Acquisition / initial balance date</v>
      </c>
      <c r="F74" s="85">
        <f xml:space="preserve"> InpC!F$15</f>
        <v>44561</v>
      </c>
      <c r="G74" s="85" t="str">
        <f xml:space="preserve"> InpC!G$15</f>
        <v>date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</row>
    <row r="75" spans="1:54" s="28" customFormat="1" ht="14.4" x14ac:dyDescent="0.25">
      <c r="A75" s="19"/>
      <c r="B75" s="19"/>
      <c r="C75" s="20"/>
      <c r="D75" s="22"/>
      <c r="E75" s="173" t="str">
        <f xml:space="preserve"> InpC!E$16</f>
        <v>last forecast date pre conversion</v>
      </c>
      <c r="F75" s="173">
        <f xml:space="preserve"> InpC!F$16</f>
        <v>44742</v>
      </c>
      <c r="G75" s="173" t="str">
        <f xml:space="preserve"> InpC!G$16</f>
        <v>date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</row>
    <row r="76" spans="1:54" s="94" customFormat="1" ht="14.4" x14ac:dyDescent="0.25">
      <c r="A76" s="19"/>
      <c r="B76" s="19"/>
      <c r="C76" s="20"/>
      <c r="D76" s="22"/>
      <c r="E76" s="45" t="str">
        <f xml:space="preserve"> E$18</f>
        <v xml:space="preserve">Model period ending </v>
      </c>
      <c r="F76" s="45">
        <f t="shared" ref="F76:BB76" si="27" xml:space="preserve"> F$18</f>
        <v>0</v>
      </c>
      <c r="G76" s="45" t="str">
        <f t="shared" si="27"/>
        <v>date</v>
      </c>
      <c r="H76" s="45">
        <f t="shared" si="27"/>
        <v>0</v>
      </c>
      <c r="I76" s="45">
        <f t="shared" si="27"/>
        <v>0</v>
      </c>
      <c r="J76" s="45">
        <f t="shared" si="27"/>
        <v>44469</v>
      </c>
      <c r="K76" s="45">
        <f t="shared" si="27"/>
        <v>44561</v>
      </c>
      <c r="L76" s="45">
        <f t="shared" si="27"/>
        <v>44651</v>
      </c>
      <c r="M76" s="45">
        <f t="shared" si="27"/>
        <v>44742</v>
      </c>
      <c r="N76" s="45">
        <f t="shared" si="27"/>
        <v>44834</v>
      </c>
      <c r="O76" s="45">
        <f t="shared" si="27"/>
        <v>44926</v>
      </c>
      <c r="P76" s="45">
        <f t="shared" si="27"/>
        <v>45016</v>
      </c>
      <c r="Q76" s="45">
        <f t="shared" si="27"/>
        <v>45107</v>
      </c>
      <c r="R76" s="45">
        <f t="shared" si="27"/>
        <v>45199</v>
      </c>
      <c r="S76" s="45">
        <f t="shared" si="27"/>
        <v>45291</v>
      </c>
      <c r="T76" s="45">
        <f t="shared" si="27"/>
        <v>45382</v>
      </c>
      <c r="U76" s="45">
        <f t="shared" si="27"/>
        <v>45473</v>
      </c>
      <c r="V76" s="45">
        <f t="shared" si="27"/>
        <v>45565</v>
      </c>
      <c r="W76" s="45">
        <f t="shared" si="27"/>
        <v>45657</v>
      </c>
      <c r="X76" s="45">
        <f t="shared" si="27"/>
        <v>45747</v>
      </c>
      <c r="Y76" s="45">
        <f t="shared" si="27"/>
        <v>45838</v>
      </c>
      <c r="Z76" s="45">
        <f t="shared" si="27"/>
        <v>45930</v>
      </c>
      <c r="AA76" s="45">
        <f t="shared" si="27"/>
        <v>46022</v>
      </c>
      <c r="AB76" s="45">
        <f t="shared" si="27"/>
        <v>46112</v>
      </c>
      <c r="AC76" s="45">
        <f t="shared" si="27"/>
        <v>46203</v>
      </c>
      <c r="AD76" s="45">
        <f t="shared" si="27"/>
        <v>46295</v>
      </c>
      <c r="AE76" s="45">
        <f t="shared" si="27"/>
        <v>46387</v>
      </c>
      <c r="AF76" s="45">
        <f t="shared" si="27"/>
        <v>46477</v>
      </c>
      <c r="AG76" s="45">
        <f t="shared" si="27"/>
        <v>46568</v>
      </c>
      <c r="AH76" s="45">
        <f t="shared" si="27"/>
        <v>46660</v>
      </c>
      <c r="AI76" s="45">
        <f t="shared" si="27"/>
        <v>46752</v>
      </c>
      <c r="AJ76" s="45">
        <f t="shared" si="27"/>
        <v>46843</v>
      </c>
      <c r="AK76" s="45">
        <f t="shared" si="27"/>
        <v>46934</v>
      </c>
      <c r="AL76" s="45">
        <f t="shared" si="27"/>
        <v>47026</v>
      </c>
      <c r="AM76" s="45">
        <f t="shared" si="27"/>
        <v>47118</v>
      </c>
      <c r="AN76" s="45">
        <f t="shared" si="27"/>
        <v>47208</v>
      </c>
      <c r="AO76" s="45">
        <f t="shared" si="27"/>
        <v>47299</v>
      </c>
      <c r="AP76" s="45">
        <f t="shared" si="27"/>
        <v>47391</v>
      </c>
      <c r="AQ76" s="45">
        <f t="shared" si="27"/>
        <v>47483</v>
      </c>
      <c r="AR76" s="45">
        <f t="shared" si="27"/>
        <v>47573</v>
      </c>
      <c r="AS76" s="45">
        <f t="shared" si="27"/>
        <v>47664</v>
      </c>
      <c r="AT76" s="45">
        <f t="shared" si="27"/>
        <v>47756</v>
      </c>
      <c r="AU76" s="45">
        <f t="shared" si="27"/>
        <v>47848</v>
      </c>
      <c r="AV76" s="45">
        <f t="shared" si="27"/>
        <v>47938</v>
      </c>
      <c r="AW76" s="45">
        <f t="shared" si="27"/>
        <v>48029</v>
      </c>
      <c r="AX76" s="45">
        <f t="shared" si="27"/>
        <v>48121</v>
      </c>
      <c r="AY76" s="45">
        <f t="shared" si="27"/>
        <v>48213</v>
      </c>
      <c r="AZ76" s="45">
        <f t="shared" si="27"/>
        <v>48304</v>
      </c>
      <c r="BA76" s="45">
        <f t="shared" si="27"/>
        <v>48395</v>
      </c>
      <c r="BB76" s="45">
        <f t="shared" si="27"/>
        <v>48487</v>
      </c>
    </row>
    <row r="77" spans="1:54" s="205" customFormat="1" ht="14.4" x14ac:dyDescent="0.25">
      <c r="A77" s="232"/>
      <c r="B77" s="232"/>
      <c r="C77" s="233"/>
      <c r="D77" s="234"/>
      <c r="E77" s="95" t="s">
        <v>162</v>
      </c>
      <c r="F77" s="95"/>
      <c r="G77" s="95" t="s">
        <v>38</v>
      </c>
      <c r="H77" s="95">
        <f>SUM(J77:BB77)</f>
        <v>2</v>
      </c>
      <c r="I77" s="95"/>
      <c r="J77" s="95">
        <f xml:space="preserve"> IF(AND(J76 &gt; $F74, J76 &lt;=$F75), 1, 0)</f>
        <v>0</v>
      </c>
      <c r="K77" s="95">
        <f t="shared" ref="K77:BB77" si="28" xml:space="preserve"> IF(AND(K76 &gt; $F74, K76 &lt;=$F75), 1, 0)</f>
        <v>0</v>
      </c>
      <c r="L77" s="95">
        <f t="shared" si="28"/>
        <v>1</v>
      </c>
      <c r="M77" s="95">
        <f t="shared" si="28"/>
        <v>1</v>
      </c>
      <c r="N77" s="95">
        <f t="shared" si="28"/>
        <v>0</v>
      </c>
      <c r="O77" s="95">
        <f t="shared" si="28"/>
        <v>0</v>
      </c>
      <c r="P77" s="95">
        <f t="shared" si="28"/>
        <v>0</v>
      </c>
      <c r="Q77" s="95">
        <f t="shared" si="28"/>
        <v>0</v>
      </c>
      <c r="R77" s="95">
        <f t="shared" si="28"/>
        <v>0</v>
      </c>
      <c r="S77" s="95">
        <f t="shared" si="28"/>
        <v>0</v>
      </c>
      <c r="T77" s="95">
        <f t="shared" si="28"/>
        <v>0</v>
      </c>
      <c r="U77" s="95">
        <f t="shared" si="28"/>
        <v>0</v>
      </c>
      <c r="V77" s="95">
        <f t="shared" si="28"/>
        <v>0</v>
      </c>
      <c r="W77" s="95">
        <f t="shared" si="28"/>
        <v>0</v>
      </c>
      <c r="X77" s="95">
        <f t="shared" si="28"/>
        <v>0</v>
      </c>
      <c r="Y77" s="95">
        <f t="shared" si="28"/>
        <v>0</v>
      </c>
      <c r="Z77" s="95">
        <f t="shared" si="28"/>
        <v>0</v>
      </c>
      <c r="AA77" s="95">
        <f t="shared" si="28"/>
        <v>0</v>
      </c>
      <c r="AB77" s="95">
        <f t="shared" si="28"/>
        <v>0</v>
      </c>
      <c r="AC77" s="95">
        <f t="shared" si="28"/>
        <v>0</v>
      </c>
      <c r="AD77" s="95">
        <f t="shared" si="28"/>
        <v>0</v>
      </c>
      <c r="AE77" s="95">
        <f t="shared" si="28"/>
        <v>0</v>
      </c>
      <c r="AF77" s="95">
        <f t="shared" si="28"/>
        <v>0</v>
      </c>
      <c r="AG77" s="95">
        <f t="shared" si="28"/>
        <v>0</v>
      </c>
      <c r="AH77" s="95">
        <f t="shared" si="28"/>
        <v>0</v>
      </c>
      <c r="AI77" s="95">
        <f t="shared" si="28"/>
        <v>0</v>
      </c>
      <c r="AJ77" s="95">
        <f t="shared" si="28"/>
        <v>0</v>
      </c>
      <c r="AK77" s="95">
        <f t="shared" si="28"/>
        <v>0</v>
      </c>
      <c r="AL77" s="95">
        <f t="shared" si="28"/>
        <v>0</v>
      </c>
      <c r="AM77" s="95">
        <f t="shared" si="28"/>
        <v>0</v>
      </c>
      <c r="AN77" s="95">
        <f t="shared" si="28"/>
        <v>0</v>
      </c>
      <c r="AO77" s="95">
        <f t="shared" si="28"/>
        <v>0</v>
      </c>
      <c r="AP77" s="95">
        <f t="shared" si="28"/>
        <v>0</v>
      </c>
      <c r="AQ77" s="95">
        <f t="shared" si="28"/>
        <v>0</v>
      </c>
      <c r="AR77" s="95">
        <f t="shared" si="28"/>
        <v>0</v>
      </c>
      <c r="AS77" s="95">
        <f t="shared" si="28"/>
        <v>0</v>
      </c>
      <c r="AT77" s="95">
        <f t="shared" si="28"/>
        <v>0</v>
      </c>
      <c r="AU77" s="95">
        <f t="shared" si="28"/>
        <v>0</v>
      </c>
      <c r="AV77" s="95">
        <f t="shared" si="28"/>
        <v>0</v>
      </c>
      <c r="AW77" s="95">
        <f t="shared" si="28"/>
        <v>0</v>
      </c>
      <c r="AX77" s="95">
        <f t="shared" si="28"/>
        <v>0</v>
      </c>
      <c r="AY77" s="95">
        <f t="shared" si="28"/>
        <v>0</v>
      </c>
      <c r="AZ77" s="95">
        <f t="shared" si="28"/>
        <v>0</v>
      </c>
      <c r="BA77" s="95">
        <f t="shared" si="28"/>
        <v>0</v>
      </c>
      <c r="BB77" s="95">
        <f t="shared" si="28"/>
        <v>0</v>
      </c>
    </row>
    <row r="78" spans="1:54" s="105" customFormat="1" ht="14.4" x14ac:dyDescent="0.25">
      <c r="A78" s="7"/>
      <c r="B78" s="7"/>
      <c r="C78" s="8"/>
      <c r="D78" s="10"/>
      <c r="E78" s="22" t="s">
        <v>50</v>
      </c>
      <c r="F78" s="22">
        <f xml:space="preserve"> SUM(J77:BB77)</f>
        <v>2</v>
      </c>
      <c r="G78" s="22" t="s">
        <v>36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spans="1:54" s="105" customFormat="1" ht="14.4" x14ac:dyDescent="0.25">
      <c r="A79" s="7"/>
      <c r="B79" s="7"/>
      <c r="C79" s="8"/>
      <c r="D79" s="10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spans="1:54" s="86" customFormat="1" ht="14.4" x14ac:dyDescent="0.25">
      <c r="A80" s="19"/>
      <c r="B80" s="19"/>
      <c r="C80" s="20"/>
      <c r="D80" s="22"/>
      <c r="E80" s="85" t="str">
        <f xml:space="preserve"> InpC!E$17</f>
        <v>initial balanc e date post conversion</v>
      </c>
      <c r="F80" s="85">
        <f xml:space="preserve"> InpC!F$17</f>
        <v>44742</v>
      </c>
      <c r="G80" s="85" t="str">
        <f xml:space="preserve"> InpC!G$17</f>
        <v>date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</row>
    <row r="81" spans="1:54" s="28" customFormat="1" ht="14.4" x14ac:dyDescent="0.25">
      <c r="A81" s="19"/>
      <c r="B81" s="19"/>
      <c r="C81" s="20"/>
      <c r="D81" s="22"/>
      <c r="E81" s="26" t="str">
        <f xml:space="preserve"> E$53</f>
        <v>Last forecast date</v>
      </c>
      <c r="F81" s="26">
        <f xml:space="preserve"> F$53</f>
        <v>48213</v>
      </c>
      <c r="G81" s="26" t="str">
        <f xml:space="preserve"> G$53</f>
        <v>date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</row>
    <row r="82" spans="1:54" s="94" customFormat="1" ht="14.4" x14ac:dyDescent="0.25">
      <c r="A82" s="19"/>
      <c r="B82" s="19"/>
      <c r="C82" s="20"/>
      <c r="D82" s="22"/>
      <c r="E82" s="45" t="str">
        <f xml:space="preserve"> E$18</f>
        <v xml:space="preserve">Model period ending </v>
      </c>
      <c r="F82" s="45">
        <f t="shared" ref="F82:BB82" si="29" xml:space="preserve"> F$18</f>
        <v>0</v>
      </c>
      <c r="G82" s="45" t="str">
        <f t="shared" si="29"/>
        <v>date</v>
      </c>
      <c r="H82" s="45">
        <f t="shared" si="29"/>
        <v>0</v>
      </c>
      <c r="I82" s="45">
        <f t="shared" si="29"/>
        <v>0</v>
      </c>
      <c r="J82" s="45">
        <f t="shared" si="29"/>
        <v>44469</v>
      </c>
      <c r="K82" s="45">
        <f t="shared" si="29"/>
        <v>44561</v>
      </c>
      <c r="L82" s="45">
        <f t="shared" si="29"/>
        <v>44651</v>
      </c>
      <c r="M82" s="45">
        <f t="shared" si="29"/>
        <v>44742</v>
      </c>
      <c r="N82" s="45">
        <f t="shared" si="29"/>
        <v>44834</v>
      </c>
      <c r="O82" s="45">
        <f t="shared" si="29"/>
        <v>44926</v>
      </c>
      <c r="P82" s="45">
        <f t="shared" si="29"/>
        <v>45016</v>
      </c>
      <c r="Q82" s="45">
        <f t="shared" si="29"/>
        <v>45107</v>
      </c>
      <c r="R82" s="45">
        <f t="shared" si="29"/>
        <v>45199</v>
      </c>
      <c r="S82" s="45">
        <f t="shared" si="29"/>
        <v>45291</v>
      </c>
      <c r="T82" s="45">
        <f t="shared" si="29"/>
        <v>45382</v>
      </c>
      <c r="U82" s="45">
        <f t="shared" si="29"/>
        <v>45473</v>
      </c>
      <c r="V82" s="45">
        <f t="shared" si="29"/>
        <v>45565</v>
      </c>
      <c r="W82" s="45">
        <f t="shared" si="29"/>
        <v>45657</v>
      </c>
      <c r="X82" s="45">
        <f t="shared" si="29"/>
        <v>45747</v>
      </c>
      <c r="Y82" s="45">
        <f t="shared" si="29"/>
        <v>45838</v>
      </c>
      <c r="Z82" s="45">
        <f t="shared" si="29"/>
        <v>45930</v>
      </c>
      <c r="AA82" s="45">
        <f t="shared" si="29"/>
        <v>46022</v>
      </c>
      <c r="AB82" s="45">
        <f t="shared" si="29"/>
        <v>46112</v>
      </c>
      <c r="AC82" s="45">
        <f t="shared" si="29"/>
        <v>46203</v>
      </c>
      <c r="AD82" s="45">
        <f t="shared" si="29"/>
        <v>46295</v>
      </c>
      <c r="AE82" s="45">
        <f t="shared" si="29"/>
        <v>46387</v>
      </c>
      <c r="AF82" s="45">
        <f t="shared" si="29"/>
        <v>46477</v>
      </c>
      <c r="AG82" s="45">
        <f t="shared" si="29"/>
        <v>46568</v>
      </c>
      <c r="AH82" s="45">
        <f t="shared" si="29"/>
        <v>46660</v>
      </c>
      <c r="AI82" s="45">
        <f t="shared" si="29"/>
        <v>46752</v>
      </c>
      <c r="AJ82" s="45">
        <f t="shared" si="29"/>
        <v>46843</v>
      </c>
      <c r="AK82" s="45">
        <f t="shared" si="29"/>
        <v>46934</v>
      </c>
      <c r="AL82" s="45">
        <f t="shared" si="29"/>
        <v>47026</v>
      </c>
      <c r="AM82" s="45">
        <f t="shared" si="29"/>
        <v>47118</v>
      </c>
      <c r="AN82" s="45">
        <f t="shared" si="29"/>
        <v>47208</v>
      </c>
      <c r="AO82" s="45">
        <f t="shared" si="29"/>
        <v>47299</v>
      </c>
      <c r="AP82" s="45">
        <f t="shared" si="29"/>
        <v>47391</v>
      </c>
      <c r="AQ82" s="45">
        <f t="shared" si="29"/>
        <v>47483</v>
      </c>
      <c r="AR82" s="45">
        <f t="shared" si="29"/>
        <v>47573</v>
      </c>
      <c r="AS82" s="45">
        <f t="shared" si="29"/>
        <v>47664</v>
      </c>
      <c r="AT82" s="45">
        <f t="shared" si="29"/>
        <v>47756</v>
      </c>
      <c r="AU82" s="45">
        <f t="shared" si="29"/>
        <v>47848</v>
      </c>
      <c r="AV82" s="45">
        <f t="shared" si="29"/>
        <v>47938</v>
      </c>
      <c r="AW82" s="45">
        <f t="shared" si="29"/>
        <v>48029</v>
      </c>
      <c r="AX82" s="45">
        <f t="shared" si="29"/>
        <v>48121</v>
      </c>
      <c r="AY82" s="45">
        <f t="shared" si="29"/>
        <v>48213</v>
      </c>
      <c r="AZ82" s="45">
        <f t="shared" si="29"/>
        <v>48304</v>
      </c>
      <c r="BA82" s="45">
        <f t="shared" si="29"/>
        <v>48395</v>
      </c>
      <c r="BB82" s="45">
        <f t="shared" si="29"/>
        <v>48487</v>
      </c>
    </row>
    <row r="83" spans="1:54" s="205" customFormat="1" ht="14.4" x14ac:dyDescent="0.25">
      <c r="A83" s="232"/>
      <c r="B83" s="232"/>
      <c r="C83" s="233"/>
      <c r="D83" s="234"/>
      <c r="E83" s="95" t="s">
        <v>164</v>
      </c>
      <c r="F83" s="95"/>
      <c r="G83" s="95" t="s">
        <v>38</v>
      </c>
      <c r="H83" s="95">
        <f>SUM(J83:BB83)</f>
        <v>38</v>
      </c>
      <c r="I83" s="95"/>
      <c r="J83" s="95">
        <f xml:space="preserve"> IF(AND(J82 &gt; $F80, J82 &lt;=$F81), 1, 0)</f>
        <v>0</v>
      </c>
      <c r="K83" s="95">
        <f t="shared" ref="K83:BB83" si="30" xml:space="preserve"> IF(AND(K82 &gt; $F80, K82 &lt;=$F81), 1, 0)</f>
        <v>0</v>
      </c>
      <c r="L83" s="95">
        <f t="shared" si="30"/>
        <v>0</v>
      </c>
      <c r="M83" s="95">
        <f t="shared" si="30"/>
        <v>0</v>
      </c>
      <c r="N83" s="95">
        <f t="shared" si="30"/>
        <v>1</v>
      </c>
      <c r="O83" s="95">
        <f t="shared" si="30"/>
        <v>1</v>
      </c>
      <c r="P83" s="95">
        <f t="shared" si="30"/>
        <v>1</v>
      </c>
      <c r="Q83" s="95">
        <f t="shared" si="30"/>
        <v>1</v>
      </c>
      <c r="R83" s="95">
        <f t="shared" si="30"/>
        <v>1</v>
      </c>
      <c r="S83" s="95">
        <f t="shared" si="30"/>
        <v>1</v>
      </c>
      <c r="T83" s="95">
        <f t="shared" si="30"/>
        <v>1</v>
      </c>
      <c r="U83" s="95">
        <f t="shared" si="30"/>
        <v>1</v>
      </c>
      <c r="V83" s="95">
        <f t="shared" si="30"/>
        <v>1</v>
      </c>
      <c r="W83" s="95">
        <f t="shared" si="30"/>
        <v>1</v>
      </c>
      <c r="X83" s="95">
        <f t="shared" si="30"/>
        <v>1</v>
      </c>
      <c r="Y83" s="95">
        <f t="shared" si="30"/>
        <v>1</v>
      </c>
      <c r="Z83" s="95">
        <f t="shared" si="30"/>
        <v>1</v>
      </c>
      <c r="AA83" s="95">
        <f t="shared" si="30"/>
        <v>1</v>
      </c>
      <c r="AB83" s="95">
        <f t="shared" si="30"/>
        <v>1</v>
      </c>
      <c r="AC83" s="95">
        <f t="shared" si="30"/>
        <v>1</v>
      </c>
      <c r="AD83" s="95">
        <f t="shared" si="30"/>
        <v>1</v>
      </c>
      <c r="AE83" s="95">
        <f t="shared" si="30"/>
        <v>1</v>
      </c>
      <c r="AF83" s="95">
        <f t="shared" si="30"/>
        <v>1</v>
      </c>
      <c r="AG83" s="95">
        <f t="shared" si="30"/>
        <v>1</v>
      </c>
      <c r="AH83" s="95">
        <f t="shared" si="30"/>
        <v>1</v>
      </c>
      <c r="AI83" s="95">
        <f t="shared" si="30"/>
        <v>1</v>
      </c>
      <c r="AJ83" s="95">
        <f t="shared" si="30"/>
        <v>1</v>
      </c>
      <c r="AK83" s="95">
        <f t="shared" si="30"/>
        <v>1</v>
      </c>
      <c r="AL83" s="95">
        <f t="shared" si="30"/>
        <v>1</v>
      </c>
      <c r="AM83" s="95">
        <f t="shared" si="30"/>
        <v>1</v>
      </c>
      <c r="AN83" s="95">
        <f t="shared" si="30"/>
        <v>1</v>
      </c>
      <c r="AO83" s="95">
        <f t="shared" si="30"/>
        <v>1</v>
      </c>
      <c r="AP83" s="95">
        <f t="shared" si="30"/>
        <v>1</v>
      </c>
      <c r="AQ83" s="95">
        <f t="shared" si="30"/>
        <v>1</v>
      </c>
      <c r="AR83" s="95">
        <f t="shared" si="30"/>
        <v>1</v>
      </c>
      <c r="AS83" s="95">
        <f t="shared" si="30"/>
        <v>1</v>
      </c>
      <c r="AT83" s="95">
        <f t="shared" si="30"/>
        <v>1</v>
      </c>
      <c r="AU83" s="95">
        <f t="shared" si="30"/>
        <v>1</v>
      </c>
      <c r="AV83" s="95">
        <f t="shared" si="30"/>
        <v>1</v>
      </c>
      <c r="AW83" s="95">
        <f t="shared" si="30"/>
        <v>1</v>
      </c>
      <c r="AX83" s="95">
        <f t="shared" si="30"/>
        <v>1</v>
      </c>
      <c r="AY83" s="95">
        <f t="shared" si="30"/>
        <v>1</v>
      </c>
      <c r="AZ83" s="95">
        <f t="shared" si="30"/>
        <v>0</v>
      </c>
      <c r="BA83" s="95">
        <f t="shared" si="30"/>
        <v>0</v>
      </c>
      <c r="BB83" s="95">
        <f t="shared" si="30"/>
        <v>0</v>
      </c>
    </row>
    <row r="84" spans="1:54" s="105" customFormat="1" ht="14.4" x14ac:dyDescent="0.25">
      <c r="A84" s="7"/>
      <c r="B84" s="7"/>
      <c r="C84" s="8"/>
      <c r="D84" s="10"/>
      <c r="E84" s="22" t="s">
        <v>50</v>
      </c>
      <c r="F84" s="22">
        <f xml:space="preserve"> SUM(J83:BB83)</f>
        <v>38</v>
      </c>
      <c r="G84" s="22" t="s">
        <v>36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spans="1:54" s="105" customFormat="1" ht="14.4" x14ac:dyDescent="0.25">
      <c r="A85" s="7"/>
      <c r="B85" s="7"/>
      <c r="C85" s="8"/>
      <c r="D85" s="10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spans="1:54" s="105" customFormat="1" ht="14.4" x14ac:dyDescent="0.25">
      <c r="A86" s="7"/>
      <c r="B86" s="7"/>
      <c r="C86" s="8"/>
      <c r="D86" s="10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spans="1:54" s="96" customFormat="1" ht="14.4" x14ac:dyDescent="0.25">
      <c r="A87" s="19"/>
      <c r="B87" s="19" t="s">
        <v>51</v>
      </c>
      <c r="C87" s="20"/>
      <c r="D87" s="22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</row>
    <row r="88" spans="1:54" s="28" customFormat="1" ht="14.4" x14ac:dyDescent="0.25">
      <c r="A88" s="19"/>
      <c r="B88" s="19"/>
      <c r="C88" s="20"/>
      <c r="D88" s="22"/>
      <c r="E88" s="26" t="str">
        <f xml:space="preserve"> E$53</f>
        <v>Last forecast date</v>
      </c>
      <c r="F88" s="26">
        <f xml:space="preserve"> F$53</f>
        <v>48213</v>
      </c>
      <c r="G88" s="26" t="str">
        <f xml:space="preserve"> G$53</f>
        <v>date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</row>
    <row r="89" spans="1:54" s="94" customFormat="1" ht="14.4" x14ac:dyDescent="0.25">
      <c r="A89" s="19"/>
      <c r="B89" s="19"/>
      <c r="C89" s="20"/>
      <c r="D89" s="22"/>
      <c r="E89" s="45" t="str">
        <f xml:space="preserve"> E$18</f>
        <v xml:space="preserve">Model period ending </v>
      </c>
      <c r="F89" s="45">
        <f t="shared" ref="F89:BB89" si="31" xml:space="preserve"> F$18</f>
        <v>0</v>
      </c>
      <c r="G89" s="45" t="str">
        <f t="shared" si="31"/>
        <v>date</v>
      </c>
      <c r="H89" s="45">
        <f t="shared" si="31"/>
        <v>0</v>
      </c>
      <c r="I89" s="45">
        <f t="shared" si="31"/>
        <v>0</v>
      </c>
      <c r="J89" s="45">
        <f t="shared" si="31"/>
        <v>44469</v>
      </c>
      <c r="K89" s="45">
        <f t="shared" si="31"/>
        <v>44561</v>
      </c>
      <c r="L89" s="45">
        <f t="shared" si="31"/>
        <v>44651</v>
      </c>
      <c r="M89" s="45">
        <f t="shared" si="31"/>
        <v>44742</v>
      </c>
      <c r="N89" s="45">
        <f t="shared" si="31"/>
        <v>44834</v>
      </c>
      <c r="O89" s="45">
        <f t="shared" si="31"/>
        <v>44926</v>
      </c>
      <c r="P89" s="45">
        <f t="shared" si="31"/>
        <v>45016</v>
      </c>
      <c r="Q89" s="45">
        <f t="shared" si="31"/>
        <v>45107</v>
      </c>
      <c r="R89" s="45">
        <f t="shared" si="31"/>
        <v>45199</v>
      </c>
      <c r="S89" s="45">
        <f t="shared" si="31"/>
        <v>45291</v>
      </c>
      <c r="T89" s="45">
        <f t="shared" si="31"/>
        <v>45382</v>
      </c>
      <c r="U89" s="45">
        <f t="shared" si="31"/>
        <v>45473</v>
      </c>
      <c r="V89" s="45">
        <f t="shared" si="31"/>
        <v>45565</v>
      </c>
      <c r="W89" s="45">
        <f t="shared" si="31"/>
        <v>45657</v>
      </c>
      <c r="X89" s="45">
        <f t="shared" si="31"/>
        <v>45747</v>
      </c>
      <c r="Y89" s="45">
        <f t="shared" si="31"/>
        <v>45838</v>
      </c>
      <c r="Z89" s="45">
        <f t="shared" si="31"/>
        <v>45930</v>
      </c>
      <c r="AA89" s="45">
        <f t="shared" si="31"/>
        <v>46022</v>
      </c>
      <c r="AB89" s="45">
        <f t="shared" si="31"/>
        <v>46112</v>
      </c>
      <c r="AC89" s="45">
        <f t="shared" si="31"/>
        <v>46203</v>
      </c>
      <c r="AD89" s="45">
        <f t="shared" si="31"/>
        <v>46295</v>
      </c>
      <c r="AE89" s="45">
        <f t="shared" si="31"/>
        <v>46387</v>
      </c>
      <c r="AF89" s="45">
        <f t="shared" si="31"/>
        <v>46477</v>
      </c>
      <c r="AG89" s="45">
        <f t="shared" si="31"/>
        <v>46568</v>
      </c>
      <c r="AH89" s="45">
        <f t="shared" si="31"/>
        <v>46660</v>
      </c>
      <c r="AI89" s="45">
        <f t="shared" si="31"/>
        <v>46752</v>
      </c>
      <c r="AJ89" s="45">
        <f t="shared" si="31"/>
        <v>46843</v>
      </c>
      <c r="AK89" s="45">
        <f t="shared" si="31"/>
        <v>46934</v>
      </c>
      <c r="AL89" s="45">
        <f t="shared" si="31"/>
        <v>47026</v>
      </c>
      <c r="AM89" s="45">
        <f t="shared" si="31"/>
        <v>47118</v>
      </c>
      <c r="AN89" s="45">
        <f t="shared" si="31"/>
        <v>47208</v>
      </c>
      <c r="AO89" s="45">
        <f t="shared" si="31"/>
        <v>47299</v>
      </c>
      <c r="AP89" s="45">
        <f t="shared" si="31"/>
        <v>47391</v>
      </c>
      <c r="AQ89" s="45">
        <f t="shared" si="31"/>
        <v>47483</v>
      </c>
      <c r="AR89" s="45">
        <f t="shared" si="31"/>
        <v>47573</v>
      </c>
      <c r="AS89" s="45">
        <f t="shared" si="31"/>
        <v>47664</v>
      </c>
      <c r="AT89" s="45">
        <f t="shared" si="31"/>
        <v>47756</v>
      </c>
      <c r="AU89" s="45">
        <f t="shared" si="31"/>
        <v>47848</v>
      </c>
      <c r="AV89" s="45">
        <f t="shared" si="31"/>
        <v>47938</v>
      </c>
      <c r="AW89" s="45">
        <f t="shared" si="31"/>
        <v>48029</v>
      </c>
      <c r="AX89" s="45">
        <f t="shared" si="31"/>
        <v>48121</v>
      </c>
      <c r="AY89" s="45">
        <f t="shared" si="31"/>
        <v>48213</v>
      </c>
      <c r="AZ89" s="45">
        <f t="shared" si="31"/>
        <v>48304</v>
      </c>
      <c r="BA89" s="45">
        <f t="shared" si="31"/>
        <v>48395</v>
      </c>
      <c r="BB89" s="45">
        <f t="shared" si="31"/>
        <v>48487</v>
      </c>
    </row>
    <row r="90" spans="1:54" s="5" customFormat="1" ht="14.4" x14ac:dyDescent="0.25">
      <c r="A90" s="19"/>
      <c r="B90" s="19"/>
      <c r="C90" s="20"/>
      <c r="D90" s="22"/>
      <c r="E90" s="22" t="s">
        <v>51</v>
      </c>
      <c r="F90" s="19"/>
      <c r="G90" s="22" t="s">
        <v>38</v>
      </c>
      <c r="H90" s="22">
        <f>SUM(J90:BB90)</f>
        <v>1</v>
      </c>
      <c r="I90" s="22"/>
      <c r="J90" s="22">
        <f xml:space="preserve"> IF(J89 = $F88, 1, 0)</f>
        <v>0</v>
      </c>
      <c r="K90" s="22">
        <f t="shared" ref="K90:BB90" si="32" xml:space="preserve"> IF(K89 = $F88, 1, 0)</f>
        <v>0</v>
      </c>
      <c r="L90" s="22">
        <f t="shared" si="32"/>
        <v>0</v>
      </c>
      <c r="M90" s="22">
        <f t="shared" si="32"/>
        <v>0</v>
      </c>
      <c r="N90" s="22">
        <f t="shared" si="32"/>
        <v>0</v>
      </c>
      <c r="O90" s="22">
        <f t="shared" si="32"/>
        <v>0</v>
      </c>
      <c r="P90" s="22">
        <f t="shared" si="32"/>
        <v>0</v>
      </c>
      <c r="Q90" s="22">
        <f t="shared" si="32"/>
        <v>0</v>
      </c>
      <c r="R90" s="22">
        <f t="shared" si="32"/>
        <v>0</v>
      </c>
      <c r="S90" s="22">
        <f t="shared" si="32"/>
        <v>0</v>
      </c>
      <c r="T90" s="22">
        <f t="shared" si="32"/>
        <v>0</v>
      </c>
      <c r="U90" s="22">
        <f t="shared" si="32"/>
        <v>0</v>
      </c>
      <c r="V90" s="22">
        <f t="shared" si="32"/>
        <v>0</v>
      </c>
      <c r="W90" s="22">
        <f t="shared" si="32"/>
        <v>0</v>
      </c>
      <c r="X90" s="22">
        <f t="shared" si="32"/>
        <v>0</v>
      </c>
      <c r="Y90" s="22">
        <f t="shared" si="32"/>
        <v>0</v>
      </c>
      <c r="Z90" s="22">
        <f t="shared" si="32"/>
        <v>0</v>
      </c>
      <c r="AA90" s="22">
        <f t="shared" si="32"/>
        <v>0</v>
      </c>
      <c r="AB90" s="22">
        <f t="shared" si="32"/>
        <v>0</v>
      </c>
      <c r="AC90" s="22">
        <f t="shared" si="32"/>
        <v>0</v>
      </c>
      <c r="AD90" s="22">
        <f t="shared" si="32"/>
        <v>0</v>
      </c>
      <c r="AE90" s="22">
        <f t="shared" si="32"/>
        <v>0</v>
      </c>
      <c r="AF90" s="22">
        <f t="shared" si="32"/>
        <v>0</v>
      </c>
      <c r="AG90" s="22">
        <f t="shared" si="32"/>
        <v>0</v>
      </c>
      <c r="AH90" s="22">
        <f t="shared" si="32"/>
        <v>0</v>
      </c>
      <c r="AI90" s="22">
        <f t="shared" si="32"/>
        <v>0</v>
      </c>
      <c r="AJ90" s="22">
        <f t="shared" si="32"/>
        <v>0</v>
      </c>
      <c r="AK90" s="22">
        <f t="shared" si="32"/>
        <v>0</v>
      </c>
      <c r="AL90" s="22">
        <f t="shared" si="32"/>
        <v>0</v>
      </c>
      <c r="AM90" s="22">
        <f t="shared" si="32"/>
        <v>0</v>
      </c>
      <c r="AN90" s="22">
        <f t="shared" si="32"/>
        <v>0</v>
      </c>
      <c r="AO90" s="22">
        <f t="shared" si="32"/>
        <v>0</v>
      </c>
      <c r="AP90" s="22">
        <f t="shared" si="32"/>
        <v>0</v>
      </c>
      <c r="AQ90" s="22">
        <f t="shared" si="32"/>
        <v>0</v>
      </c>
      <c r="AR90" s="22">
        <f t="shared" si="32"/>
        <v>0</v>
      </c>
      <c r="AS90" s="22">
        <f t="shared" si="32"/>
        <v>0</v>
      </c>
      <c r="AT90" s="22">
        <f t="shared" si="32"/>
        <v>0</v>
      </c>
      <c r="AU90" s="22">
        <f t="shared" si="32"/>
        <v>0</v>
      </c>
      <c r="AV90" s="22">
        <f t="shared" si="32"/>
        <v>0</v>
      </c>
      <c r="AW90" s="22">
        <f t="shared" si="32"/>
        <v>0</v>
      </c>
      <c r="AX90" s="22">
        <f t="shared" si="32"/>
        <v>0</v>
      </c>
      <c r="AY90" s="22">
        <f t="shared" si="32"/>
        <v>1</v>
      </c>
      <c r="AZ90" s="22">
        <f t="shared" si="32"/>
        <v>0</v>
      </c>
      <c r="BA90" s="22">
        <f t="shared" si="32"/>
        <v>0</v>
      </c>
      <c r="BB90" s="22">
        <f t="shared" si="32"/>
        <v>0</v>
      </c>
    </row>
    <row r="91" spans="1:54" s="31" customFormat="1" ht="14.4" x14ac:dyDescent="0.25">
      <c r="A91" s="19"/>
      <c r="B91" s="19"/>
      <c r="C91" s="2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</row>
    <row r="92" spans="1:54" s="31" customFormat="1" ht="14.4" x14ac:dyDescent="0.25">
      <c r="A92" s="19"/>
      <c r="B92" s="19" t="s">
        <v>52</v>
      </c>
      <c r="C92" s="2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</row>
    <row r="93" spans="1:54" s="31" customFormat="1" ht="14.4" x14ac:dyDescent="0.25">
      <c r="A93" s="19"/>
      <c r="B93" s="19"/>
      <c r="C93" s="20"/>
      <c r="D93" s="22"/>
      <c r="E93" s="106" t="str">
        <f xml:space="preserve"> E$90</f>
        <v>Last forecast period flag</v>
      </c>
      <c r="F93" s="106">
        <f t="shared" ref="F93:BB93" si="33" xml:space="preserve"> F$90</f>
        <v>0</v>
      </c>
      <c r="G93" s="106" t="str">
        <f t="shared" si="33"/>
        <v>flag</v>
      </c>
      <c r="H93" s="106">
        <f t="shared" si="33"/>
        <v>1</v>
      </c>
      <c r="I93" s="107">
        <f t="shared" si="33"/>
        <v>0</v>
      </c>
      <c r="J93" s="106">
        <f t="shared" si="33"/>
        <v>0</v>
      </c>
      <c r="K93" s="106">
        <f t="shared" si="33"/>
        <v>0</v>
      </c>
      <c r="L93" s="106">
        <f t="shared" si="33"/>
        <v>0</v>
      </c>
      <c r="M93" s="106">
        <f t="shared" si="33"/>
        <v>0</v>
      </c>
      <c r="N93" s="106">
        <f t="shared" si="33"/>
        <v>0</v>
      </c>
      <c r="O93" s="106">
        <f t="shared" si="33"/>
        <v>0</v>
      </c>
      <c r="P93" s="106">
        <f t="shared" si="33"/>
        <v>0</v>
      </c>
      <c r="Q93" s="106">
        <f t="shared" si="33"/>
        <v>0</v>
      </c>
      <c r="R93" s="106">
        <f t="shared" si="33"/>
        <v>0</v>
      </c>
      <c r="S93" s="106">
        <f t="shared" si="33"/>
        <v>0</v>
      </c>
      <c r="T93" s="106">
        <f t="shared" si="33"/>
        <v>0</v>
      </c>
      <c r="U93" s="106">
        <f t="shared" si="33"/>
        <v>0</v>
      </c>
      <c r="V93" s="106">
        <f t="shared" si="33"/>
        <v>0</v>
      </c>
      <c r="W93" s="106">
        <f t="shared" si="33"/>
        <v>0</v>
      </c>
      <c r="X93" s="106">
        <f t="shared" si="33"/>
        <v>0</v>
      </c>
      <c r="Y93" s="106">
        <f t="shared" si="33"/>
        <v>0</v>
      </c>
      <c r="Z93" s="106">
        <f t="shared" si="33"/>
        <v>0</v>
      </c>
      <c r="AA93" s="106">
        <f t="shared" si="33"/>
        <v>0</v>
      </c>
      <c r="AB93" s="106">
        <f t="shared" si="33"/>
        <v>0</v>
      </c>
      <c r="AC93" s="106">
        <f t="shared" si="33"/>
        <v>0</v>
      </c>
      <c r="AD93" s="106">
        <f t="shared" si="33"/>
        <v>0</v>
      </c>
      <c r="AE93" s="106">
        <f t="shared" si="33"/>
        <v>0</v>
      </c>
      <c r="AF93" s="106">
        <f t="shared" si="33"/>
        <v>0</v>
      </c>
      <c r="AG93" s="106">
        <f t="shared" si="33"/>
        <v>0</v>
      </c>
      <c r="AH93" s="106">
        <f t="shared" si="33"/>
        <v>0</v>
      </c>
      <c r="AI93" s="106">
        <f t="shared" si="33"/>
        <v>0</v>
      </c>
      <c r="AJ93" s="106">
        <f t="shared" si="33"/>
        <v>0</v>
      </c>
      <c r="AK93" s="106">
        <f t="shared" si="33"/>
        <v>0</v>
      </c>
      <c r="AL93" s="106">
        <f t="shared" si="33"/>
        <v>0</v>
      </c>
      <c r="AM93" s="106">
        <f t="shared" si="33"/>
        <v>0</v>
      </c>
      <c r="AN93" s="106">
        <f t="shared" si="33"/>
        <v>0</v>
      </c>
      <c r="AO93" s="106">
        <f t="shared" si="33"/>
        <v>0</v>
      </c>
      <c r="AP93" s="106">
        <f t="shared" si="33"/>
        <v>0</v>
      </c>
      <c r="AQ93" s="106">
        <f t="shared" si="33"/>
        <v>0</v>
      </c>
      <c r="AR93" s="106">
        <f t="shared" si="33"/>
        <v>0</v>
      </c>
      <c r="AS93" s="106">
        <f t="shared" si="33"/>
        <v>0</v>
      </c>
      <c r="AT93" s="106">
        <f t="shared" si="33"/>
        <v>0</v>
      </c>
      <c r="AU93" s="106">
        <f t="shared" si="33"/>
        <v>0</v>
      </c>
      <c r="AV93" s="106">
        <f t="shared" si="33"/>
        <v>0</v>
      </c>
      <c r="AW93" s="106">
        <f t="shared" si="33"/>
        <v>0</v>
      </c>
      <c r="AX93" s="106">
        <f t="shared" si="33"/>
        <v>0</v>
      </c>
      <c r="AY93" s="106">
        <f t="shared" si="33"/>
        <v>1</v>
      </c>
      <c r="AZ93" s="106">
        <f t="shared" si="33"/>
        <v>0</v>
      </c>
      <c r="BA93" s="106">
        <f t="shared" si="33"/>
        <v>0</v>
      </c>
      <c r="BB93" s="106">
        <f t="shared" si="33"/>
        <v>0</v>
      </c>
    </row>
    <row r="94" spans="1:54" s="12" customFormat="1" ht="14.4" x14ac:dyDescent="0.25">
      <c r="A94" s="7"/>
      <c r="B94" s="108"/>
      <c r="C94" s="8"/>
      <c r="D94" s="10"/>
      <c r="E94" s="22" t="s">
        <v>52</v>
      </c>
      <c r="F94" s="22"/>
      <c r="G94" s="22" t="s">
        <v>38</v>
      </c>
      <c r="H94" s="22">
        <f xml:space="preserve"> SUM(J94:BB94)</f>
        <v>1</v>
      </c>
      <c r="I94" s="22"/>
      <c r="J94" s="22">
        <f t="shared" ref="J94:BB94" si="34" xml:space="preserve"> I93</f>
        <v>0</v>
      </c>
      <c r="K94" s="22">
        <f t="shared" si="34"/>
        <v>0</v>
      </c>
      <c r="L94" s="22">
        <f t="shared" si="34"/>
        <v>0</v>
      </c>
      <c r="M94" s="22">
        <f t="shared" si="34"/>
        <v>0</v>
      </c>
      <c r="N94" s="22">
        <f t="shared" si="34"/>
        <v>0</v>
      </c>
      <c r="O94" s="22">
        <f t="shared" si="34"/>
        <v>0</v>
      </c>
      <c r="P94" s="22">
        <f t="shared" si="34"/>
        <v>0</v>
      </c>
      <c r="Q94" s="22">
        <f t="shared" si="34"/>
        <v>0</v>
      </c>
      <c r="R94" s="22">
        <f t="shared" si="34"/>
        <v>0</v>
      </c>
      <c r="S94" s="22">
        <f t="shared" si="34"/>
        <v>0</v>
      </c>
      <c r="T94" s="22">
        <f t="shared" si="34"/>
        <v>0</v>
      </c>
      <c r="U94" s="22">
        <f t="shared" si="34"/>
        <v>0</v>
      </c>
      <c r="V94" s="22">
        <f t="shared" si="34"/>
        <v>0</v>
      </c>
      <c r="W94" s="22">
        <f t="shared" si="34"/>
        <v>0</v>
      </c>
      <c r="X94" s="22">
        <f t="shared" si="34"/>
        <v>0</v>
      </c>
      <c r="Y94" s="22">
        <f t="shared" si="34"/>
        <v>0</v>
      </c>
      <c r="Z94" s="22">
        <f t="shared" si="34"/>
        <v>0</v>
      </c>
      <c r="AA94" s="22">
        <f t="shared" si="34"/>
        <v>0</v>
      </c>
      <c r="AB94" s="22">
        <f t="shared" si="34"/>
        <v>0</v>
      </c>
      <c r="AC94" s="22">
        <f t="shared" si="34"/>
        <v>0</v>
      </c>
      <c r="AD94" s="22">
        <f t="shared" si="34"/>
        <v>0</v>
      </c>
      <c r="AE94" s="22">
        <f t="shared" si="34"/>
        <v>0</v>
      </c>
      <c r="AF94" s="22">
        <f t="shared" si="34"/>
        <v>0</v>
      </c>
      <c r="AG94" s="22">
        <f t="shared" si="34"/>
        <v>0</v>
      </c>
      <c r="AH94" s="22">
        <f t="shared" si="34"/>
        <v>0</v>
      </c>
      <c r="AI94" s="22">
        <f t="shared" si="34"/>
        <v>0</v>
      </c>
      <c r="AJ94" s="22">
        <f t="shared" si="34"/>
        <v>0</v>
      </c>
      <c r="AK94" s="22">
        <f t="shared" si="34"/>
        <v>0</v>
      </c>
      <c r="AL94" s="22">
        <f t="shared" si="34"/>
        <v>0</v>
      </c>
      <c r="AM94" s="22">
        <f t="shared" si="34"/>
        <v>0</v>
      </c>
      <c r="AN94" s="22">
        <f t="shared" si="34"/>
        <v>0</v>
      </c>
      <c r="AO94" s="22">
        <f t="shared" si="34"/>
        <v>0</v>
      </c>
      <c r="AP94" s="22">
        <f t="shared" si="34"/>
        <v>0</v>
      </c>
      <c r="AQ94" s="22">
        <f t="shared" si="34"/>
        <v>0</v>
      </c>
      <c r="AR94" s="22">
        <f t="shared" si="34"/>
        <v>0</v>
      </c>
      <c r="AS94" s="22">
        <f t="shared" si="34"/>
        <v>0</v>
      </c>
      <c r="AT94" s="22">
        <f t="shared" si="34"/>
        <v>0</v>
      </c>
      <c r="AU94" s="22">
        <f t="shared" si="34"/>
        <v>0</v>
      </c>
      <c r="AV94" s="22">
        <f t="shared" si="34"/>
        <v>0</v>
      </c>
      <c r="AW94" s="22">
        <f t="shared" si="34"/>
        <v>0</v>
      </c>
      <c r="AX94" s="22">
        <f t="shared" si="34"/>
        <v>0</v>
      </c>
      <c r="AY94" s="22">
        <f t="shared" si="34"/>
        <v>0</v>
      </c>
      <c r="AZ94" s="22">
        <f t="shared" si="34"/>
        <v>1</v>
      </c>
      <c r="BA94" s="22">
        <f t="shared" si="34"/>
        <v>0</v>
      </c>
      <c r="BB94" s="22">
        <f t="shared" si="34"/>
        <v>0</v>
      </c>
    </row>
    <row r="95" spans="1:54" s="31" customFormat="1" ht="14.4" x14ac:dyDescent="0.25">
      <c r="A95" s="19"/>
      <c r="B95" s="19"/>
      <c r="C95" s="2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</row>
    <row r="96" spans="1:54" s="42" customFormat="1" ht="14.4" x14ac:dyDescent="0.25">
      <c r="A96" s="7"/>
      <c r="B96" s="7" t="s">
        <v>53</v>
      </c>
      <c r="C96" s="8"/>
      <c r="D96" s="10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</row>
    <row r="97" spans="1:54" s="105" customFormat="1" ht="14.4" x14ac:dyDescent="0.25">
      <c r="A97" s="7"/>
      <c r="B97" s="7"/>
      <c r="C97" s="8"/>
      <c r="D97" s="10"/>
      <c r="E97" s="106" t="str">
        <f xml:space="preserve"> E$94</f>
        <v>1st post forecast period flag</v>
      </c>
      <c r="F97" s="106">
        <f t="shared" ref="F97:BB97" si="35" xml:space="preserve"> F$94</f>
        <v>0</v>
      </c>
      <c r="G97" s="106" t="str">
        <f t="shared" si="35"/>
        <v>flag</v>
      </c>
      <c r="H97" s="106">
        <f t="shared" si="35"/>
        <v>1</v>
      </c>
      <c r="I97" s="106">
        <f t="shared" si="35"/>
        <v>0</v>
      </c>
      <c r="J97" s="106">
        <f t="shared" si="35"/>
        <v>0</v>
      </c>
      <c r="K97" s="106">
        <f t="shared" si="35"/>
        <v>0</v>
      </c>
      <c r="L97" s="106">
        <f t="shared" si="35"/>
        <v>0</v>
      </c>
      <c r="M97" s="106">
        <f t="shared" si="35"/>
        <v>0</v>
      </c>
      <c r="N97" s="106">
        <f t="shared" si="35"/>
        <v>0</v>
      </c>
      <c r="O97" s="106">
        <f t="shared" si="35"/>
        <v>0</v>
      </c>
      <c r="P97" s="106">
        <f t="shared" si="35"/>
        <v>0</v>
      </c>
      <c r="Q97" s="106">
        <f t="shared" si="35"/>
        <v>0</v>
      </c>
      <c r="R97" s="106">
        <f t="shared" si="35"/>
        <v>0</v>
      </c>
      <c r="S97" s="106">
        <f t="shared" si="35"/>
        <v>0</v>
      </c>
      <c r="T97" s="106">
        <f t="shared" si="35"/>
        <v>0</v>
      </c>
      <c r="U97" s="106">
        <f t="shared" si="35"/>
        <v>0</v>
      </c>
      <c r="V97" s="106">
        <f t="shared" si="35"/>
        <v>0</v>
      </c>
      <c r="W97" s="106">
        <f t="shared" si="35"/>
        <v>0</v>
      </c>
      <c r="X97" s="106">
        <f t="shared" si="35"/>
        <v>0</v>
      </c>
      <c r="Y97" s="106">
        <f t="shared" si="35"/>
        <v>0</v>
      </c>
      <c r="Z97" s="106">
        <f t="shared" si="35"/>
        <v>0</v>
      </c>
      <c r="AA97" s="106">
        <f t="shared" si="35"/>
        <v>0</v>
      </c>
      <c r="AB97" s="106">
        <f t="shared" si="35"/>
        <v>0</v>
      </c>
      <c r="AC97" s="106">
        <f t="shared" si="35"/>
        <v>0</v>
      </c>
      <c r="AD97" s="106">
        <f t="shared" si="35"/>
        <v>0</v>
      </c>
      <c r="AE97" s="106">
        <f t="shared" si="35"/>
        <v>0</v>
      </c>
      <c r="AF97" s="106">
        <f t="shared" si="35"/>
        <v>0</v>
      </c>
      <c r="AG97" s="106">
        <f t="shared" si="35"/>
        <v>0</v>
      </c>
      <c r="AH97" s="106">
        <f t="shared" si="35"/>
        <v>0</v>
      </c>
      <c r="AI97" s="106">
        <f t="shared" si="35"/>
        <v>0</v>
      </c>
      <c r="AJ97" s="106">
        <f t="shared" si="35"/>
        <v>0</v>
      </c>
      <c r="AK97" s="106">
        <f t="shared" si="35"/>
        <v>0</v>
      </c>
      <c r="AL97" s="106">
        <f t="shared" si="35"/>
        <v>0</v>
      </c>
      <c r="AM97" s="106">
        <f t="shared" si="35"/>
        <v>0</v>
      </c>
      <c r="AN97" s="106">
        <f t="shared" si="35"/>
        <v>0</v>
      </c>
      <c r="AO97" s="106">
        <f t="shared" si="35"/>
        <v>0</v>
      </c>
      <c r="AP97" s="106">
        <f t="shared" si="35"/>
        <v>0</v>
      </c>
      <c r="AQ97" s="106">
        <f t="shared" si="35"/>
        <v>0</v>
      </c>
      <c r="AR97" s="106">
        <f t="shared" si="35"/>
        <v>0</v>
      </c>
      <c r="AS97" s="106">
        <f t="shared" si="35"/>
        <v>0</v>
      </c>
      <c r="AT97" s="106">
        <f t="shared" si="35"/>
        <v>0</v>
      </c>
      <c r="AU97" s="106">
        <f t="shared" si="35"/>
        <v>0</v>
      </c>
      <c r="AV97" s="106">
        <f t="shared" si="35"/>
        <v>0</v>
      </c>
      <c r="AW97" s="106">
        <f t="shared" si="35"/>
        <v>0</v>
      </c>
      <c r="AX97" s="106">
        <f t="shared" si="35"/>
        <v>0</v>
      </c>
      <c r="AY97" s="106">
        <f t="shared" si="35"/>
        <v>0</v>
      </c>
      <c r="AZ97" s="106">
        <f t="shared" si="35"/>
        <v>1</v>
      </c>
      <c r="BA97" s="106">
        <f t="shared" si="35"/>
        <v>0</v>
      </c>
      <c r="BB97" s="106">
        <f t="shared" si="35"/>
        <v>0</v>
      </c>
    </row>
    <row r="98" spans="1:54" s="105" customFormat="1" ht="14.4" x14ac:dyDescent="0.25">
      <c r="A98" s="7"/>
      <c r="B98" s="7"/>
      <c r="C98" s="8"/>
      <c r="D98" s="10"/>
      <c r="E98" s="22" t="s">
        <v>53</v>
      </c>
      <c r="F98" s="22"/>
      <c r="G98" s="22" t="s">
        <v>38</v>
      </c>
      <c r="H98" s="22">
        <f xml:space="preserve"> SUM(J98:BB98)</f>
        <v>3</v>
      </c>
      <c r="I98" s="81"/>
      <c r="J98" s="22">
        <f t="shared" ref="J98:BB98" si="36" xml:space="preserve"> I98 + J97</f>
        <v>0</v>
      </c>
      <c r="K98" s="22">
        <f t="shared" si="36"/>
        <v>0</v>
      </c>
      <c r="L98" s="22">
        <f t="shared" si="36"/>
        <v>0</v>
      </c>
      <c r="M98" s="22">
        <f t="shared" si="36"/>
        <v>0</v>
      </c>
      <c r="N98" s="22">
        <f t="shared" si="36"/>
        <v>0</v>
      </c>
      <c r="O98" s="22">
        <f t="shared" si="36"/>
        <v>0</v>
      </c>
      <c r="P98" s="22">
        <f t="shared" si="36"/>
        <v>0</v>
      </c>
      <c r="Q98" s="22">
        <f t="shared" si="36"/>
        <v>0</v>
      </c>
      <c r="R98" s="22">
        <f t="shared" si="36"/>
        <v>0</v>
      </c>
      <c r="S98" s="22">
        <f t="shared" si="36"/>
        <v>0</v>
      </c>
      <c r="T98" s="22">
        <f t="shared" si="36"/>
        <v>0</v>
      </c>
      <c r="U98" s="22">
        <f t="shared" si="36"/>
        <v>0</v>
      </c>
      <c r="V98" s="22">
        <f t="shared" si="36"/>
        <v>0</v>
      </c>
      <c r="W98" s="22">
        <f t="shared" si="36"/>
        <v>0</v>
      </c>
      <c r="X98" s="22">
        <f t="shared" si="36"/>
        <v>0</v>
      </c>
      <c r="Y98" s="22">
        <f t="shared" si="36"/>
        <v>0</v>
      </c>
      <c r="Z98" s="22">
        <f t="shared" si="36"/>
        <v>0</v>
      </c>
      <c r="AA98" s="22">
        <f t="shared" si="36"/>
        <v>0</v>
      </c>
      <c r="AB98" s="22">
        <f t="shared" si="36"/>
        <v>0</v>
      </c>
      <c r="AC98" s="22">
        <f t="shared" si="36"/>
        <v>0</v>
      </c>
      <c r="AD98" s="22">
        <f t="shared" si="36"/>
        <v>0</v>
      </c>
      <c r="AE98" s="22">
        <f t="shared" si="36"/>
        <v>0</v>
      </c>
      <c r="AF98" s="22">
        <f t="shared" si="36"/>
        <v>0</v>
      </c>
      <c r="AG98" s="22">
        <f t="shared" si="36"/>
        <v>0</v>
      </c>
      <c r="AH98" s="22">
        <f t="shared" si="36"/>
        <v>0</v>
      </c>
      <c r="AI98" s="22">
        <f t="shared" si="36"/>
        <v>0</v>
      </c>
      <c r="AJ98" s="22">
        <f t="shared" si="36"/>
        <v>0</v>
      </c>
      <c r="AK98" s="22">
        <f t="shared" si="36"/>
        <v>0</v>
      </c>
      <c r="AL98" s="22">
        <f t="shared" si="36"/>
        <v>0</v>
      </c>
      <c r="AM98" s="22">
        <f t="shared" si="36"/>
        <v>0</v>
      </c>
      <c r="AN98" s="22">
        <f t="shared" si="36"/>
        <v>0</v>
      </c>
      <c r="AO98" s="22">
        <f t="shared" si="36"/>
        <v>0</v>
      </c>
      <c r="AP98" s="22">
        <f t="shared" si="36"/>
        <v>0</v>
      </c>
      <c r="AQ98" s="22">
        <f t="shared" si="36"/>
        <v>0</v>
      </c>
      <c r="AR98" s="22">
        <f t="shared" si="36"/>
        <v>0</v>
      </c>
      <c r="AS98" s="22">
        <f t="shared" si="36"/>
        <v>0</v>
      </c>
      <c r="AT98" s="22">
        <f t="shared" si="36"/>
        <v>0</v>
      </c>
      <c r="AU98" s="22">
        <f t="shared" si="36"/>
        <v>0</v>
      </c>
      <c r="AV98" s="22">
        <f t="shared" si="36"/>
        <v>0</v>
      </c>
      <c r="AW98" s="22">
        <f t="shared" si="36"/>
        <v>0</v>
      </c>
      <c r="AX98" s="22">
        <f t="shared" si="36"/>
        <v>0</v>
      </c>
      <c r="AY98" s="22">
        <f t="shared" si="36"/>
        <v>0</v>
      </c>
      <c r="AZ98" s="22">
        <f t="shared" si="36"/>
        <v>1</v>
      </c>
      <c r="BA98" s="22">
        <f t="shared" si="36"/>
        <v>1</v>
      </c>
      <c r="BB98" s="22">
        <f t="shared" si="36"/>
        <v>1</v>
      </c>
    </row>
    <row r="99" spans="1:54" s="105" customFormat="1" ht="14.4" x14ac:dyDescent="0.25">
      <c r="A99" s="7"/>
      <c r="B99" s="7"/>
      <c r="C99" s="8"/>
      <c r="D99" s="10"/>
      <c r="E99" s="22" t="s">
        <v>54</v>
      </c>
      <c r="F99" s="22">
        <f xml:space="preserve"> SUM(J98:BB98)</f>
        <v>3</v>
      </c>
      <c r="G99" s="22" t="s">
        <v>36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spans="1:54" s="109" customFormat="1" ht="14.4" x14ac:dyDescent="0.25">
      <c r="A100" s="7"/>
      <c r="B100" s="7"/>
      <c r="C100" s="8"/>
      <c r="D100" s="10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</row>
    <row r="101" spans="1:54" s="112" customFormat="1" ht="14.4" x14ac:dyDescent="0.25">
      <c r="A101" s="19"/>
      <c r="B101" s="19" t="s">
        <v>12</v>
      </c>
      <c r="C101" s="20"/>
      <c r="D101" s="22"/>
      <c r="E101" s="38"/>
      <c r="F101" s="110"/>
      <c r="G101" s="111"/>
      <c r="H101" s="111"/>
      <c r="I101" s="111"/>
      <c r="J101" s="111"/>
      <c r="K101" s="111"/>
      <c r="L101" s="111"/>
      <c r="M101" s="111"/>
      <c r="N101" s="106"/>
      <c r="O101" s="111"/>
      <c r="P101" s="111"/>
      <c r="Q101" s="111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  <c r="AR101" s="106"/>
      <c r="AS101" s="106"/>
      <c r="AT101" s="106"/>
      <c r="AU101" s="106"/>
      <c r="AV101" s="106"/>
      <c r="AW101" s="106"/>
      <c r="AX101" s="106"/>
      <c r="AY101" s="106"/>
      <c r="AZ101" s="106"/>
      <c r="BA101" s="106"/>
      <c r="BB101" s="106"/>
    </row>
    <row r="102" spans="1:54" s="112" customFormat="1" ht="14.4" x14ac:dyDescent="0.25">
      <c r="A102" s="19"/>
      <c r="B102" s="19"/>
      <c r="C102" s="20" t="s">
        <v>55</v>
      </c>
      <c r="D102" s="22"/>
      <c r="E102" s="38"/>
      <c r="F102" s="110"/>
      <c r="G102" s="111"/>
      <c r="H102" s="111"/>
      <c r="I102" s="111"/>
      <c r="J102" s="111"/>
      <c r="K102" s="111"/>
      <c r="L102" s="111"/>
      <c r="M102" s="111"/>
      <c r="N102" s="106"/>
      <c r="O102" s="111"/>
      <c r="P102" s="111"/>
      <c r="Q102" s="111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  <c r="AR102" s="106"/>
      <c r="AS102" s="106"/>
      <c r="AT102" s="106"/>
      <c r="AU102" s="106"/>
      <c r="AV102" s="106"/>
      <c r="AW102" s="106"/>
      <c r="AX102" s="106"/>
      <c r="AY102" s="106"/>
      <c r="AZ102" s="106"/>
      <c r="BA102" s="106"/>
      <c r="BB102" s="106"/>
    </row>
    <row r="103" spans="1:54" s="112" customFormat="1" ht="14.4" x14ac:dyDescent="0.25">
      <c r="A103" s="19"/>
      <c r="B103" s="19"/>
      <c r="C103" s="20"/>
      <c r="D103" s="22"/>
      <c r="E103" s="111" t="str">
        <f xml:space="preserve"> E$13</f>
        <v>First model column flag</v>
      </c>
      <c r="F103" s="111">
        <f t="shared" ref="F103:BB103" si="37" xml:space="preserve"> F$13</f>
        <v>0</v>
      </c>
      <c r="G103" s="111" t="str">
        <f t="shared" si="37"/>
        <v>flag</v>
      </c>
      <c r="H103" s="111">
        <f t="shared" si="37"/>
        <v>1</v>
      </c>
      <c r="I103" s="111">
        <f t="shared" si="37"/>
        <v>0</v>
      </c>
      <c r="J103" s="111">
        <f t="shared" si="37"/>
        <v>1</v>
      </c>
      <c r="K103" s="111">
        <f t="shared" si="37"/>
        <v>0</v>
      </c>
      <c r="L103" s="111">
        <f t="shared" si="37"/>
        <v>0</v>
      </c>
      <c r="M103" s="111">
        <f t="shared" si="37"/>
        <v>0</v>
      </c>
      <c r="N103" s="111">
        <f t="shared" si="37"/>
        <v>0</v>
      </c>
      <c r="O103" s="111">
        <f t="shared" si="37"/>
        <v>0</v>
      </c>
      <c r="P103" s="111">
        <f t="shared" si="37"/>
        <v>0</v>
      </c>
      <c r="Q103" s="111">
        <f t="shared" si="37"/>
        <v>0</v>
      </c>
      <c r="R103" s="111">
        <f t="shared" si="37"/>
        <v>0</v>
      </c>
      <c r="S103" s="111">
        <f t="shared" si="37"/>
        <v>0</v>
      </c>
      <c r="T103" s="111">
        <f t="shared" si="37"/>
        <v>0</v>
      </c>
      <c r="U103" s="111">
        <f t="shared" si="37"/>
        <v>0</v>
      </c>
      <c r="V103" s="111">
        <f t="shared" si="37"/>
        <v>0</v>
      </c>
      <c r="W103" s="111">
        <f t="shared" si="37"/>
        <v>0</v>
      </c>
      <c r="X103" s="111">
        <f t="shared" si="37"/>
        <v>0</v>
      </c>
      <c r="Y103" s="111">
        <f t="shared" si="37"/>
        <v>0</v>
      </c>
      <c r="Z103" s="111">
        <f t="shared" si="37"/>
        <v>0</v>
      </c>
      <c r="AA103" s="111">
        <f t="shared" si="37"/>
        <v>0</v>
      </c>
      <c r="AB103" s="111">
        <f t="shared" si="37"/>
        <v>0</v>
      </c>
      <c r="AC103" s="111">
        <f t="shared" si="37"/>
        <v>0</v>
      </c>
      <c r="AD103" s="111">
        <f t="shared" si="37"/>
        <v>0</v>
      </c>
      <c r="AE103" s="111">
        <f t="shared" si="37"/>
        <v>0</v>
      </c>
      <c r="AF103" s="111">
        <f t="shared" si="37"/>
        <v>0</v>
      </c>
      <c r="AG103" s="111">
        <f t="shared" si="37"/>
        <v>0</v>
      </c>
      <c r="AH103" s="111">
        <f t="shared" si="37"/>
        <v>0</v>
      </c>
      <c r="AI103" s="111">
        <f t="shared" si="37"/>
        <v>0</v>
      </c>
      <c r="AJ103" s="111">
        <f t="shared" si="37"/>
        <v>0</v>
      </c>
      <c r="AK103" s="111">
        <f t="shared" si="37"/>
        <v>0</v>
      </c>
      <c r="AL103" s="111">
        <f t="shared" si="37"/>
        <v>0</v>
      </c>
      <c r="AM103" s="111">
        <f t="shared" si="37"/>
        <v>0</v>
      </c>
      <c r="AN103" s="111">
        <f t="shared" si="37"/>
        <v>0</v>
      </c>
      <c r="AO103" s="111">
        <f t="shared" si="37"/>
        <v>0</v>
      </c>
      <c r="AP103" s="111">
        <f t="shared" si="37"/>
        <v>0</v>
      </c>
      <c r="AQ103" s="111">
        <f t="shared" si="37"/>
        <v>0</v>
      </c>
      <c r="AR103" s="111">
        <f t="shared" si="37"/>
        <v>0</v>
      </c>
      <c r="AS103" s="111">
        <f t="shared" si="37"/>
        <v>0</v>
      </c>
      <c r="AT103" s="111">
        <f t="shared" si="37"/>
        <v>0</v>
      </c>
      <c r="AU103" s="111">
        <f t="shared" si="37"/>
        <v>0</v>
      </c>
      <c r="AV103" s="111">
        <f t="shared" si="37"/>
        <v>0</v>
      </c>
      <c r="AW103" s="111">
        <f t="shared" si="37"/>
        <v>0</v>
      </c>
      <c r="AX103" s="111">
        <f t="shared" si="37"/>
        <v>0</v>
      </c>
      <c r="AY103" s="111">
        <f t="shared" si="37"/>
        <v>0</v>
      </c>
      <c r="AZ103" s="111">
        <f t="shared" si="37"/>
        <v>0</v>
      </c>
      <c r="BA103" s="111">
        <f t="shared" si="37"/>
        <v>0</v>
      </c>
      <c r="BB103" s="111">
        <f t="shared" si="37"/>
        <v>0</v>
      </c>
    </row>
    <row r="104" spans="1:54" s="5" customFormat="1" ht="14.4" x14ac:dyDescent="0.25">
      <c r="A104" s="19"/>
      <c r="B104" s="19"/>
      <c r="C104" s="20"/>
      <c r="D104" s="22"/>
      <c r="E104" s="111" t="str">
        <f xml:space="preserve"> E$42</f>
        <v>First forecast period flag</v>
      </c>
      <c r="F104" s="111">
        <f t="shared" ref="F104:BB104" si="38" xml:space="preserve"> F$42</f>
        <v>0</v>
      </c>
      <c r="G104" s="111" t="str">
        <f t="shared" si="38"/>
        <v>flag</v>
      </c>
      <c r="H104" s="111">
        <f t="shared" si="38"/>
        <v>1</v>
      </c>
      <c r="I104" s="111">
        <f t="shared" si="38"/>
        <v>0</v>
      </c>
      <c r="J104" s="111">
        <f t="shared" si="38"/>
        <v>0</v>
      </c>
      <c r="K104" s="111">
        <f t="shared" si="38"/>
        <v>0</v>
      </c>
      <c r="L104" s="111">
        <f t="shared" si="38"/>
        <v>1</v>
      </c>
      <c r="M104" s="111">
        <f t="shared" si="38"/>
        <v>0</v>
      </c>
      <c r="N104" s="111">
        <f t="shared" si="38"/>
        <v>0</v>
      </c>
      <c r="O104" s="111">
        <f t="shared" si="38"/>
        <v>0</v>
      </c>
      <c r="P104" s="111">
        <f t="shared" si="38"/>
        <v>0</v>
      </c>
      <c r="Q104" s="111">
        <f t="shared" si="38"/>
        <v>0</v>
      </c>
      <c r="R104" s="111">
        <f t="shared" si="38"/>
        <v>0</v>
      </c>
      <c r="S104" s="111">
        <f t="shared" si="38"/>
        <v>0</v>
      </c>
      <c r="T104" s="111">
        <f t="shared" si="38"/>
        <v>0</v>
      </c>
      <c r="U104" s="111">
        <f t="shared" si="38"/>
        <v>0</v>
      </c>
      <c r="V104" s="111">
        <f t="shared" si="38"/>
        <v>0</v>
      </c>
      <c r="W104" s="111">
        <f t="shared" si="38"/>
        <v>0</v>
      </c>
      <c r="X104" s="111">
        <f t="shared" si="38"/>
        <v>0</v>
      </c>
      <c r="Y104" s="111">
        <f t="shared" si="38"/>
        <v>0</v>
      </c>
      <c r="Z104" s="111">
        <f t="shared" si="38"/>
        <v>0</v>
      </c>
      <c r="AA104" s="111">
        <f t="shared" si="38"/>
        <v>0</v>
      </c>
      <c r="AB104" s="111">
        <f t="shared" si="38"/>
        <v>0</v>
      </c>
      <c r="AC104" s="111">
        <f t="shared" si="38"/>
        <v>0</v>
      </c>
      <c r="AD104" s="111">
        <f t="shared" si="38"/>
        <v>0</v>
      </c>
      <c r="AE104" s="111">
        <f t="shared" si="38"/>
        <v>0</v>
      </c>
      <c r="AF104" s="111">
        <f t="shared" si="38"/>
        <v>0</v>
      </c>
      <c r="AG104" s="111">
        <f t="shared" si="38"/>
        <v>0</v>
      </c>
      <c r="AH104" s="111">
        <f t="shared" si="38"/>
        <v>0</v>
      </c>
      <c r="AI104" s="111">
        <f t="shared" si="38"/>
        <v>0</v>
      </c>
      <c r="AJ104" s="111">
        <f t="shared" si="38"/>
        <v>0</v>
      </c>
      <c r="AK104" s="111">
        <f t="shared" si="38"/>
        <v>0</v>
      </c>
      <c r="AL104" s="111">
        <f t="shared" si="38"/>
        <v>0</v>
      </c>
      <c r="AM104" s="111">
        <f t="shared" si="38"/>
        <v>0</v>
      </c>
      <c r="AN104" s="111">
        <f t="shared" si="38"/>
        <v>0</v>
      </c>
      <c r="AO104" s="111">
        <f t="shared" si="38"/>
        <v>0</v>
      </c>
      <c r="AP104" s="111">
        <f t="shared" si="38"/>
        <v>0</v>
      </c>
      <c r="AQ104" s="111">
        <f t="shared" si="38"/>
        <v>0</v>
      </c>
      <c r="AR104" s="111">
        <f t="shared" si="38"/>
        <v>0</v>
      </c>
      <c r="AS104" s="111">
        <f t="shared" si="38"/>
        <v>0</v>
      </c>
      <c r="AT104" s="111">
        <f t="shared" si="38"/>
        <v>0</v>
      </c>
      <c r="AU104" s="111">
        <f t="shared" si="38"/>
        <v>0</v>
      </c>
      <c r="AV104" s="111">
        <f t="shared" si="38"/>
        <v>0</v>
      </c>
      <c r="AW104" s="111">
        <f t="shared" si="38"/>
        <v>0</v>
      </c>
      <c r="AX104" s="111">
        <f t="shared" si="38"/>
        <v>0</v>
      </c>
      <c r="AY104" s="111">
        <f t="shared" si="38"/>
        <v>0</v>
      </c>
      <c r="AZ104" s="111">
        <f t="shared" si="38"/>
        <v>0</v>
      </c>
      <c r="BA104" s="111">
        <f t="shared" si="38"/>
        <v>0</v>
      </c>
      <c r="BB104" s="111">
        <f t="shared" si="38"/>
        <v>0</v>
      </c>
    </row>
    <row r="105" spans="1:54" s="5" customFormat="1" ht="14.4" x14ac:dyDescent="0.25">
      <c r="A105" s="19"/>
      <c r="B105" s="19"/>
      <c r="C105" s="20"/>
      <c r="D105" s="22"/>
      <c r="E105" s="111" t="str">
        <f xml:space="preserve"> E$94</f>
        <v>1st post forecast period flag</v>
      </c>
      <c r="F105" s="111">
        <f t="shared" ref="F105:BB105" si="39" xml:space="preserve"> F$94</f>
        <v>0</v>
      </c>
      <c r="G105" s="111" t="str">
        <f t="shared" si="39"/>
        <v>flag</v>
      </c>
      <c r="H105" s="111">
        <f t="shared" si="39"/>
        <v>1</v>
      </c>
      <c r="I105" s="111">
        <f t="shared" si="39"/>
        <v>0</v>
      </c>
      <c r="J105" s="111">
        <f t="shared" si="39"/>
        <v>0</v>
      </c>
      <c r="K105" s="111">
        <f t="shared" si="39"/>
        <v>0</v>
      </c>
      <c r="L105" s="111">
        <f t="shared" si="39"/>
        <v>0</v>
      </c>
      <c r="M105" s="111">
        <f t="shared" si="39"/>
        <v>0</v>
      </c>
      <c r="N105" s="111">
        <f t="shared" si="39"/>
        <v>0</v>
      </c>
      <c r="O105" s="111">
        <f t="shared" si="39"/>
        <v>0</v>
      </c>
      <c r="P105" s="111">
        <f t="shared" si="39"/>
        <v>0</v>
      </c>
      <c r="Q105" s="111">
        <f t="shared" si="39"/>
        <v>0</v>
      </c>
      <c r="R105" s="111">
        <f t="shared" si="39"/>
        <v>0</v>
      </c>
      <c r="S105" s="111">
        <f t="shared" si="39"/>
        <v>0</v>
      </c>
      <c r="T105" s="111">
        <f t="shared" si="39"/>
        <v>0</v>
      </c>
      <c r="U105" s="111">
        <f t="shared" si="39"/>
        <v>0</v>
      </c>
      <c r="V105" s="111">
        <f t="shared" si="39"/>
        <v>0</v>
      </c>
      <c r="W105" s="111">
        <f t="shared" si="39"/>
        <v>0</v>
      </c>
      <c r="X105" s="111">
        <f t="shared" si="39"/>
        <v>0</v>
      </c>
      <c r="Y105" s="111">
        <f t="shared" si="39"/>
        <v>0</v>
      </c>
      <c r="Z105" s="111">
        <f t="shared" si="39"/>
        <v>0</v>
      </c>
      <c r="AA105" s="111">
        <f t="shared" si="39"/>
        <v>0</v>
      </c>
      <c r="AB105" s="111">
        <f t="shared" si="39"/>
        <v>0</v>
      </c>
      <c r="AC105" s="111">
        <f t="shared" si="39"/>
        <v>0</v>
      </c>
      <c r="AD105" s="111">
        <f t="shared" si="39"/>
        <v>0</v>
      </c>
      <c r="AE105" s="111">
        <f t="shared" si="39"/>
        <v>0</v>
      </c>
      <c r="AF105" s="111">
        <f t="shared" si="39"/>
        <v>0</v>
      </c>
      <c r="AG105" s="111">
        <f t="shared" si="39"/>
        <v>0</v>
      </c>
      <c r="AH105" s="111">
        <f t="shared" si="39"/>
        <v>0</v>
      </c>
      <c r="AI105" s="111">
        <f t="shared" si="39"/>
        <v>0</v>
      </c>
      <c r="AJ105" s="111">
        <f t="shared" si="39"/>
        <v>0</v>
      </c>
      <c r="AK105" s="111">
        <f t="shared" si="39"/>
        <v>0</v>
      </c>
      <c r="AL105" s="111">
        <f t="shared" si="39"/>
        <v>0</v>
      </c>
      <c r="AM105" s="111">
        <f t="shared" si="39"/>
        <v>0</v>
      </c>
      <c r="AN105" s="111">
        <f t="shared" si="39"/>
        <v>0</v>
      </c>
      <c r="AO105" s="111">
        <f t="shared" si="39"/>
        <v>0</v>
      </c>
      <c r="AP105" s="111">
        <f t="shared" si="39"/>
        <v>0</v>
      </c>
      <c r="AQ105" s="111">
        <f t="shared" si="39"/>
        <v>0</v>
      </c>
      <c r="AR105" s="111">
        <f t="shared" si="39"/>
        <v>0</v>
      </c>
      <c r="AS105" s="111">
        <f t="shared" si="39"/>
        <v>0</v>
      </c>
      <c r="AT105" s="111">
        <f t="shared" si="39"/>
        <v>0</v>
      </c>
      <c r="AU105" s="111">
        <f t="shared" si="39"/>
        <v>0</v>
      </c>
      <c r="AV105" s="111">
        <f t="shared" si="39"/>
        <v>0</v>
      </c>
      <c r="AW105" s="111">
        <f t="shared" si="39"/>
        <v>0</v>
      </c>
      <c r="AX105" s="111">
        <f t="shared" si="39"/>
        <v>0</v>
      </c>
      <c r="AY105" s="111">
        <f t="shared" si="39"/>
        <v>0</v>
      </c>
      <c r="AZ105" s="111">
        <f t="shared" si="39"/>
        <v>1</v>
      </c>
      <c r="BA105" s="111">
        <f t="shared" si="39"/>
        <v>0</v>
      </c>
      <c r="BB105" s="111">
        <f t="shared" si="39"/>
        <v>0</v>
      </c>
    </row>
    <row r="106" spans="1:54" s="5" customFormat="1" ht="14.4" x14ac:dyDescent="0.25">
      <c r="A106" s="19"/>
      <c r="B106" s="19"/>
      <c r="C106" s="20"/>
      <c r="D106" s="22"/>
      <c r="E106" s="38" t="s">
        <v>55</v>
      </c>
      <c r="F106" s="38"/>
      <c r="G106" s="38" t="s">
        <v>34</v>
      </c>
      <c r="H106" s="38"/>
      <c r="I106" s="81"/>
      <c r="J106" s="38">
        <f xml:space="preserve"> I106 + MAX(J103:J105)</f>
        <v>1</v>
      </c>
      <c r="K106" s="38">
        <f t="shared" ref="K106:BB106" si="40" xml:space="preserve"> J106 + MAX(K103:K105)</f>
        <v>1</v>
      </c>
      <c r="L106" s="38">
        <f t="shared" si="40"/>
        <v>2</v>
      </c>
      <c r="M106" s="38">
        <f t="shared" si="40"/>
        <v>2</v>
      </c>
      <c r="N106" s="38">
        <f t="shared" si="40"/>
        <v>2</v>
      </c>
      <c r="O106" s="38">
        <f t="shared" si="40"/>
        <v>2</v>
      </c>
      <c r="P106" s="38">
        <f t="shared" si="40"/>
        <v>2</v>
      </c>
      <c r="Q106" s="38">
        <f t="shared" si="40"/>
        <v>2</v>
      </c>
      <c r="R106" s="38">
        <f t="shared" si="40"/>
        <v>2</v>
      </c>
      <c r="S106" s="38">
        <f t="shared" si="40"/>
        <v>2</v>
      </c>
      <c r="T106" s="38">
        <f t="shared" si="40"/>
        <v>2</v>
      </c>
      <c r="U106" s="38">
        <f t="shared" si="40"/>
        <v>2</v>
      </c>
      <c r="V106" s="38">
        <f t="shared" si="40"/>
        <v>2</v>
      </c>
      <c r="W106" s="38">
        <f t="shared" si="40"/>
        <v>2</v>
      </c>
      <c r="X106" s="38">
        <f t="shared" si="40"/>
        <v>2</v>
      </c>
      <c r="Y106" s="38">
        <f t="shared" si="40"/>
        <v>2</v>
      </c>
      <c r="Z106" s="38">
        <f t="shared" si="40"/>
        <v>2</v>
      </c>
      <c r="AA106" s="38">
        <f t="shared" si="40"/>
        <v>2</v>
      </c>
      <c r="AB106" s="38">
        <f t="shared" si="40"/>
        <v>2</v>
      </c>
      <c r="AC106" s="38">
        <f t="shared" si="40"/>
        <v>2</v>
      </c>
      <c r="AD106" s="38">
        <f t="shared" si="40"/>
        <v>2</v>
      </c>
      <c r="AE106" s="38">
        <f t="shared" si="40"/>
        <v>2</v>
      </c>
      <c r="AF106" s="38">
        <f t="shared" si="40"/>
        <v>2</v>
      </c>
      <c r="AG106" s="38">
        <f t="shared" si="40"/>
        <v>2</v>
      </c>
      <c r="AH106" s="38">
        <f t="shared" si="40"/>
        <v>2</v>
      </c>
      <c r="AI106" s="38">
        <f t="shared" si="40"/>
        <v>2</v>
      </c>
      <c r="AJ106" s="38">
        <f t="shared" si="40"/>
        <v>2</v>
      </c>
      <c r="AK106" s="38">
        <f t="shared" si="40"/>
        <v>2</v>
      </c>
      <c r="AL106" s="38">
        <f t="shared" si="40"/>
        <v>2</v>
      </c>
      <c r="AM106" s="38">
        <f t="shared" si="40"/>
        <v>2</v>
      </c>
      <c r="AN106" s="38">
        <f t="shared" si="40"/>
        <v>2</v>
      </c>
      <c r="AO106" s="38">
        <f t="shared" si="40"/>
        <v>2</v>
      </c>
      <c r="AP106" s="38">
        <f t="shared" si="40"/>
        <v>2</v>
      </c>
      <c r="AQ106" s="38">
        <f t="shared" si="40"/>
        <v>2</v>
      </c>
      <c r="AR106" s="38">
        <f t="shared" si="40"/>
        <v>2</v>
      </c>
      <c r="AS106" s="38">
        <f t="shared" si="40"/>
        <v>2</v>
      </c>
      <c r="AT106" s="38">
        <f t="shared" si="40"/>
        <v>2</v>
      </c>
      <c r="AU106" s="38">
        <f t="shared" si="40"/>
        <v>2</v>
      </c>
      <c r="AV106" s="38">
        <f t="shared" si="40"/>
        <v>2</v>
      </c>
      <c r="AW106" s="38">
        <f t="shared" si="40"/>
        <v>2</v>
      </c>
      <c r="AX106" s="38">
        <f t="shared" si="40"/>
        <v>2</v>
      </c>
      <c r="AY106" s="38">
        <f t="shared" si="40"/>
        <v>2</v>
      </c>
      <c r="AZ106" s="38">
        <f t="shared" si="40"/>
        <v>3</v>
      </c>
      <c r="BA106" s="38">
        <f t="shared" si="40"/>
        <v>3</v>
      </c>
      <c r="BB106" s="38">
        <f t="shared" si="40"/>
        <v>3</v>
      </c>
    </row>
    <row r="107" spans="1:54" s="42" customFormat="1" ht="14.4" x14ac:dyDescent="0.25">
      <c r="A107" s="7"/>
      <c r="B107" s="7"/>
      <c r="C107" s="8"/>
      <c r="D107" s="10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</row>
    <row r="108" spans="1:54" s="40" customFormat="1" ht="14.4" x14ac:dyDescent="0.25">
      <c r="A108" s="7"/>
      <c r="B108" s="7"/>
      <c r="C108" s="8"/>
      <c r="D108" s="10"/>
      <c r="E108" s="91" t="str">
        <f xml:space="preserve"> InpC!E$143</f>
        <v>Pre-forecast period</v>
      </c>
      <c r="F108" s="91" t="str">
        <f xml:space="preserve"> InpC!F$143</f>
        <v>Pre-fcst</v>
      </c>
      <c r="G108" s="91" t="str">
        <f xml:space="preserve"> InpC!G$143</f>
        <v>label</v>
      </c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spans="1:54" s="42" customFormat="1" ht="14.4" x14ac:dyDescent="0.25">
      <c r="A109" s="7"/>
      <c r="B109" s="7"/>
      <c r="C109" s="8"/>
      <c r="D109" s="10"/>
      <c r="E109" s="91" t="str">
        <f xml:space="preserve"> InpC!E$144</f>
        <v>Forecast period</v>
      </c>
      <c r="F109" s="91" t="str">
        <f xml:space="preserve"> InpC!F$144</f>
        <v>Forecast</v>
      </c>
      <c r="G109" s="91" t="str">
        <f xml:space="preserve"> InpC!G$144</f>
        <v>label</v>
      </c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spans="1:54" s="42" customFormat="1" ht="14.4" x14ac:dyDescent="0.25">
      <c r="A110" s="7"/>
      <c r="B110" s="7"/>
      <c r="C110" s="8"/>
      <c r="D110" s="10"/>
      <c r="E110" s="91" t="str">
        <f xml:space="preserve"> InpC!E$145</f>
        <v>Post-operations period</v>
      </c>
      <c r="F110" s="91" t="str">
        <f xml:space="preserve"> InpC!F$145</f>
        <v>Post-fcst</v>
      </c>
      <c r="G110" s="91" t="str">
        <f xml:space="preserve"> InpC!G$145</f>
        <v>label</v>
      </c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spans="1:54" s="12" customFormat="1" ht="14.4" x14ac:dyDescent="0.25">
      <c r="A111" s="7"/>
      <c r="B111" s="7"/>
      <c r="C111" s="8"/>
      <c r="D111" s="10"/>
      <c r="E111" s="22" t="str">
        <f xml:space="preserve"> E$106</f>
        <v>Timeline label counter</v>
      </c>
      <c r="F111" s="22">
        <f t="shared" ref="F111:BB111" si="41" xml:space="preserve"> F$106</f>
        <v>0</v>
      </c>
      <c r="G111" s="22" t="str">
        <f t="shared" si="41"/>
        <v>counter</v>
      </c>
      <c r="H111" s="22">
        <f t="shared" si="41"/>
        <v>0</v>
      </c>
      <c r="I111" s="22">
        <f t="shared" si="41"/>
        <v>0</v>
      </c>
      <c r="J111" s="22">
        <f t="shared" si="41"/>
        <v>1</v>
      </c>
      <c r="K111" s="22">
        <f t="shared" si="41"/>
        <v>1</v>
      </c>
      <c r="L111" s="22">
        <f t="shared" si="41"/>
        <v>2</v>
      </c>
      <c r="M111" s="22">
        <f t="shared" si="41"/>
        <v>2</v>
      </c>
      <c r="N111" s="22">
        <f t="shared" si="41"/>
        <v>2</v>
      </c>
      <c r="O111" s="22">
        <f t="shared" si="41"/>
        <v>2</v>
      </c>
      <c r="P111" s="22">
        <f t="shared" si="41"/>
        <v>2</v>
      </c>
      <c r="Q111" s="22">
        <f t="shared" si="41"/>
        <v>2</v>
      </c>
      <c r="R111" s="22">
        <f t="shared" si="41"/>
        <v>2</v>
      </c>
      <c r="S111" s="22">
        <f t="shared" si="41"/>
        <v>2</v>
      </c>
      <c r="T111" s="22">
        <f t="shared" si="41"/>
        <v>2</v>
      </c>
      <c r="U111" s="22">
        <f t="shared" si="41"/>
        <v>2</v>
      </c>
      <c r="V111" s="22">
        <f t="shared" si="41"/>
        <v>2</v>
      </c>
      <c r="W111" s="22">
        <f t="shared" si="41"/>
        <v>2</v>
      </c>
      <c r="X111" s="22">
        <f t="shared" si="41"/>
        <v>2</v>
      </c>
      <c r="Y111" s="22">
        <f t="shared" si="41"/>
        <v>2</v>
      </c>
      <c r="Z111" s="22">
        <f t="shared" si="41"/>
        <v>2</v>
      </c>
      <c r="AA111" s="22">
        <f t="shared" si="41"/>
        <v>2</v>
      </c>
      <c r="AB111" s="22">
        <f t="shared" si="41"/>
        <v>2</v>
      </c>
      <c r="AC111" s="22">
        <f t="shared" si="41"/>
        <v>2</v>
      </c>
      <c r="AD111" s="22">
        <f t="shared" si="41"/>
        <v>2</v>
      </c>
      <c r="AE111" s="22">
        <f t="shared" si="41"/>
        <v>2</v>
      </c>
      <c r="AF111" s="22">
        <f t="shared" si="41"/>
        <v>2</v>
      </c>
      <c r="AG111" s="22">
        <f t="shared" si="41"/>
        <v>2</v>
      </c>
      <c r="AH111" s="22">
        <f t="shared" si="41"/>
        <v>2</v>
      </c>
      <c r="AI111" s="22">
        <f t="shared" si="41"/>
        <v>2</v>
      </c>
      <c r="AJ111" s="22">
        <f t="shared" si="41"/>
        <v>2</v>
      </c>
      <c r="AK111" s="22">
        <f t="shared" si="41"/>
        <v>2</v>
      </c>
      <c r="AL111" s="22">
        <f t="shared" si="41"/>
        <v>2</v>
      </c>
      <c r="AM111" s="22">
        <f t="shared" si="41"/>
        <v>2</v>
      </c>
      <c r="AN111" s="22">
        <f t="shared" si="41"/>
        <v>2</v>
      </c>
      <c r="AO111" s="22">
        <f t="shared" si="41"/>
        <v>2</v>
      </c>
      <c r="AP111" s="22">
        <f t="shared" si="41"/>
        <v>2</v>
      </c>
      <c r="AQ111" s="22">
        <f t="shared" si="41"/>
        <v>2</v>
      </c>
      <c r="AR111" s="22">
        <f t="shared" si="41"/>
        <v>2</v>
      </c>
      <c r="AS111" s="22">
        <f t="shared" si="41"/>
        <v>2</v>
      </c>
      <c r="AT111" s="22">
        <f t="shared" si="41"/>
        <v>2</v>
      </c>
      <c r="AU111" s="22">
        <f t="shared" si="41"/>
        <v>2</v>
      </c>
      <c r="AV111" s="22">
        <f t="shared" si="41"/>
        <v>2</v>
      </c>
      <c r="AW111" s="22">
        <f t="shared" si="41"/>
        <v>2</v>
      </c>
      <c r="AX111" s="22">
        <f t="shared" si="41"/>
        <v>2</v>
      </c>
      <c r="AY111" s="22">
        <f t="shared" si="41"/>
        <v>2</v>
      </c>
      <c r="AZ111" s="22">
        <f t="shared" si="41"/>
        <v>3</v>
      </c>
      <c r="BA111" s="22">
        <f t="shared" si="41"/>
        <v>3</v>
      </c>
      <c r="BB111" s="22">
        <f t="shared" si="41"/>
        <v>3</v>
      </c>
    </row>
    <row r="112" spans="1:54" s="114" customFormat="1" ht="14.4" x14ac:dyDescent="0.25">
      <c r="A112" s="7"/>
      <c r="B112" s="7"/>
      <c r="C112" s="8"/>
      <c r="D112" s="10"/>
      <c r="E112" s="113" t="s">
        <v>12</v>
      </c>
      <c r="F112" s="113"/>
      <c r="G112" s="113" t="s">
        <v>15</v>
      </c>
      <c r="H112" s="21"/>
      <c r="I112" s="21"/>
      <c r="J112" s="21" t="str">
        <f xml:space="preserve"> INDEX($F108:$F110, J111)</f>
        <v>Pre-fcst</v>
      </c>
      <c r="K112" s="21" t="str">
        <f t="shared" ref="K112:BB112" si="42" xml:space="preserve"> INDEX($F108:$F110, K111)</f>
        <v>Pre-fcst</v>
      </c>
      <c r="L112" s="21" t="str">
        <f t="shared" si="42"/>
        <v>Forecast</v>
      </c>
      <c r="M112" s="21" t="str">
        <f t="shared" si="42"/>
        <v>Forecast</v>
      </c>
      <c r="N112" s="21" t="str">
        <f t="shared" si="42"/>
        <v>Forecast</v>
      </c>
      <c r="O112" s="21" t="str">
        <f t="shared" si="42"/>
        <v>Forecast</v>
      </c>
      <c r="P112" s="21" t="str">
        <f t="shared" si="42"/>
        <v>Forecast</v>
      </c>
      <c r="Q112" s="21" t="str">
        <f t="shared" si="42"/>
        <v>Forecast</v>
      </c>
      <c r="R112" s="21" t="str">
        <f t="shared" si="42"/>
        <v>Forecast</v>
      </c>
      <c r="S112" s="21" t="str">
        <f t="shared" si="42"/>
        <v>Forecast</v>
      </c>
      <c r="T112" s="21" t="str">
        <f t="shared" si="42"/>
        <v>Forecast</v>
      </c>
      <c r="U112" s="21" t="str">
        <f t="shared" si="42"/>
        <v>Forecast</v>
      </c>
      <c r="V112" s="21" t="str">
        <f t="shared" si="42"/>
        <v>Forecast</v>
      </c>
      <c r="W112" s="21" t="str">
        <f t="shared" si="42"/>
        <v>Forecast</v>
      </c>
      <c r="X112" s="21" t="str">
        <f t="shared" si="42"/>
        <v>Forecast</v>
      </c>
      <c r="Y112" s="21" t="str">
        <f t="shared" si="42"/>
        <v>Forecast</v>
      </c>
      <c r="Z112" s="21" t="str">
        <f t="shared" si="42"/>
        <v>Forecast</v>
      </c>
      <c r="AA112" s="21" t="str">
        <f t="shared" si="42"/>
        <v>Forecast</v>
      </c>
      <c r="AB112" s="21" t="str">
        <f t="shared" si="42"/>
        <v>Forecast</v>
      </c>
      <c r="AC112" s="21" t="str">
        <f t="shared" si="42"/>
        <v>Forecast</v>
      </c>
      <c r="AD112" s="21" t="str">
        <f t="shared" si="42"/>
        <v>Forecast</v>
      </c>
      <c r="AE112" s="21" t="str">
        <f t="shared" si="42"/>
        <v>Forecast</v>
      </c>
      <c r="AF112" s="21" t="str">
        <f t="shared" si="42"/>
        <v>Forecast</v>
      </c>
      <c r="AG112" s="21" t="str">
        <f t="shared" si="42"/>
        <v>Forecast</v>
      </c>
      <c r="AH112" s="21" t="str">
        <f t="shared" si="42"/>
        <v>Forecast</v>
      </c>
      <c r="AI112" s="21" t="str">
        <f t="shared" si="42"/>
        <v>Forecast</v>
      </c>
      <c r="AJ112" s="21" t="str">
        <f t="shared" si="42"/>
        <v>Forecast</v>
      </c>
      <c r="AK112" s="21" t="str">
        <f t="shared" si="42"/>
        <v>Forecast</v>
      </c>
      <c r="AL112" s="21" t="str">
        <f t="shared" si="42"/>
        <v>Forecast</v>
      </c>
      <c r="AM112" s="21" t="str">
        <f t="shared" si="42"/>
        <v>Forecast</v>
      </c>
      <c r="AN112" s="21" t="str">
        <f t="shared" si="42"/>
        <v>Forecast</v>
      </c>
      <c r="AO112" s="21" t="str">
        <f t="shared" si="42"/>
        <v>Forecast</v>
      </c>
      <c r="AP112" s="21" t="str">
        <f t="shared" si="42"/>
        <v>Forecast</v>
      </c>
      <c r="AQ112" s="21" t="str">
        <f t="shared" si="42"/>
        <v>Forecast</v>
      </c>
      <c r="AR112" s="21" t="str">
        <f t="shared" si="42"/>
        <v>Forecast</v>
      </c>
      <c r="AS112" s="21" t="str">
        <f t="shared" si="42"/>
        <v>Forecast</v>
      </c>
      <c r="AT112" s="21" t="str">
        <f t="shared" si="42"/>
        <v>Forecast</v>
      </c>
      <c r="AU112" s="21" t="str">
        <f t="shared" si="42"/>
        <v>Forecast</v>
      </c>
      <c r="AV112" s="21" t="str">
        <f t="shared" si="42"/>
        <v>Forecast</v>
      </c>
      <c r="AW112" s="21" t="str">
        <f t="shared" si="42"/>
        <v>Forecast</v>
      </c>
      <c r="AX112" s="21" t="str">
        <f t="shared" si="42"/>
        <v>Forecast</v>
      </c>
      <c r="AY112" s="21" t="str">
        <f t="shared" si="42"/>
        <v>Forecast</v>
      </c>
      <c r="AZ112" s="21" t="str">
        <f t="shared" si="42"/>
        <v>Post-fcst</v>
      </c>
      <c r="BA112" s="21" t="str">
        <f t="shared" si="42"/>
        <v>Post-fcst</v>
      </c>
      <c r="BB112" s="21" t="str">
        <f t="shared" si="42"/>
        <v>Post-fcst</v>
      </c>
    </row>
    <row r="113" spans="1:54" ht="14.4" x14ac:dyDescent="0.25">
      <c r="A113" s="19"/>
      <c r="B113" s="19"/>
      <c r="C113" s="20"/>
      <c r="D113" s="22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</row>
    <row r="114" spans="1:54" ht="14.4" x14ac:dyDescent="0.25">
      <c r="A114" s="19"/>
      <c r="B114" s="19"/>
      <c r="C114" s="20"/>
      <c r="D114" s="22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</row>
    <row r="115" spans="1:54" s="69" customFormat="1" ht="14.4" x14ac:dyDescent="0.25">
      <c r="A115" s="19" t="s">
        <v>56</v>
      </c>
      <c r="B115" s="19"/>
      <c r="C115" s="20"/>
      <c r="D115" s="22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</row>
    <row r="116" spans="1:54" s="69" customFormat="1" ht="14.4" x14ac:dyDescent="0.25">
      <c r="A116" s="19"/>
      <c r="B116" s="19"/>
      <c r="C116" s="20"/>
      <c r="D116" s="22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</row>
    <row r="117" spans="1:54" s="69" customFormat="1" ht="14.4" x14ac:dyDescent="0.25">
      <c r="A117" s="19"/>
      <c r="B117" s="19"/>
      <c r="C117" s="20"/>
      <c r="D117" s="22"/>
      <c r="E117" s="53" t="str">
        <f xml:space="preserve"> E$10</f>
        <v>Model column total</v>
      </c>
      <c r="F117" s="53">
        <f xml:space="preserve"> F$10</f>
        <v>45</v>
      </c>
      <c r="G117" s="53" t="str">
        <f xml:space="preserve"> G$10</f>
        <v>columns</v>
      </c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</row>
    <row r="118" spans="1:54" s="69" customFormat="1" ht="14.4" x14ac:dyDescent="0.25">
      <c r="A118" s="19"/>
      <c r="B118" s="19"/>
      <c r="C118" s="20"/>
      <c r="D118" s="21" t="s">
        <v>57</v>
      </c>
      <c r="E118" s="53" t="str">
        <f xml:space="preserve"> E$48</f>
        <v>Pre-forecast period total</v>
      </c>
      <c r="F118" s="53">
        <f xml:space="preserve"> F$48</f>
        <v>2</v>
      </c>
      <c r="G118" s="53" t="str">
        <f xml:space="preserve"> G$48</f>
        <v>columns</v>
      </c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</row>
    <row r="119" spans="1:54" s="69" customFormat="1" ht="14.4" x14ac:dyDescent="0.25">
      <c r="A119" s="19"/>
      <c r="B119" s="19"/>
      <c r="C119" s="20"/>
      <c r="D119" s="21" t="s">
        <v>57</v>
      </c>
      <c r="E119" s="115" t="str">
        <f xml:space="preserve"> E$59</f>
        <v>Forecast period total</v>
      </c>
      <c r="F119" s="115">
        <f xml:space="preserve"> F$59</f>
        <v>40</v>
      </c>
      <c r="G119" s="115" t="str">
        <f xml:space="preserve"> G$59</f>
        <v>columns</v>
      </c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</row>
    <row r="120" spans="1:54" s="69" customFormat="1" ht="14.4" x14ac:dyDescent="0.25">
      <c r="A120" s="19"/>
      <c r="B120" s="19"/>
      <c r="C120" s="20"/>
      <c r="D120" s="21" t="s">
        <v>57</v>
      </c>
      <c r="E120" s="115" t="str">
        <f xml:space="preserve"> E$99</f>
        <v>Post forecast period total</v>
      </c>
      <c r="F120" s="115">
        <f xml:space="preserve"> F$99</f>
        <v>3</v>
      </c>
      <c r="G120" s="115" t="str">
        <f xml:space="preserve"> G$99</f>
        <v>columns</v>
      </c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</row>
    <row r="121" spans="1:54" s="69" customFormat="1" ht="14.4" x14ac:dyDescent="0.25">
      <c r="A121" s="19"/>
      <c r="B121" s="7"/>
      <c r="C121" s="20"/>
      <c r="D121" s="22"/>
      <c r="E121" s="53" t="s">
        <v>58</v>
      </c>
      <c r="F121" s="11">
        <f xml:space="preserve"> IF(F117 - SUM(F118:F120) &lt;&gt; 0, 1, 0)</f>
        <v>0</v>
      </c>
      <c r="G121" s="53" t="s">
        <v>59</v>
      </c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</row>
    <row r="122" spans="1:54" s="69" customFormat="1" ht="14.4" x14ac:dyDescent="0.25">
      <c r="A122" s="19"/>
      <c r="B122" s="7"/>
      <c r="C122" s="20"/>
      <c r="D122" s="22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</row>
    <row r="123" spans="1:54" s="69" customFormat="1" ht="14.4" x14ac:dyDescent="0.25">
      <c r="A123" s="19"/>
      <c r="B123" s="19"/>
      <c r="C123" s="20"/>
      <c r="D123" s="22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</row>
  </sheetData>
  <conditionalFormatting sqref="F2">
    <cfRule type="cellIs" dxfId="55" priority="1" stopIfTrue="1" operator="notEqual">
      <formula>0</formula>
    </cfRule>
    <cfRule type="cellIs" dxfId="54" priority="2" stopIfTrue="1" operator="equal">
      <formula>""</formula>
    </cfRule>
  </conditionalFormatting>
  <conditionalFormatting sqref="F121">
    <cfRule type="cellIs" dxfId="53" priority="7" stopIfTrue="1" operator="notEqual">
      <formula>0</formula>
    </cfRule>
    <cfRule type="cellIs" dxfId="52" priority="8" stopIfTrue="1" operator="equal">
      <formula>""</formula>
    </cfRule>
  </conditionalFormatting>
  <conditionalFormatting sqref="J3:BB3">
    <cfRule type="cellIs" dxfId="51" priority="13" stopIfTrue="1" operator="equal">
      <formula>"Pre-fcst"</formula>
    </cfRule>
    <cfRule type="cellIs" dxfId="50" priority="14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C3E1-9C7B-4786-80BC-2E709911949B}">
  <sheetPr>
    <tabColor theme="2" tint="-0.89999084444715716"/>
    <outlinePr summaryBelow="0" summaryRight="0"/>
  </sheetPr>
  <dimension ref="A1:BW22"/>
  <sheetViews>
    <sheetView defaultGridColor="0" colorId="22" zoomScale="70" zoomScaleNormal="160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K28" sqref="K28"/>
    </sheetView>
  </sheetViews>
  <sheetFormatPr defaultColWidth="0" defaultRowHeight="13.2" x14ac:dyDescent="0.25"/>
  <cols>
    <col min="1" max="1" width="1.21875" style="2" customWidth="1"/>
    <col min="2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55" width="11.77734375" style="5" hidden="1" customWidth="1"/>
    <col min="56" max="75" width="0" style="12" hidden="1" customWidth="1"/>
    <col min="76" max="16384" width="11.77734375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Esc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10"/>
      <c r="C2" s="7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10"/>
      <c r="C3" s="10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22"/>
      <c r="C4" s="22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10"/>
      <c r="C5" s="10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18" t="s">
        <v>155</v>
      </c>
      <c r="C6" s="22"/>
      <c r="D6" s="22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7" spans="1:55" x14ac:dyDescent="0.25">
      <c r="E7" s="156">
        <f xml:space="preserve"> InpC!E$25</f>
        <v>44562</v>
      </c>
      <c r="F7" s="157">
        <f xml:space="preserve"> InpC!F$25</f>
        <v>0.02</v>
      </c>
      <c r="G7" s="158" t="str">
        <f xml:space="preserve"> InpC!G$25</f>
        <v>%</v>
      </c>
    </row>
    <row r="8" spans="1:55" x14ac:dyDescent="0.25">
      <c r="E8" s="156">
        <f xml:space="preserve"> InpC!E$26</f>
        <v>44927</v>
      </c>
      <c r="F8" s="157">
        <f xml:space="preserve"> InpC!F$26</f>
        <v>0.03</v>
      </c>
      <c r="G8" s="158" t="str">
        <f xml:space="preserve"> InpC!G$26</f>
        <v>%</v>
      </c>
    </row>
    <row r="9" spans="1:55" x14ac:dyDescent="0.25">
      <c r="E9" s="156">
        <f xml:space="preserve"> InpC!E$27</f>
        <v>45292</v>
      </c>
      <c r="F9" s="157">
        <f xml:space="preserve"> InpC!F$27</f>
        <v>0.04</v>
      </c>
      <c r="G9" s="158" t="str">
        <f xml:space="preserve"> InpC!G$27</f>
        <v>%</v>
      </c>
    </row>
    <row r="10" spans="1:55" x14ac:dyDescent="0.25">
      <c r="E10" s="156">
        <f xml:space="preserve"> InpC!E$28</f>
        <v>45658</v>
      </c>
      <c r="F10" s="157">
        <f xml:space="preserve"> InpC!F$28</f>
        <v>0.05</v>
      </c>
      <c r="G10" s="158" t="str">
        <f xml:space="preserve"> InpC!G$28</f>
        <v>%</v>
      </c>
    </row>
    <row r="11" spans="1:55" x14ac:dyDescent="0.25">
      <c r="E11" s="156">
        <f xml:space="preserve"> InpC!E$29</f>
        <v>46023</v>
      </c>
      <c r="F11" s="157">
        <f xml:space="preserve"> InpC!F$29</f>
        <v>0.06</v>
      </c>
      <c r="G11" s="158" t="str">
        <f xml:space="preserve"> InpC!G$29</f>
        <v>%</v>
      </c>
    </row>
    <row r="12" spans="1:55" x14ac:dyDescent="0.25">
      <c r="E12" s="156">
        <f xml:space="preserve"> InpC!E$30</f>
        <v>46388</v>
      </c>
      <c r="F12" s="157">
        <f xml:space="preserve"> InpC!F$30</f>
        <v>7.0000000000000007E-2</v>
      </c>
      <c r="G12" s="158" t="str">
        <f xml:space="preserve"> InpC!G$30</f>
        <v>%</v>
      </c>
    </row>
    <row r="13" spans="1:55" x14ac:dyDescent="0.25">
      <c r="E13" s="159" t="str">
        <f xml:space="preserve"> Time!E$89</f>
        <v xml:space="preserve">Model period ending </v>
      </c>
      <c r="F13" s="159">
        <f xml:space="preserve"> Time!F$89</f>
        <v>0</v>
      </c>
      <c r="G13" s="159" t="str">
        <f xml:space="preserve"> Time!G$89</f>
        <v>date</v>
      </c>
      <c r="H13" s="159">
        <f xml:space="preserve"> Time!H$89</f>
        <v>0</v>
      </c>
      <c r="I13" s="159">
        <f xml:space="preserve"> Time!I$89</f>
        <v>0</v>
      </c>
      <c r="J13" s="159">
        <f xml:space="preserve"> Time!J$89</f>
        <v>44469</v>
      </c>
      <c r="K13" s="159">
        <f xml:space="preserve"> Time!K$89</f>
        <v>44561</v>
      </c>
      <c r="L13" s="159">
        <f xml:space="preserve"> Time!L$89</f>
        <v>44651</v>
      </c>
      <c r="M13" s="159">
        <f xml:space="preserve"> Time!M$89</f>
        <v>44742</v>
      </c>
      <c r="N13" s="159">
        <f xml:space="preserve"> Time!N$89</f>
        <v>44834</v>
      </c>
      <c r="O13" s="159">
        <f xml:space="preserve"> Time!O$89</f>
        <v>44926</v>
      </c>
      <c r="P13" s="159">
        <f xml:space="preserve"> Time!P$89</f>
        <v>45016</v>
      </c>
      <c r="Q13" s="159">
        <f xml:space="preserve"> Time!Q$89</f>
        <v>45107</v>
      </c>
      <c r="R13" s="159">
        <f xml:space="preserve"> Time!R$89</f>
        <v>45199</v>
      </c>
      <c r="S13" s="159">
        <f xml:space="preserve"> Time!S$89</f>
        <v>45291</v>
      </c>
      <c r="T13" s="159">
        <f xml:space="preserve"> Time!T$89</f>
        <v>45382</v>
      </c>
      <c r="U13" s="159">
        <f xml:space="preserve"> Time!U$89</f>
        <v>45473</v>
      </c>
      <c r="V13" s="159">
        <f xml:space="preserve"> Time!V$89</f>
        <v>45565</v>
      </c>
      <c r="W13" s="159">
        <f xml:space="preserve"> Time!W$89</f>
        <v>45657</v>
      </c>
      <c r="X13" s="159">
        <f xml:space="preserve"> Time!X$89</f>
        <v>45747</v>
      </c>
      <c r="Y13" s="159">
        <f xml:space="preserve"> Time!Y$89</f>
        <v>45838</v>
      </c>
      <c r="Z13" s="159">
        <f xml:space="preserve"> Time!Z$89</f>
        <v>45930</v>
      </c>
      <c r="AA13" s="159">
        <f xml:space="preserve"> Time!AA$89</f>
        <v>46022</v>
      </c>
      <c r="AB13" s="159">
        <f xml:space="preserve"> Time!AB$89</f>
        <v>46112</v>
      </c>
      <c r="AC13" s="159">
        <f xml:space="preserve"> Time!AC$89</f>
        <v>46203</v>
      </c>
      <c r="AD13" s="159">
        <f xml:space="preserve"> Time!AD$89</f>
        <v>46295</v>
      </c>
      <c r="AE13" s="159">
        <f xml:space="preserve"> Time!AE$89</f>
        <v>46387</v>
      </c>
      <c r="AF13" s="159">
        <f xml:space="preserve"> Time!AF$89</f>
        <v>46477</v>
      </c>
      <c r="AG13" s="159">
        <f xml:space="preserve"> Time!AG$89</f>
        <v>46568</v>
      </c>
      <c r="AH13" s="159">
        <f xml:space="preserve"> Time!AH$89</f>
        <v>46660</v>
      </c>
      <c r="AI13" s="159">
        <f xml:space="preserve"> Time!AI$89</f>
        <v>46752</v>
      </c>
      <c r="AJ13" s="159">
        <f xml:space="preserve"> Time!AJ$89</f>
        <v>46843</v>
      </c>
      <c r="AK13" s="159">
        <f xml:space="preserve"> Time!AK$89</f>
        <v>46934</v>
      </c>
      <c r="AL13" s="159">
        <f xml:space="preserve"> Time!AL$89</f>
        <v>47026</v>
      </c>
      <c r="AM13" s="159">
        <f xml:space="preserve"> Time!AM$89</f>
        <v>47118</v>
      </c>
      <c r="AN13" s="159">
        <f xml:space="preserve"> Time!AN$89</f>
        <v>47208</v>
      </c>
      <c r="AO13" s="159">
        <f xml:space="preserve"> Time!AO$89</f>
        <v>47299</v>
      </c>
      <c r="AP13" s="159">
        <f xml:space="preserve"> Time!AP$89</f>
        <v>47391</v>
      </c>
      <c r="AQ13" s="159">
        <f xml:space="preserve"> Time!AQ$89</f>
        <v>47483</v>
      </c>
      <c r="AR13" s="159">
        <f xml:space="preserve"> Time!AR$89</f>
        <v>47573</v>
      </c>
      <c r="AS13" s="159">
        <f xml:space="preserve"> Time!AS$89</f>
        <v>47664</v>
      </c>
      <c r="AT13" s="159">
        <f xml:space="preserve"> Time!AT$89</f>
        <v>47756</v>
      </c>
      <c r="AU13" s="159">
        <f xml:space="preserve"> Time!AU$89</f>
        <v>47848</v>
      </c>
      <c r="AV13" s="159">
        <f xml:space="preserve"> Time!AV$89</f>
        <v>47938</v>
      </c>
      <c r="AW13" s="159">
        <f xml:space="preserve"> Time!AW$89</f>
        <v>48029</v>
      </c>
      <c r="AX13" s="159">
        <f xml:space="preserve"> Time!AX$89</f>
        <v>48121</v>
      </c>
      <c r="AY13" s="159">
        <f xml:space="preserve"> Time!AY$89</f>
        <v>48213</v>
      </c>
      <c r="AZ13" s="159">
        <f xml:space="preserve"> Time!AZ$89</f>
        <v>48304</v>
      </c>
      <c r="BA13" s="159">
        <f xml:space="preserve"> Time!BA$89</f>
        <v>48395</v>
      </c>
      <c r="BB13" s="159">
        <f xml:space="preserve"> Time!BB$89</f>
        <v>48487</v>
      </c>
    </row>
    <row r="14" spans="1:55" x14ac:dyDescent="0.25">
      <c r="E14" s="64" t="s">
        <v>157</v>
      </c>
      <c r="J14" s="160">
        <f>IFERROR(VLOOKUP(J13,$E$7:$F$12,2,TRUE),0)</f>
        <v>0</v>
      </c>
      <c r="K14" s="160">
        <f t="shared" ref="K14:BB14" si="0">IFERROR(VLOOKUP(K13,$E$7:$F$12,2,TRUE),0)</f>
        <v>0</v>
      </c>
      <c r="L14" s="160">
        <f t="shared" si="0"/>
        <v>0.02</v>
      </c>
      <c r="M14" s="160">
        <f t="shared" si="0"/>
        <v>0.02</v>
      </c>
      <c r="N14" s="160">
        <f t="shared" si="0"/>
        <v>0.02</v>
      </c>
      <c r="O14" s="160">
        <f t="shared" si="0"/>
        <v>0.02</v>
      </c>
      <c r="P14" s="160">
        <f t="shared" si="0"/>
        <v>0.03</v>
      </c>
      <c r="Q14" s="160">
        <f t="shared" si="0"/>
        <v>0.03</v>
      </c>
      <c r="R14" s="160">
        <f t="shared" si="0"/>
        <v>0.03</v>
      </c>
      <c r="S14" s="160">
        <f t="shared" si="0"/>
        <v>0.03</v>
      </c>
      <c r="T14" s="160">
        <f t="shared" si="0"/>
        <v>0.04</v>
      </c>
      <c r="U14" s="160">
        <f t="shared" si="0"/>
        <v>0.04</v>
      </c>
      <c r="V14" s="160">
        <f t="shared" si="0"/>
        <v>0.04</v>
      </c>
      <c r="W14" s="160">
        <f t="shared" si="0"/>
        <v>0.04</v>
      </c>
      <c r="X14" s="160">
        <f t="shared" si="0"/>
        <v>0.05</v>
      </c>
      <c r="Y14" s="160">
        <f t="shared" si="0"/>
        <v>0.05</v>
      </c>
      <c r="Z14" s="160">
        <f t="shared" si="0"/>
        <v>0.05</v>
      </c>
      <c r="AA14" s="160">
        <f t="shared" si="0"/>
        <v>0.05</v>
      </c>
      <c r="AB14" s="160">
        <f t="shared" si="0"/>
        <v>0.06</v>
      </c>
      <c r="AC14" s="160">
        <f t="shared" si="0"/>
        <v>0.06</v>
      </c>
      <c r="AD14" s="160">
        <f t="shared" si="0"/>
        <v>0.06</v>
      </c>
      <c r="AE14" s="160">
        <f t="shared" si="0"/>
        <v>0.06</v>
      </c>
      <c r="AF14" s="160">
        <f t="shared" si="0"/>
        <v>7.0000000000000007E-2</v>
      </c>
      <c r="AG14" s="160">
        <f t="shared" si="0"/>
        <v>7.0000000000000007E-2</v>
      </c>
      <c r="AH14" s="160">
        <f t="shared" si="0"/>
        <v>7.0000000000000007E-2</v>
      </c>
      <c r="AI14" s="160">
        <f t="shared" si="0"/>
        <v>7.0000000000000007E-2</v>
      </c>
      <c r="AJ14" s="160">
        <f t="shared" si="0"/>
        <v>7.0000000000000007E-2</v>
      </c>
      <c r="AK14" s="160">
        <f t="shared" si="0"/>
        <v>7.0000000000000007E-2</v>
      </c>
      <c r="AL14" s="160">
        <f t="shared" si="0"/>
        <v>7.0000000000000007E-2</v>
      </c>
      <c r="AM14" s="160">
        <f t="shared" si="0"/>
        <v>7.0000000000000007E-2</v>
      </c>
      <c r="AN14" s="160">
        <f t="shared" si="0"/>
        <v>7.0000000000000007E-2</v>
      </c>
      <c r="AO14" s="160">
        <f t="shared" si="0"/>
        <v>7.0000000000000007E-2</v>
      </c>
      <c r="AP14" s="160">
        <f t="shared" si="0"/>
        <v>7.0000000000000007E-2</v>
      </c>
      <c r="AQ14" s="160">
        <f t="shared" si="0"/>
        <v>7.0000000000000007E-2</v>
      </c>
      <c r="AR14" s="160">
        <f t="shared" si="0"/>
        <v>7.0000000000000007E-2</v>
      </c>
      <c r="AS14" s="160">
        <f t="shared" si="0"/>
        <v>7.0000000000000007E-2</v>
      </c>
      <c r="AT14" s="160">
        <f t="shared" si="0"/>
        <v>7.0000000000000007E-2</v>
      </c>
      <c r="AU14" s="160">
        <f t="shared" si="0"/>
        <v>7.0000000000000007E-2</v>
      </c>
      <c r="AV14" s="160">
        <f t="shared" si="0"/>
        <v>7.0000000000000007E-2</v>
      </c>
      <c r="AW14" s="160">
        <f t="shared" si="0"/>
        <v>7.0000000000000007E-2</v>
      </c>
      <c r="AX14" s="160">
        <f t="shared" si="0"/>
        <v>7.0000000000000007E-2</v>
      </c>
      <c r="AY14" s="160">
        <f t="shared" si="0"/>
        <v>7.0000000000000007E-2</v>
      </c>
      <c r="AZ14" s="160">
        <f t="shared" si="0"/>
        <v>7.0000000000000007E-2</v>
      </c>
      <c r="BA14" s="160">
        <f t="shared" si="0"/>
        <v>7.0000000000000007E-2</v>
      </c>
      <c r="BB14" s="160">
        <f t="shared" si="0"/>
        <v>7.0000000000000007E-2</v>
      </c>
    </row>
    <row r="16" spans="1:55" x14ac:dyDescent="0.25">
      <c r="E16" s="161" t="str">
        <f xml:space="preserve"> InpC!E$152</f>
        <v>no of period in a year</v>
      </c>
      <c r="F16" s="158">
        <f xml:space="preserve"> InpC!F$152</f>
        <v>4</v>
      </c>
      <c r="G16" s="161" t="str">
        <f xml:space="preserve"> InpC!G$152</f>
        <v>period</v>
      </c>
    </row>
    <row r="17" spans="1:55" x14ac:dyDescent="0.25">
      <c r="E17" s="160" t="str">
        <f t="shared" ref="E17:AJ17" si="1" xml:space="preserve"> E$14</f>
        <v>annual escalation rate</v>
      </c>
      <c r="F17" s="160">
        <f t="shared" si="1"/>
        <v>0</v>
      </c>
      <c r="G17" s="160" t="s">
        <v>29</v>
      </c>
      <c r="H17" s="160">
        <f t="shared" si="1"/>
        <v>0</v>
      </c>
      <c r="I17" s="160">
        <f t="shared" si="1"/>
        <v>0</v>
      </c>
      <c r="J17" s="160">
        <f t="shared" si="1"/>
        <v>0</v>
      </c>
      <c r="K17" s="160">
        <f t="shared" si="1"/>
        <v>0</v>
      </c>
      <c r="L17" s="160">
        <f t="shared" si="1"/>
        <v>0.02</v>
      </c>
      <c r="M17" s="160">
        <f t="shared" si="1"/>
        <v>0.02</v>
      </c>
      <c r="N17" s="160">
        <f t="shared" si="1"/>
        <v>0.02</v>
      </c>
      <c r="O17" s="160">
        <f t="shared" si="1"/>
        <v>0.02</v>
      </c>
      <c r="P17" s="160">
        <f t="shared" si="1"/>
        <v>0.03</v>
      </c>
      <c r="Q17" s="160">
        <f t="shared" si="1"/>
        <v>0.03</v>
      </c>
      <c r="R17" s="160">
        <f t="shared" si="1"/>
        <v>0.03</v>
      </c>
      <c r="S17" s="160">
        <f t="shared" si="1"/>
        <v>0.03</v>
      </c>
      <c r="T17" s="160">
        <f t="shared" si="1"/>
        <v>0.04</v>
      </c>
      <c r="U17" s="160">
        <f t="shared" si="1"/>
        <v>0.04</v>
      </c>
      <c r="V17" s="160">
        <f t="shared" si="1"/>
        <v>0.04</v>
      </c>
      <c r="W17" s="160">
        <f t="shared" si="1"/>
        <v>0.04</v>
      </c>
      <c r="X17" s="160">
        <f t="shared" si="1"/>
        <v>0.05</v>
      </c>
      <c r="Y17" s="160">
        <f t="shared" si="1"/>
        <v>0.05</v>
      </c>
      <c r="Z17" s="160">
        <f t="shared" si="1"/>
        <v>0.05</v>
      </c>
      <c r="AA17" s="160">
        <f t="shared" si="1"/>
        <v>0.05</v>
      </c>
      <c r="AB17" s="160">
        <f t="shared" si="1"/>
        <v>0.06</v>
      </c>
      <c r="AC17" s="160">
        <f t="shared" si="1"/>
        <v>0.06</v>
      </c>
      <c r="AD17" s="160">
        <f t="shared" si="1"/>
        <v>0.06</v>
      </c>
      <c r="AE17" s="160">
        <f t="shared" si="1"/>
        <v>0.06</v>
      </c>
      <c r="AF17" s="160">
        <f t="shared" si="1"/>
        <v>7.0000000000000007E-2</v>
      </c>
      <c r="AG17" s="160">
        <f t="shared" si="1"/>
        <v>7.0000000000000007E-2</v>
      </c>
      <c r="AH17" s="160">
        <f t="shared" si="1"/>
        <v>7.0000000000000007E-2</v>
      </c>
      <c r="AI17" s="160">
        <f t="shared" si="1"/>
        <v>7.0000000000000007E-2</v>
      </c>
      <c r="AJ17" s="160">
        <f t="shared" si="1"/>
        <v>7.0000000000000007E-2</v>
      </c>
      <c r="AK17" s="160">
        <f t="shared" ref="AK17:BB17" si="2" xml:space="preserve"> AK$14</f>
        <v>7.0000000000000007E-2</v>
      </c>
      <c r="AL17" s="160">
        <f t="shared" si="2"/>
        <v>7.0000000000000007E-2</v>
      </c>
      <c r="AM17" s="160">
        <f t="shared" si="2"/>
        <v>7.0000000000000007E-2</v>
      </c>
      <c r="AN17" s="160">
        <f t="shared" si="2"/>
        <v>7.0000000000000007E-2</v>
      </c>
      <c r="AO17" s="160">
        <f t="shared" si="2"/>
        <v>7.0000000000000007E-2</v>
      </c>
      <c r="AP17" s="160">
        <f t="shared" si="2"/>
        <v>7.0000000000000007E-2</v>
      </c>
      <c r="AQ17" s="160">
        <f t="shared" si="2"/>
        <v>7.0000000000000007E-2</v>
      </c>
      <c r="AR17" s="160">
        <f t="shared" si="2"/>
        <v>7.0000000000000007E-2</v>
      </c>
      <c r="AS17" s="160">
        <f t="shared" si="2"/>
        <v>7.0000000000000007E-2</v>
      </c>
      <c r="AT17" s="160">
        <f t="shared" si="2"/>
        <v>7.0000000000000007E-2</v>
      </c>
      <c r="AU17" s="160">
        <f t="shared" si="2"/>
        <v>7.0000000000000007E-2</v>
      </c>
      <c r="AV17" s="160">
        <f t="shared" si="2"/>
        <v>7.0000000000000007E-2</v>
      </c>
      <c r="AW17" s="160">
        <f t="shared" si="2"/>
        <v>7.0000000000000007E-2</v>
      </c>
      <c r="AX17" s="160">
        <f t="shared" si="2"/>
        <v>7.0000000000000007E-2</v>
      </c>
      <c r="AY17" s="160">
        <f t="shared" si="2"/>
        <v>7.0000000000000007E-2</v>
      </c>
      <c r="AZ17" s="160">
        <f t="shared" si="2"/>
        <v>7.0000000000000007E-2</v>
      </c>
      <c r="BA17" s="160">
        <f t="shared" si="2"/>
        <v>7.0000000000000007E-2</v>
      </c>
      <c r="BB17" s="160">
        <f t="shared" si="2"/>
        <v>7.0000000000000007E-2</v>
      </c>
    </row>
    <row r="18" spans="1:55" x14ac:dyDescent="0.25">
      <c r="E18" s="64" t="s">
        <v>156</v>
      </c>
      <c r="G18" s="64" t="s">
        <v>29</v>
      </c>
      <c r="J18" s="160">
        <f t="shared" ref="J18:BB18" si="3">J17/$F16</f>
        <v>0</v>
      </c>
      <c r="K18" s="160">
        <f t="shared" si="3"/>
        <v>0</v>
      </c>
      <c r="L18" s="160">
        <f t="shared" si="3"/>
        <v>5.0000000000000001E-3</v>
      </c>
      <c r="M18" s="160">
        <f t="shared" si="3"/>
        <v>5.0000000000000001E-3</v>
      </c>
      <c r="N18" s="160">
        <f t="shared" si="3"/>
        <v>5.0000000000000001E-3</v>
      </c>
      <c r="O18" s="160">
        <f t="shared" si="3"/>
        <v>5.0000000000000001E-3</v>
      </c>
      <c r="P18" s="160">
        <f t="shared" si="3"/>
        <v>7.4999999999999997E-3</v>
      </c>
      <c r="Q18" s="160">
        <f t="shared" si="3"/>
        <v>7.4999999999999997E-3</v>
      </c>
      <c r="R18" s="160">
        <f t="shared" si="3"/>
        <v>7.4999999999999997E-3</v>
      </c>
      <c r="S18" s="160">
        <f t="shared" si="3"/>
        <v>7.4999999999999997E-3</v>
      </c>
      <c r="T18" s="160">
        <f t="shared" si="3"/>
        <v>0.01</v>
      </c>
      <c r="U18" s="160">
        <f t="shared" si="3"/>
        <v>0.01</v>
      </c>
      <c r="V18" s="160">
        <f t="shared" si="3"/>
        <v>0.01</v>
      </c>
      <c r="W18" s="160">
        <f t="shared" si="3"/>
        <v>0.01</v>
      </c>
      <c r="X18" s="160">
        <f t="shared" si="3"/>
        <v>1.2500000000000001E-2</v>
      </c>
      <c r="Y18" s="160">
        <f t="shared" si="3"/>
        <v>1.2500000000000001E-2</v>
      </c>
      <c r="Z18" s="160">
        <f t="shared" si="3"/>
        <v>1.2500000000000001E-2</v>
      </c>
      <c r="AA18" s="160">
        <f t="shared" si="3"/>
        <v>1.2500000000000001E-2</v>
      </c>
      <c r="AB18" s="160">
        <f t="shared" si="3"/>
        <v>1.4999999999999999E-2</v>
      </c>
      <c r="AC18" s="160">
        <f t="shared" si="3"/>
        <v>1.4999999999999999E-2</v>
      </c>
      <c r="AD18" s="160">
        <f t="shared" si="3"/>
        <v>1.4999999999999999E-2</v>
      </c>
      <c r="AE18" s="160">
        <f t="shared" si="3"/>
        <v>1.4999999999999999E-2</v>
      </c>
      <c r="AF18" s="160">
        <f t="shared" si="3"/>
        <v>1.7500000000000002E-2</v>
      </c>
      <c r="AG18" s="160">
        <f t="shared" si="3"/>
        <v>1.7500000000000002E-2</v>
      </c>
      <c r="AH18" s="160">
        <f t="shared" si="3"/>
        <v>1.7500000000000002E-2</v>
      </c>
      <c r="AI18" s="160">
        <f t="shared" si="3"/>
        <v>1.7500000000000002E-2</v>
      </c>
      <c r="AJ18" s="160">
        <f t="shared" si="3"/>
        <v>1.7500000000000002E-2</v>
      </c>
      <c r="AK18" s="160">
        <f t="shared" si="3"/>
        <v>1.7500000000000002E-2</v>
      </c>
      <c r="AL18" s="160">
        <f t="shared" si="3"/>
        <v>1.7500000000000002E-2</v>
      </c>
      <c r="AM18" s="160">
        <f t="shared" si="3"/>
        <v>1.7500000000000002E-2</v>
      </c>
      <c r="AN18" s="160">
        <f t="shared" si="3"/>
        <v>1.7500000000000002E-2</v>
      </c>
      <c r="AO18" s="160">
        <f t="shared" si="3"/>
        <v>1.7500000000000002E-2</v>
      </c>
      <c r="AP18" s="160">
        <f t="shared" si="3"/>
        <v>1.7500000000000002E-2</v>
      </c>
      <c r="AQ18" s="160">
        <f t="shared" si="3"/>
        <v>1.7500000000000002E-2</v>
      </c>
      <c r="AR18" s="160">
        <f t="shared" si="3"/>
        <v>1.7500000000000002E-2</v>
      </c>
      <c r="AS18" s="160">
        <f t="shared" si="3"/>
        <v>1.7500000000000002E-2</v>
      </c>
      <c r="AT18" s="160">
        <f t="shared" si="3"/>
        <v>1.7500000000000002E-2</v>
      </c>
      <c r="AU18" s="160">
        <f t="shared" si="3"/>
        <v>1.7500000000000002E-2</v>
      </c>
      <c r="AV18" s="160">
        <f t="shared" si="3"/>
        <v>1.7500000000000002E-2</v>
      </c>
      <c r="AW18" s="160">
        <f t="shared" si="3"/>
        <v>1.7500000000000002E-2</v>
      </c>
      <c r="AX18" s="160">
        <f t="shared" si="3"/>
        <v>1.7500000000000002E-2</v>
      </c>
      <c r="AY18" s="160">
        <f t="shared" si="3"/>
        <v>1.7500000000000002E-2</v>
      </c>
      <c r="AZ18" s="160">
        <f t="shared" si="3"/>
        <v>1.7500000000000002E-2</v>
      </c>
      <c r="BA18" s="160">
        <f t="shared" si="3"/>
        <v>1.7500000000000002E-2</v>
      </c>
      <c r="BB18" s="160">
        <f t="shared" si="3"/>
        <v>1.7500000000000002E-2</v>
      </c>
    </row>
    <row r="20" spans="1:55" x14ac:dyDescent="0.25">
      <c r="E20" s="158" t="str">
        <f xml:space="preserve"> Time!E$34</f>
        <v>Acquisition / initial balance date flag</v>
      </c>
      <c r="F20" s="158">
        <f xml:space="preserve"> Time!F$34</f>
        <v>0</v>
      </c>
      <c r="G20" s="158" t="str">
        <f xml:space="preserve"> Time!G$34</f>
        <v>flag</v>
      </c>
      <c r="H20" s="158">
        <f xml:space="preserve"> Time!H$34</f>
        <v>1</v>
      </c>
      <c r="I20" s="158">
        <f xml:space="preserve"> Time!I$34</f>
        <v>0</v>
      </c>
      <c r="J20" s="158">
        <f xml:space="preserve"> Time!J$34</f>
        <v>0</v>
      </c>
      <c r="K20" s="158">
        <f xml:space="preserve"> Time!K$34</f>
        <v>1</v>
      </c>
      <c r="L20" s="158">
        <f xml:space="preserve"> Time!L$34</f>
        <v>0</v>
      </c>
      <c r="M20" s="158">
        <f xml:space="preserve"> Time!M$34</f>
        <v>0</v>
      </c>
      <c r="N20" s="158">
        <f xml:space="preserve"> Time!N$34</f>
        <v>0</v>
      </c>
      <c r="O20" s="158">
        <f xml:space="preserve"> Time!O$34</f>
        <v>0</v>
      </c>
      <c r="P20" s="158">
        <f xml:space="preserve"> Time!P$34</f>
        <v>0</v>
      </c>
      <c r="Q20" s="158">
        <f xml:space="preserve"> Time!Q$34</f>
        <v>0</v>
      </c>
      <c r="R20" s="158">
        <f xml:space="preserve"> Time!R$34</f>
        <v>0</v>
      </c>
      <c r="S20" s="158">
        <f xml:space="preserve"> Time!S$34</f>
        <v>0</v>
      </c>
      <c r="T20" s="158">
        <f xml:space="preserve"> Time!T$34</f>
        <v>0</v>
      </c>
      <c r="U20" s="158">
        <f xml:space="preserve"> Time!U$34</f>
        <v>0</v>
      </c>
      <c r="V20" s="158">
        <f xml:space="preserve"> Time!V$34</f>
        <v>0</v>
      </c>
      <c r="W20" s="158">
        <f xml:space="preserve"> Time!W$34</f>
        <v>0</v>
      </c>
      <c r="X20" s="158">
        <f xml:space="preserve"> Time!X$34</f>
        <v>0</v>
      </c>
      <c r="Y20" s="158">
        <f xml:space="preserve"> Time!Y$34</f>
        <v>0</v>
      </c>
      <c r="Z20" s="158">
        <f xml:space="preserve"> Time!Z$34</f>
        <v>0</v>
      </c>
      <c r="AA20" s="158">
        <f xml:space="preserve"> Time!AA$34</f>
        <v>0</v>
      </c>
      <c r="AB20" s="158">
        <f xml:space="preserve"> Time!AB$34</f>
        <v>0</v>
      </c>
      <c r="AC20" s="158">
        <f xml:space="preserve"> Time!AC$34</f>
        <v>0</v>
      </c>
      <c r="AD20" s="158">
        <f xml:space="preserve"> Time!AD$34</f>
        <v>0</v>
      </c>
      <c r="AE20" s="158">
        <f xml:space="preserve"> Time!AE$34</f>
        <v>0</v>
      </c>
      <c r="AF20" s="158">
        <f xml:space="preserve"> Time!AF$34</f>
        <v>0</v>
      </c>
      <c r="AG20" s="158">
        <f xml:space="preserve"> Time!AG$34</f>
        <v>0</v>
      </c>
      <c r="AH20" s="158">
        <f xml:space="preserve"> Time!AH$34</f>
        <v>0</v>
      </c>
      <c r="AI20" s="158">
        <f xml:space="preserve"> Time!AI$34</f>
        <v>0</v>
      </c>
      <c r="AJ20" s="158">
        <f xml:space="preserve"> Time!AJ$34</f>
        <v>0</v>
      </c>
      <c r="AK20" s="158">
        <f xml:space="preserve"> Time!AK$34</f>
        <v>0</v>
      </c>
      <c r="AL20" s="158">
        <f xml:space="preserve"> Time!AL$34</f>
        <v>0</v>
      </c>
      <c r="AM20" s="158">
        <f xml:space="preserve"> Time!AM$34</f>
        <v>0</v>
      </c>
      <c r="AN20" s="158">
        <f xml:space="preserve"> Time!AN$34</f>
        <v>0</v>
      </c>
      <c r="AO20" s="158">
        <f xml:space="preserve"> Time!AO$34</f>
        <v>0</v>
      </c>
      <c r="AP20" s="158">
        <f xml:space="preserve"> Time!AP$34</f>
        <v>0</v>
      </c>
      <c r="AQ20" s="158">
        <f xml:space="preserve"> Time!AQ$34</f>
        <v>0</v>
      </c>
      <c r="AR20" s="158">
        <f xml:space="preserve"> Time!AR$34</f>
        <v>0</v>
      </c>
      <c r="AS20" s="158">
        <f xml:space="preserve"> Time!AS$34</f>
        <v>0</v>
      </c>
      <c r="AT20" s="158">
        <f xml:space="preserve"> Time!AT$34</f>
        <v>0</v>
      </c>
      <c r="AU20" s="158">
        <f xml:space="preserve"> Time!AU$34</f>
        <v>0</v>
      </c>
      <c r="AV20" s="158">
        <f xml:space="preserve"> Time!AV$34</f>
        <v>0</v>
      </c>
      <c r="AW20" s="158">
        <f xml:space="preserve"> Time!AW$34</f>
        <v>0</v>
      </c>
      <c r="AX20" s="158">
        <f xml:space="preserve"> Time!AX$34</f>
        <v>0</v>
      </c>
      <c r="AY20" s="158">
        <f xml:space="preserve"> Time!AY$34</f>
        <v>0</v>
      </c>
      <c r="AZ20" s="158">
        <f xml:space="preserve"> Time!AZ$34</f>
        <v>0</v>
      </c>
      <c r="BA20" s="158">
        <f xml:space="preserve"> Time!BA$34</f>
        <v>0</v>
      </c>
      <c r="BB20" s="158">
        <f xml:space="preserve"> Time!BB$34</f>
        <v>0</v>
      </c>
    </row>
    <row r="21" spans="1:55" x14ac:dyDescent="0.25">
      <c r="A21" s="164"/>
      <c r="B21" s="12"/>
      <c r="C21" s="12"/>
      <c r="D21" s="12"/>
      <c r="E21" s="165" t="str">
        <f t="shared" ref="E21:AJ21" si="4" xml:space="preserve"> E$18</f>
        <v>periodic escalation rate</v>
      </c>
      <c r="F21" s="165">
        <f t="shared" si="4"/>
        <v>0</v>
      </c>
      <c r="G21" s="165" t="str">
        <f t="shared" si="4"/>
        <v>%</v>
      </c>
      <c r="H21" s="165">
        <f t="shared" si="4"/>
        <v>0</v>
      </c>
      <c r="I21" s="165">
        <f t="shared" si="4"/>
        <v>0</v>
      </c>
      <c r="J21" s="165">
        <f t="shared" si="4"/>
        <v>0</v>
      </c>
      <c r="K21" s="165">
        <f t="shared" si="4"/>
        <v>0</v>
      </c>
      <c r="L21" s="165">
        <f t="shared" si="4"/>
        <v>5.0000000000000001E-3</v>
      </c>
      <c r="M21" s="165">
        <f t="shared" si="4"/>
        <v>5.0000000000000001E-3</v>
      </c>
      <c r="N21" s="165">
        <f t="shared" si="4"/>
        <v>5.0000000000000001E-3</v>
      </c>
      <c r="O21" s="165">
        <f t="shared" si="4"/>
        <v>5.0000000000000001E-3</v>
      </c>
      <c r="P21" s="165">
        <f t="shared" si="4"/>
        <v>7.4999999999999997E-3</v>
      </c>
      <c r="Q21" s="165">
        <f t="shared" si="4"/>
        <v>7.4999999999999997E-3</v>
      </c>
      <c r="R21" s="165">
        <f t="shared" si="4"/>
        <v>7.4999999999999997E-3</v>
      </c>
      <c r="S21" s="165">
        <f t="shared" si="4"/>
        <v>7.4999999999999997E-3</v>
      </c>
      <c r="T21" s="165">
        <f t="shared" si="4"/>
        <v>0.01</v>
      </c>
      <c r="U21" s="165">
        <f t="shared" si="4"/>
        <v>0.01</v>
      </c>
      <c r="V21" s="165">
        <f t="shared" si="4"/>
        <v>0.01</v>
      </c>
      <c r="W21" s="165">
        <f t="shared" si="4"/>
        <v>0.01</v>
      </c>
      <c r="X21" s="165">
        <f t="shared" si="4"/>
        <v>1.2500000000000001E-2</v>
      </c>
      <c r="Y21" s="165">
        <f t="shared" si="4"/>
        <v>1.2500000000000001E-2</v>
      </c>
      <c r="Z21" s="165">
        <f t="shared" si="4"/>
        <v>1.2500000000000001E-2</v>
      </c>
      <c r="AA21" s="165">
        <f t="shared" si="4"/>
        <v>1.2500000000000001E-2</v>
      </c>
      <c r="AB21" s="165">
        <f t="shared" si="4"/>
        <v>1.4999999999999999E-2</v>
      </c>
      <c r="AC21" s="165">
        <f t="shared" si="4"/>
        <v>1.4999999999999999E-2</v>
      </c>
      <c r="AD21" s="165">
        <f t="shared" si="4"/>
        <v>1.4999999999999999E-2</v>
      </c>
      <c r="AE21" s="165">
        <f t="shared" si="4"/>
        <v>1.4999999999999999E-2</v>
      </c>
      <c r="AF21" s="165">
        <f t="shared" si="4"/>
        <v>1.7500000000000002E-2</v>
      </c>
      <c r="AG21" s="165">
        <f t="shared" si="4"/>
        <v>1.7500000000000002E-2</v>
      </c>
      <c r="AH21" s="165">
        <f t="shared" si="4"/>
        <v>1.7500000000000002E-2</v>
      </c>
      <c r="AI21" s="165">
        <f t="shared" si="4"/>
        <v>1.7500000000000002E-2</v>
      </c>
      <c r="AJ21" s="165">
        <f t="shared" si="4"/>
        <v>1.7500000000000002E-2</v>
      </c>
      <c r="AK21" s="165">
        <f t="shared" ref="AK21:BB21" si="5" xml:space="preserve"> AK$18</f>
        <v>1.7500000000000002E-2</v>
      </c>
      <c r="AL21" s="165">
        <f t="shared" si="5"/>
        <v>1.7500000000000002E-2</v>
      </c>
      <c r="AM21" s="165">
        <f t="shared" si="5"/>
        <v>1.7500000000000002E-2</v>
      </c>
      <c r="AN21" s="165">
        <f t="shared" si="5"/>
        <v>1.7500000000000002E-2</v>
      </c>
      <c r="AO21" s="165">
        <f t="shared" si="5"/>
        <v>1.7500000000000002E-2</v>
      </c>
      <c r="AP21" s="165">
        <f t="shared" si="5"/>
        <v>1.7500000000000002E-2</v>
      </c>
      <c r="AQ21" s="165">
        <f t="shared" si="5"/>
        <v>1.7500000000000002E-2</v>
      </c>
      <c r="AR21" s="165">
        <f t="shared" si="5"/>
        <v>1.7500000000000002E-2</v>
      </c>
      <c r="AS21" s="165">
        <f t="shared" si="5"/>
        <v>1.7500000000000002E-2</v>
      </c>
      <c r="AT21" s="165">
        <f t="shared" si="5"/>
        <v>1.7500000000000002E-2</v>
      </c>
      <c r="AU21" s="165">
        <f t="shared" si="5"/>
        <v>1.7500000000000002E-2</v>
      </c>
      <c r="AV21" s="165">
        <f t="shared" si="5"/>
        <v>1.7500000000000002E-2</v>
      </c>
      <c r="AW21" s="165">
        <f t="shared" si="5"/>
        <v>1.7500000000000002E-2</v>
      </c>
      <c r="AX21" s="165">
        <f t="shared" si="5"/>
        <v>1.7500000000000002E-2</v>
      </c>
      <c r="AY21" s="165">
        <f t="shared" si="5"/>
        <v>1.7500000000000002E-2</v>
      </c>
      <c r="AZ21" s="165">
        <f t="shared" si="5"/>
        <v>1.7500000000000002E-2</v>
      </c>
      <c r="BA21" s="165">
        <f t="shared" si="5"/>
        <v>1.7500000000000002E-2</v>
      </c>
      <c r="BB21" s="165">
        <f t="shared" si="5"/>
        <v>1.7500000000000002E-2</v>
      </c>
      <c r="BC21" s="12"/>
    </row>
    <row r="22" spans="1:55" s="207" customFormat="1" x14ac:dyDescent="0.25">
      <c r="A22" s="203"/>
      <c r="B22" s="204"/>
      <c r="C22" s="204"/>
      <c r="D22" s="204"/>
      <c r="E22" s="204" t="s">
        <v>158</v>
      </c>
      <c r="F22" s="205"/>
      <c r="G22" s="205" t="s">
        <v>159</v>
      </c>
      <c r="H22" s="205"/>
      <c r="I22" s="205"/>
      <c r="J22" s="206">
        <f t="shared" ref="J22:BB22" si="6">IF(J20=1,1,I22*(1+J21))</f>
        <v>0</v>
      </c>
      <c r="K22" s="206">
        <f t="shared" si="6"/>
        <v>1</v>
      </c>
      <c r="L22" s="206">
        <f t="shared" si="6"/>
        <v>1.0049999999999999</v>
      </c>
      <c r="M22" s="206">
        <f t="shared" si="6"/>
        <v>1.0100249999999997</v>
      </c>
      <c r="N22" s="206">
        <f t="shared" si="6"/>
        <v>1.0150751249999996</v>
      </c>
      <c r="O22" s="206">
        <f t="shared" si="6"/>
        <v>1.0201505006249996</v>
      </c>
      <c r="P22" s="206">
        <f t="shared" si="6"/>
        <v>1.0278016293796872</v>
      </c>
      <c r="Q22" s="206">
        <f t="shared" si="6"/>
        <v>1.035510141600035</v>
      </c>
      <c r="R22" s="206">
        <f t="shared" si="6"/>
        <v>1.0432764676620352</v>
      </c>
      <c r="S22" s="206">
        <f t="shared" si="6"/>
        <v>1.0511010411695005</v>
      </c>
      <c r="T22" s="206">
        <f t="shared" si="6"/>
        <v>1.0616120515811955</v>
      </c>
      <c r="U22" s="206">
        <f t="shared" si="6"/>
        <v>1.0722281720970075</v>
      </c>
      <c r="V22" s="206">
        <f t="shared" si="6"/>
        <v>1.0829504538179775</v>
      </c>
      <c r="W22" s="206">
        <f t="shared" si="6"/>
        <v>1.0937799583561574</v>
      </c>
      <c r="X22" s="206">
        <f t="shared" si="6"/>
        <v>1.1074522078356093</v>
      </c>
      <c r="Y22" s="206">
        <f t="shared" si="6"/>
        <v>1.1212953604335543</v>
      </c>
      <c r="Z22" s="206">
        <f t="shared" si="6"/>
        <v>1.1353115524389736</v>
      </c>
      <c r="AA22" s="206">
        <f t="shared" si="6"/>
        <v>1.1495029468444609</v>
      </c>
      <c r="AB22" s="206">
        <f t="shared" si="6"/>
        <v>1.1667454910471278</v>
      </c>
      <c r="AC22" s="206">
        <f t="shared" si="6"/>
        <v>1.1842466734128345</v>
      </c>
      <c r="AD22" s="206">
        <f t="shared" si="6"/>
        <v>1.2020103735140268</v>
      </c>
      <c r="AE22" s="206">
        <f t="shared" si="6"/>
        <v>1.2200405291167371</v>
      </c>
      <c r="AF22" s="206">
        <f t="shared" si="6"/>
        <v>1.2413912383762802</v>
      </c>
      <c r="AG22" s="206">
        <f t="shared" si="6"/>
        <v>1.2631155850478653</v>
      </c>
      <c r="AH22" s="206">
        <f t="shared" si="6"/>
        <v>1.2852201077862029</v>
      </c>
      <c r="AI22" s="206">
        <f t="shared" si="6"/>
        <v>1.3077114596724615</v>
      </c>
      <c r="AJ22" s="206">
        <f t="shared" si="6"/>
        <v>1.3305964102167296</v>
      </c>
      <c r="AK22" s="206">
        <f t="shared" si="6"/>
        <v>1.3538818473955225</v>
      </c>
      <c r="AL22" s="206">
        <f t="shared" si="6"/>
        <v>1.3775747797249442</v>
      </c>
      <c r="AM22" s="206">
        <f t="shared" si="6"/>
        <v>1.4016823383701309</v>
      </c>
      <c r="AN22" s="206">
        <f t="shared" si="6"/>
        <v>1.4262117792916083</v>
      </c>
      <c r="AO22" s="206">
        <f t="shared" si="6"/>
        <v>1.4511704854292116</v>
      </c>
      <c r="AP22" s="206">
        <f t="shared" si="6"/>
        <v>1.4765659689242228</v>
      </c>
      <c r="AQ22" s="206">
        <f t="shared" si="6"/>
        <v>1.5024058733803967</v>
      </c>
      <c r="AR22" s="206">
        <f t="shared" si="6"/>
        <v>1.5286979761645536</v>
      </c>
      <c r="AS22" s="206">
        <f t="shared" si="6"/>
        <v>1.5554501907474334</v>
      </c>
      <c r="AT22" s="206">
        <f t="shared" si="6"/>
        <v>1.5826705690855136</v>
      </c>
      <c r="AU22" s="206">
        <f t="shared" si="6"/>
        <v>1.6103673040445101</v>
      </c>
      <c r="AV22" s="206">
        <f t="shared" si="6"/>
        <v>1.6385487318652892</v>
      </c>
      <c r="AW22" s="206">
        <f t="shared" si="6"/>
        <v>1.6672233346729319</v>
      </c>
      <c r="AX22" s="206">
        <f t="shared" si="6"/>
        <v>1.6963997430297084</v>
      </c>
      <c r="AY22" s="206">
        <f t="shared" si="6"/>
        <v>1.7260867385327285</v>
      </c>
      <c r="AZ22" s="206">
        <f t="shared" si="6"/>
        <v>1.7562932564570515</v>
      </c>
      <c r="BA22" s="206">
        <f t="shared" si="6"/>
        <v>1.78702838844505</v>
      </c>
      <c r="BB22" s="206">
        <f t="shared" si="6"/>
        <v>1.8183013852428385</v>
      </c>
      <c r="BC22" s="204"/>
    </row>
  </sheetData>
  <conditionalFormatting sqref="F2">
    <cfRule type="cellIs" dxfId="49" priority="1" stopIfTrue="1" operator="notEqual">
      <formula>0</formula>
    </cfRule>
    <cfRule type="cellIs" dxfId="48" priority="2" stopIfTrue="1" operator="equal">
      <formula>""</formula>
    </cfRule>
  </conditionalFormatting>
  <conditionalFormatting sqref="J3:BB3">
    <cfRule type="cellIs" dxfId="47" priority="7" stopIfTrue="1" operator="equal">
      <formula>"Pre-fcst"</formula>
    </cfRule>
    <cfRule type="cellIs" dxfId="46" priority="8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4CA7-8226-44A2-A98E-41F77478B897}">
  <sheetPr>
    <tabColor theme="2" tint="-0.89999084444715716"/>
    <outlinePr summaryBelow="0" summaryRight="0"/>
  </sheetPr>
  <dimension ref="A1:BC187"/>
  <sheetViews>
    <sheetView defaultGridColor="0" colorId="22" zoomScale="73" zoomScaleNormal="95" workbookViewId="0">
      <pane xSplit="9" ySplit="5" topLeftCell="J126" activePane="bottomRight" state="frozen"/>
      <selection activeCell="F2" sqref="F2:G2"/>
      <selection pane="topRight" activeCell="F2" sqref="F2:G2"/>
      <selection pane="bottomLeft" activeCell="F2" sqref="F2:G2"/>
      <selection pane="bottomRight" activeCell="E109" sqref="E109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55" width="11.77734375" style="5" hidden="1" customWidth="1"/>
    <col min="56" max="75" width="0" style="12" hidden="1" customWidth="1"/>
    <col min="76" max="16384" width="0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OpRev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7"/>
      <c r="C2" s="10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7" spans="1:55" x14ac:dyDescent="0.25">
      <c r="E7" s="172"/>
      <c r="F7" s="172"/>
    </row>
    <row r="8" spans="1:55" x14ac:dyDescent="0.25">
      <c r="E8" s="174" t="s">
        <v>160</v>
      </c>
    </row>
    <row r="9" spans="1:55" x14ac:dyDescent="0.25">
      <c r="E9" s="158" t="str">
        <f xml:space="preserve"> InpC!E$36</f>
        <v>standard wards</v>
      </c>
      <c r="F9" s="158">
        <f xml:space="preserve"> InpC!F$36</f>
        <v>400</v>
      </c>
      <c r="G9" s="158" t="str">
        <f xml:space="preserve"> InpC!G$36</f>
        <v>bed</v>
      </c>
    </row>
    <row r="10" spans="1:55" x14ac:dyDescent="0.25">
      <c r="E10" s="158" t="str">
        <f xml:space="preserve"> InpC!E$37</f>
        <v xml:space="preserve">private rooms </v>
      </c>
      <c r="F10" s="158">
        <f xml:space="preserve"> InpC!F$37</f>
        <v>125</v>
      </c>
      <c r="G10" s="158" t="str">
        <f xml:space="preserve"> InpC!G$37</f>
        <v>room</v>
      </c>
    </row>
    <row r="11" spans="1:55" x14ac:dyDescent="0.25">
      <c r="E11" s="158" t="str">
        <f xml:space="preserve"> InpC!E$38</f>
        <v>premium suits</v>
      </c>
      <c r="F11" s="158">
        <f xml:space="preserve"> InpC!F$38</f>
        <v>40</v>
      </c>
      <c r="G11" s="158" t="str">
        <f xml:space="preserve"> InpC!G$38</f>
        <v>room</v>
      </c>
    </row>
    <row r="12" spans="1:55" x14ac:dyDescent="0.25">
      <c r="E12" s="158" t="str">
        <f xml:space="preserve"> Time!E$77</f>
        <v>Forecast period flag pre conversion</v>
      </c>
      <c r="F12" s="158">
        <f xml:space="preserve"> Time!F$77</f>
        <v>0</v>
      </c>
      <c r="G12" s="158" t="str">
        <f xml:space="preserve"> Time!G$77</f>
        <v>flag</v>
      </c>
      <c r="H12" s="158">
        <f xml:space="preserve"> Time!H$77</f>
        <v>2</v>
      </c>
      <c r="I12" s="158">
        <f xml:space="preserve"> Time!I$77</f>
        <v>0</v>
      </c>
      <c r="J12" s="158">
        <f xml:space="preserve"> Time!J$77</f>
        <v>0</v>
      </c>
      <c r="K12" s="158">
        <f xml:space="preserve"> Time!K$77</f>
        <v>0</v>
      </c>
      <c r="L12" s="158">
        <f xml:space="preserve"> Time!L$77</f>
        <v>1</v>
      </c>
      <c r="M12" s="158">
        <f xml:space="preserve"> Time!M$77</f>
        <v>1</v>
      </c>
      <c r="N12" s="158">
        <f xml:space="preserve"> Time!N$77</f>
        <v>0</v>
      </c>
      <c r="O12" s="158">
        <f xml:space="preserve"> Time!O$77</f>
        <v>0</v>
      </c>
      <c r="P12" s="158">
        <f xml:space="preserve"> Time!P$77</f>
        <v>0</v>
      </c>
      <c r="Q12" s="158">
        <f xml:space="preserve"> Time!Q$77</f>
        <v>0</v>
      </c>
      <c r="R12" s="158">
        <f xml:space="preserve"> Time!R$77</f>
        <v>0</v>
      </c>
      <c r="S12" s="158">
        <f xml:space="preserve"> Time!S$77</f>
        <v>0</v>
      </c>
      <c r="T12" s="158">
        <f xml:space="preserve"> Time!T$77</f>
        <v>0</v>
      </c>
      <c r="U12" s="158">
        <f xml:space="preserve"> Time!U$77</f>
        <v>0</v>
      </c>
      <c r="V12" s="158">
        <f xml:space="preserve"> Time!V$77</f>
        <v>0</v>
      </c>
      <c r="W12" s="158">
        <f xml:space="preserve"> Time!W$77</f>
        <v>0</v>
      </c>
      <c r="X12" s="158">
        <f xml:space="preserve"> Time!X$77</f>
        <v>0</v>
      </c>
      <c r="Y12" s="158">
        <f xml:space="preserve"> Time!Y$77</f>
        <v>0</v>
      </c>
      <c r="Z12" s="158">
        <f xml:space="preserve"> Time!Z$77</f>
        <v>0</v>
      </c>
      <c r="AA12" s="158">
        <f xml:space="preserve"> Time!AA$77</f>
        <v>0</v>
      </c>
      <c r="AB12" s="158">
        <f xml:space="preserve"> Time!AB$77</f>
        <v>0</v>
      </c>
      <c r="AC12" s="158">
        <f xml:space="preserve"> Time!AC$77</f>
        <v>0</v>
      </c>
      <c r="AD12" s="158">
        <f xml:space="preserve"> Time!AD$77</f>
        <v>0</v>
      </c>
      <c r="AE12" s="158">
        <f xml:space="preserve"> Time!AE$77</f>
        <v>0</v>
      </c>
      <c r="AF12" s="158">
        <f xml:space="preserve"> Time!AF$77</f>
        <v>0</v>
      </c>
      <c r="AG12" s="158">
        <f xml:space="preserve"> Time!AG$77</f>
        <v>0</v>
      </c>
      <c r="AH12" s="158">
        <f xml:space="preserve"> Time!AH$77</f>
        <v>0</v>
      </c>
      <c r="AI12" s="158">
        <f xml:space="preserve"> Time!AI$77</f>
        <v>0</v>
      </c>
      <c r="AJ12" s="158">
        <f xml:space="preserve"> Time!AJ$77</f>
        <v>0</v>
      </c>
      <c r="AK12" s="158">
        <f xml:space="preserve"> Time!AK$77</f>
        <v>0</v>
      </c>
      <c r="AL12" s="158">
        <f xml:space="preserve"> Time!AL$77</f>
        <v>0</v>
      </c>
      <c r="AM12" s="158">
        <f xml:space="preserve"> Time!AM$77</f>
        <v>0</v>
      </c>
      <c r="AN12" s="158">
        <f xml:space="preserve"> Time!AN$77</f>
        <v>0</v>
      </c>
      <c r="AO12" s="158">
        <f xml:space="preserve"> Time!AO$77</f>
        <v>0</v>
      </c>
      <c r="AP12" s="158">
        <f xml:space="preserve"> Time!AP$77</f>
        <v>0</v>
      </c>
      <c r="AQ12" s="158">
        <f xml:space="preserve"> Time!AQ$77</f>
        <v>0</v>
      </c>
      <c r="AR12" s="158">
        <f xml:space="preserve"> Time!AR$77</f>
        <v>0</v>
      </c>
      <c r="AS12" s="158">
        <f xml:space="preserve"> Time!AS$77</f>
        <v>0</v>
      </c>
      <c r="AT12" s="158">
        <f xml:space="preserve"> Time!AT$77</f>
        <v>0</v>
      </c>
      <c r="AU12" s="158">
        <f xml:space="preserve"> Time!AU$77</f>
        <v>0</v>
      </c>
      <c r="AV12" s="158">
        <f xml:space="preserve"> Time!AV$77</f>
        <v>0</v>
      </c>
      <c r="AW12" s="158">
        <f xml:space="preserve"> Time!AW$77</f>
        <v>0</v>
      </c>
      <c r="AX12" s="158">
        <f xml:space="preserve"> Time!AX$77</f>
        <v>0</v>
      </c>
      <c r="AY12" s="158">
        <f xml:space="preserve"> Time!AY$77</f>
        <v>0</v>
      </c>
      <c r="AZ12" s="158">
        <f xml:space="preserve"> Time!AZ$77</f>
        <v>0</v>
      </c>
      <c r="BA12" s="158">
        <f xml:space="preserve"> Time!BA$77</f>
        <v>0</v>
      </c>
      <c r="BB12" s="158">
        <f xml:space="preserve"> Time!BB$77</f>
        <v>0</v>
      </c>
    </row>
    <row r="13" spans="1:55" s="171" customFormat="1" x14ac:dyDescent="0.25">
      <c r="A13" s="168"/>
      <c r="B13" s="168"/>
      <c r="C13" s="169"/>
      <c r="D13" s="170"/>
      <c r="E13" s="167" t="s">
        <v>86</v>
      </c>
      <c r="F13" s="167"/>
      <c r="G13" s="167"/>
      <c r="H13" s="167"/>
      <c r="I13" s="167"/>
      <c r="J13" s="167">
        <f>IF(J12=1,$F9,0)</f>
        <v>0</v>
      </c>
      <c r="K13" s="167">
        <f>IF(K12=1,$F9,0)</f>
        <v>0</v>
      </c>
      <c r="L13" s="167">
        <f>IF(L12=1,$F9,0)</f>
        <v>400</v>
      </c>
      <c r="M13" s="167">
        <f t="shared" ref="M13:BB13" si="0">IF(M12=1,$F9,0)</f>
        <v>400</v>
      </c>
      <c r="N13" s="167">
        <f t="shared" si="0"/>
        <v>0</v>
      </c>
      <c r="O13" s="167">
        <f t="shared" si="0"/>
        <v>0</v>
      </c>
      <c r="P13" s="167">
        <f t="shared" si="0"/>
        <v>0</v>
      </c>
      <c r="Q13" s="167">
        <f t="shared" si="0"/>
        <v>0</v>
      </c>
      <c r="R13" s="167">
        <f t="shared" si="0"/>
        <v>0</v>
      </c>
      <c r="S13" s="167">
        <f t="shared" si="0"/>
        <v>0</v>
      </c>
      <c r="T13" s="167">
        <f t="shared" si="0"/>
        <v>0</v>
      </c>
      <c r="U13" s="167">
        <f t="shared" si="0"/>
        <v>0</v>
      </c>
      <c r="V13" s="167">
        <f t="shared" si="0"/>
        <v>0</v>
      </c>
      <c r="W13" s="167">
        <f t="shared" si="0"/>
        <v>0</v>
      </c>
      <c r="X13" s="167">
        <f t="shared" si="0"/>
        <v>0</v>
      </c>
      <c r="Y13" s="167">
        <f t="shared" si="0"/>
        <v>0</v>
      </c>
      <c r="Z13" s="167">
        <f t="shared" si="0"/>
        <v>0</v>
      </c>
      <c r="AA13" s="167">
        <f t="shared" si="0"/>
        <v>0</v>
      </c>
      <c r="AB13" s="167">
        <f t="shared" si="0"/>
        <v>0</v>
      </c>
      <c r="AC13" s="167">
        <f t="shared" si="0"/>
        <v>0</v>
      </c>
      <c r="AD13" s="167">
        <f t="shared" si="0"/>
        <v>0</v>
      </c>
      <c r="AE13" s="167">
        <f t="shared" si="0"/>
        <v>0</v>
      </c>
      <c r="AF13" s="167">
        <f t="shared" si="0"/>
        <v>0</v>
      </c>
      <c r="AG13" s="167">
        <f t="shared" si="0"/>
        <v>0</v>
      </c>
      <c r="AH13" s="167">
        <f t="shared" si="0"/>
        <v>0</v>
      </c>
      <c r="AI13" s="167">
        <f t="shared" si="0"/>
        <v>0</v>
      </c>
      <c r="AJ13" s="167">
        <f t="shared" si="0"/>
        <v>0</v>
      </c>
      <c r="AK13" s="167">
        <f t="shared" si="0"/>
        <v>0</v>
      </c>
      <c r="AL13" s="167">
        <f t="shared" si="0"/>
        <v>0</v>
      </c>
      <c r="AM13" s="167">
        <f t="shared" si="0"/>
        <v>0</v>
      </c>
      <c r="AN13" s="167">
        <f t="shared" si="0"/>
        <v>0</v>
      </c>
      <c r="AO13" s="167">
        <f t="shared" si="0"/>
        <v>0</v>
      </c>
      <c r="AP13" s="167">
        <f t="shared" si="0"/>
        <v>0</v>
      </c>
      <c r="AQ13" s="167">
        <f t="shared" si="0"/>
        <v>0</v>
      </c>
      <c r="AR13" s="167">
        <f t="shared" si="0"/>
        <v>0</v>
      </c>
      <c r="AS13" s="167">
        <f t="shared" si="0"/>
        <v>0</v>
      </c>
      <c r="AT13" s="167">
        <f t="shared" si="0"/>
        <v>0</v>
      </c>
      <c r="AU13" s="167">
        <f t="shared" si="0"/>
        <v>0</v>
      </c>
      <c r="AV13" s="167">
        <f t="shared" si="0"/>
        <v>0</v>
      </c>
      <c r="AW13" s="167">
        <f t="shared" si="0"/>
        <v>0</v>
      </c>
      <c r="AX13" s="167">
        <f t="shared" si="0"/>
        <v>0</v>
      </c>
      <c r="AY13" s="167">
        <f t="shared" si="0"/>
        <v>0</v>
      </c>
      <c r="AZ13" s="167">
        <f t="shared" si="0"/>
        <v>0</v>
      </c>
      <c r="BA13" s="167">
        <f t="shared" si="0"/>
        <v>0</v>
      </c>
      <c r="BB13" s="167">
        <f t="shared" si="0"/>
        <v>0</v>
      </c>
      <c r="BC13" s="170"/>
    </row>
    <row r="14" spans="1:55" s="171" customFormat="1" x14ac:dyDescent="0.25">
      <c r="A14" s="168"/>
      <c r="B14" s="168"/>
      <c r="C14" s="169"/>
      <c r="D14" s="170"/>
      <c r="E14" s="167" t="s">
        <v>87</v>
      </c>
      <c r="F14" s="167"/>
      <c r="G14" s="167"/>
      <c r="H14" s="167"/>
      <c r="I14" s="167"/>
      <c r="J14" s="167">
        <f>IF(J12=1,$F10,0)</f>
        <v>0</v>
      </c>
      <c r="K14" s="167">
        <f>IF(K12=1,$F10,0)</f>
        <v>0</v>
      </c>
      <c r="L14" s="167">
        <f>IF(L12=1,$F10,0)</f>
        <v>125</v>
      </c>
      <c r="M14" s="167">
        <f t="shared" ref="M14:BB14" si="1">IF(M12=1,$F10,0)</f>
        <v>125</v>
      </c>
      <c r="N14" s="167">
        <f t="shared" si="1"/>
        <v>0</v>
      </c>
      <c r="O14" s="167">
        <f t="shared" si="1"/>
        <v>0</v>
      </c>
      <c r="P14" s="167">
        <f t="shared" si="1"/>
        <v>0</v>
      </c>
      <c r="Q14" s="167">
        <f t="shared" si="1"/>
        <v>0</v>
      </c>
      <c r="R14" s="167">
        <f t="shared" si="1"/>
        <v>0</v>
      </c>
      <c r="S14" s="167">
        <f t="shared" si="1"/>
        <v>0</v>
      </c>
      <c r="T14" s="167">
        <f t="shared" si="1"/>
        <v>0</v>
      </c>
      <c r="U14" s="167">
        <f t="shared" si="1"/>
        <v>0</v>
      </c>
      <c r="V14" s="167">
        <f t="shared" si="1"/>
        <v>0</v>
      </c>
      <c r="W14" s="167">
        <f t="shared" si="1"/>
        <v>0</v>
      </c>
      <c r="X14" s="167">
        <f t="shared" si="1"/>
        <v>0</v>
      </c>
      <c r="Y14" s="167">
        <f t="shared" si="1"/>
        <v>0</v>
      </c>
      <c r="Z14" s="167">
        <f t="shared" si="1"/>
        <v>0</v>
      </c>
      <c r="AA14" s="167">
        <f t="shared" si="1"/>
        <v>0</v>
      </c>
      <c r="AB14" s="167">
        <f t="shared" si="1"/>
        <v>0</v>
      </c>
      <c r="AC14" s="167">
        <f t="shared" si="1"/>
        <v>0</v>
      </c>
      <c r="AD14" s="167">
        <f t="shared" si="1"/>
        <v>0</v>
      </c>
      <c r="AE14" s="167">
        <f t="shared" si="1"/>
        <v>0</v>
      </c>
      <c r="AF14" s="167">
        <f t="shared" si="1"/>
        <v>0</v>
      </c>
      <c r="AG14" s="167">
        <f t="shared" si="1"/>
        <v>0</v>
      </c>
      <c r="AH14" s="167">
        <f t="shared" si="1"/>
        <v>0</v>
      </c>
      <c r="AI14" s="167">
        <f t="shared" si="1"/>
        <v>0</v>
      </c>
      <c r="AJ14" s="167">
        <f t="shared" si="1"/>
        <v>0</v>
      </c>
      <c r="AK14" s="167">
        <f t="shared" si="1"/>
        <v>0</v>
      </c>
      <c r="AL14" s="167">
        <f t="shared" si="1"/>
        <v>0</v>
      </c>
      <c r="AM14" s="167">
        <f t="shared" si="1"/>
        <v>0</v>
      </c>
      <c r="AN14" s="167">
        <f t="shared" si="1"/>
        <v>0</v>
      </c>
      <c r="AO14" s="167">
        <f t="shared" si="1"/>
        <v>0</v>
      </c>
      <c r="AP14" s="167">
        <f t="shared" si="1"/>
        <v>0</v>
      </c>
      <c r="AQ14" s="167">
        <f t="shared" si="1"/>
        <v>0</v>
      </c>
      <c r="AR14" s="167">
        <f t="shared" si="1"/>
        <v>0</v>
      </c>
      <c r="AS14" s="167">
        <f t="shared" si="1"/>
        <v>0</v>
      </c>
      <c r="AT14" s="167">
        <f t="shared" si="1"/>
        <v>0</v>
      </c>
      <c r="AU14" s="167">
        <f t="shared" si="1"/>
        <v>0</v>
      </c>
      <c r="AV14" s="167">
        <f t="shared" si="1"/>
        <v>0</v>
      </c>
      <c r="AW14" s="167">
        <f t="shared" si="1"/>
        <v>0</v>
      </c>
      <c r="AX14" s="167">
        <f t="shared" si="1"/>
        <v>0</v>
      </c>
      <c r="AY14" s="167">
        <f t="shared" si="1"/>
        <v>0</v>
      </c>
      <c r="AZ14" s="167">
        <f t="shared" si="1"/>
        <v>0</v>
      </c>
      <c r="BA14" s="167">
        <f t="shared" si="1"/>
        <v>0</v>
      </c>
      <c r="BB14" s="167">
        <f t="shared" si="1"/>
        <v>0</v>
      </c>
      <c r="BC14" s="170"/>
    </row>
    <row r="15" spans="1:55" s="171" customFormat="1" x14ac:dyDescent="0.25">
      <c r="A15" s="168"/>
      <c r="B15" s="168"/>
      <c r="C15" s="169"/>
      <c r="D15" s="170"/>
      <c r="E15" s="167" t="s">
        <v>273</v>
      </c>
      <c r="F15" s="167"/>
      <c r="G15" s="167"/>
      <c r="H15" s="167"/>
      <c r="I15" s="167"/>
      <c r="J15" s="167">
        <v>0</v>
      </c>
      <c r="K15" s="167">
        <v>0</v>
      </c>
      <c r="L15" s="167">
        <v>0</v>
      </c>
      <c r="M15" s="167">
        <v>0</v>
      </c>
      <c r="N15" s="167">
        <v>0</v>
      </c>
      <c r="O15" s="167">
        <v>0</v>
      </c>
      <c r="P15" s="167">
        <v>0</v>
      </c>
      <c r="Q15" s="167">
        <v>0</v>
      </c>
      <c r="R15" s="167">
        <v>0</v>
      </c>
      <c r="S15" s="167">
        <v>0</v>
      </c>
      <c r="T15" s="167">
        <v>0</v>
      </c>
      <c r="U15" s="167">
        <v>0</v>
      </c>
      <c r="V15" s="167">
        <v>0</v>
      </c>
      <c r="W15" s="167">
        <v>0</v>
      </c>
      <c r="X15" s="167">
        <v>0</v>
      </c>
      <c r="Y15" s="167">
        <v>0</v>
      </c>
      <c r="Z15" s="167">
        <v>0</v>
      </c>
      <c r="AA15" s="167">
        <v>0</v>
      </c>
      <c r="AB15" s="167">
        <v>0</v>
      </c>
      <c r="AC15" s="167">
        <v>0</v>
      </c>
      <c r="AD15" s="167">
        <v>0</v>
      </c>
      <c r="AE15" s="167">
        <v>0</v>
      </c>
      <c r="AF15" s="167">
        <v>0</v>
      </c>
      <c r="AG15" s="167">
        <v>0</v>
      </c>
      <c r="AH15" s="167">
        <v>0</v>
      </c>
      <c r="AI15" s="167">
        <v>0</v>
      </c>
      <c r="AJ15" s="167">
        <v>0</v>
      </c>
      <c r="AK15" s="167">
        <v>0</v>
      </c>
      <c r="AL15" s="167">
        <v>0</v>
      </c>
      <c r="AM15" s="167">
        <v>0</v>
      </c>
      <c r="AN15" s="167">
        <v>0</v>
      </c>
      <c r="AO15" s="167">
        <v>0</v>
      </c>
      <c r="AP15" s="167">
        <v>0</v>
      </c>
      <c r="AQ15" s="167">
        <v>0</v>
      </c>
      <c r="AR15" s="167">
        <v>0</v>
      </c>
      <c r="AS15" s="167">
        <v>0</v>
      </c>
      <c r="AT15" s="167">
        <v>0</v>
      </c>
      <c r="AU15" s="167">
        <v>0</v>
      </c>
      <c r="AV15" s="167">
        <v>0</v>
      </c>
      <c r="AW15" s="167">
        <v>0</v>
      </c>
      <c r="AX15" s="167">
        <v>0</v>
      </c>
      <c r="AY15" s="167">
        <v>0</v>
      </c>
      <c r="AZ15" s="167">
        <v>0</v>
      </c>
      <c r="BA15" s="167">
        <v>0</v>
      </c>
      <c r="BB15" s="167">
        <v>0</v>
      </c>
      <c r="BC15" s="170"/>
    </row>
    <row r="16" spans="1:55" x14ac:dyDescent="0.25">
      <c r="E16" s="166" t="str">
        <f xml:space="preserve"> InpS!E$10</f>
        <v>Standard ward occupancy forecast</v>
      </c>
      <c r="F16" s="166">
        <f xml:space="preserve"> InpS!F$10</f>
        <v>0</v>
      </c>
      <c r="G16" s="166" t="str">
        <f xml:space="preserve"> InpS!G$10</f>
        <v>%</v>
      </c>
      <c r="H16" s="166">
        <f xml:space="preserve"> InpS!H$10</f>
        <v>0</v>
      </c>
      <c r="I16" s="166">
        <f xml:space="preserve"> InpS!I$10</f>
        <v>0</v>
      </c>
      <c r="J16" s="166">
        <f xml:space="preserve"> InpS!J$10</f>
        <v>0.8</v>
      </c>
      <c r="K16" s="166">
        <f xml:space="preserve"> InpS!K$10</f>
        <v>0.8</v>
      </c>
      <c r="L16" s="166">
        <f xml:space="preserve"> InpS!L$10</f>
        <v>0.5</v>
      </c>
      <c r="M16" s="166">
        <f xml:space="preserve"> InpS!M$10</f>
        <v>0.6</v>
      </c>
      <c r="N16" s="166">
        <f xml:space="preserve"> InpS!N$10</f>
        <v>0.7</v>
      </c>
      <c r="O16" s="166">
        <f xml:space="preserve"> InpS!O$10</f>
        <v>0.8</v>
      </c>
      <c r="P16" s="166">
        <f xml:space="preserve"> InpS!P$10</f>
        <v>0.5</v>
      </c>
      <c r="Q16" s="166">
        <f xml:space="preserve"> InpS!Q$10</f>
        <v>0.6</v>
      </c>
      <c r="R16" s="166">
        <f xml:space="preserve"> InpS!R$10</f>
        <v>0.7</v>
      </c>
      <c r="S16" s="166">
        <f xml:space="preserve"> InpS!S$10</f>
        <v>0.8</v>
      </c>
      <c r="T16" s="166">
        <f xml:space="preserve"> InpS!T$10</f>
        <v>0.5</v>
      </c>
      <c r="U16" s="166">
        <f xml:space="preserve"> InpS!U$10</f>
        <v>0.6</v>
      </c>
      <c r="V16" s="166">
        <f xml:space="preserve"> InpS!V$10</f>
        <v>0.7</v>
      </c>
      <c r="W16" s="166">
        <f xml:space="preserve"> InpS!W$10</f>
        <v>0.8</v>
      </c>
      <c r="X16" s="166">
        <f xml:space="preserve"> InpS!X$10</f>
        <v>0.5</v>
      </c>
      <c r="Y16" s="166">
        <f xml:space="preserve"> InpS!Y$10</f>
        <v>0.6</v>
      </c>
      <c r="Z16" s="166">
        <f xml:space="preserve"> InpS!Z$10</f>
        <v>0.7</v>
      </c>
      <c r="AA16" s="166">
        <f xml:space="preserve"> InpS!AA$10</f>
        <v>0.8</v>
      </c>
      <c r="AB16" s="166">
        <f xml:space="preserve"> InpS!AB$10</f>
        <v>0.5</v>
      </c>
      <c r="AC16" s="166">
        <f xml:space="preserve"> InpS!AC$10</f>
        <v>0.6</v>
      </c>
      <c r="AD16" s="166">
        <f xml:space="preserve"> InpS!AD$10</f>
        <v>0.7</v>
      </c>
      <c r="AE16" s="166">
        <f xml:space="preserve"> InpS!AE$10</f>
        <v>0.8</v>
      </c>
      <c r="AF16" s="166">
        <f xml:space="preserve"> InpS!AF$10</f>
        <v>0.5</v>
      </c>
      <c r="AG16" s="166">
        <f xml:space="preserve"> InpS!AG$10</f>
        <v>0.6</v>
      </c>
      <c r="AH16" s="166">
        <f xml:space="preserve"> InpS!AH$10</f>
        <v>0.7</v>
      </c>
      <c r="AI16" s="166">
        <f xml:space="preserve"> InpS!AI$10</f>
        <v>0.8</v>
      </c>
      <c r="AJ16" s="166">
        <f xml:space="preserve"> InpS!AJ$10</f>
        <v>0.5</v>
      </c>
      <c r="AK16" s="166">
        <f xml:space="preserve"> InpS!AK$10</f>
        <v>0.6</v>
      </c>
      <c r="AL16" s="166">
        <f xml:space="preserve"> InpS!AL$10</f>
        <v>0.7</v>
      </c>
      <c r="AM16" s="166">
        <f xml:space="preserve"> InpS!AM$10</f>
        <v>0.8</v>
      </c>
      <c r="AN16" s="166">
        <f xml:space="preserve"> InpS!AN$10</f>
        <v>0.5</v>
      </c>
      <c r="AO16" s="166">
        <f xml:space="preserve"> InpS!AO$10</f>
        <v>0.6</v>
      </c>
      <c r="AP16" s="166">
        <f xml:space="preserve"> InpS!AP$10</f>
        <v>0.7</v>
      </c>
      <c r="AQ16" s="166">
        <f xml:space="preserve"> InpS!AQ$10</f>
        <v>0.8</v>
      </c>
      <c r="AR16" s="166">
        <f xml:space="preserve"> InpS!AR$10</f>
        <v>0.5</v>
      </c>
      <c r="AS16" s="166">
        <f xml:space="preserve"> InpS!AS$10</f>
        <v>0.6</v>
      </c>
      <c r="AT16" s="166">
        <f xml:space="preserve"> InpS!AT$10</f>
        <v>0.7</v>
      </c>
      <c r="AU16" s="166">
        <f xml:space="preserve"> InpS!AU$10</f>
        <v>0.8</v>
      </c>
      <c r="AV16" s="166">
        <f xml:space="preserve"> InpS!AV$10</f>
        <v>0.5</v>
      </c>
      <c r="AW16" s="166">
        <f xml:space="preserve"> InpS!AW$10</f>
        <v>0.6</v>
      </c>
      <c r="AX16" s="166">
        <f xml:space="preserve"> InpS!AX$10</f>
        <v>0.7</v>
      </c>
      <c r="AY16" s="166">
        <f xml:space="preserve"> InpS!AY$10</f>
        <v>0.8</v>
      </c>
      <c r="AZ16" s="166">
        <f xml:space="preserve"> InpS!AZ$10</f>
        <v>0.5</v>
      </c>
      <c r="BA16" s="166">
        <f xml:space="preserve"> InpS!BA$10</f>
        <v>0.6</v>
      </c>
      <c r="BB16" s="166">
        <f xml:space="preserve"> InpS!BB$10</f>
        <v>0.7</v>
      </c>
    </row>
    <row r="17" spans="1:55" x14ac:dyDescent="0.25">
      <c r="E17" s="166" t="str">
        <f xml:space="preserve"> InpS!E$11</f>
        <v>Private room occupancy forecast</v>
      </c>
      <c r="F17" s="166">
        <f xml:space="preserve"> InpS!F$11</f>
        <v>0</v>
      </c>
      <c r="G17" s="166" t="str">
        <f xml:space="preserve"> InpS!G$11</f>
        <v>%</v>
      </c>
      <c r="H17" s="166">
        <f xml:space="preserve"> InpS!H$11</f>
        <v>0</v>
      </c>
      <c r="I17" s="166">
        <f xml:space="preserve"> InpS!I$11</f>
        <v>0</v>
      </c>
      <c r="J17" s="166">
        <f xml:space="preserve"> InpS!J$11</f>
        <v>0.5</v>
      </c>
      <c r="K17" s="166">
        <f xml:space="preserve"> InpS!K$11</f>
        <v>0.85</v>
      </c>
      <c r="L17" s="166">
        <f xml:space="preserve"> InpS!L$11</f>
        <v>0.35</v>
      </c>
      <c r="M17" s="166">
        <f xml:space="preserve"> InpS!M$11</f>
        <v>0.5</v>
      </c>
      <c r="N17" s="166">
        <f xml:space="preserve"> InpS!N$11</f>
        <v>0.5</v>
      </c>
      <c r="O17" s="166">
        <f xml:space="preserve"> InpS!O$11</f>
        <v>0.85</v>
      </c>
      <c r="P17" s="166">
        <f xml:space="preserve"> InpS!P$11</f>
        <v>0.35</v>
      </c>
      <c r="Q17" s="166">
        <f xml:space="preserve"> InpS!Q$11</f>
        <v>0.5</v>
      </c>
      <c r="R17" s="166">
        <f xml:space="preserve"> InpS!R$11</f>
        <v>0.5</v>
      </c>
      <c r="S17" s="166">
        <f xml:space="preserve"> InpS!S$11</f>
        <v>0.85</v>
      </c>
      <c r="T17" s="166">
        <f xml:space="preserve"> InpS!T$11</f>
        <v>0.35</v>
      </c>
      <c r="U17" s="166">
        <f xml:space="preserve"> InpS!U$11</f>
        <v>0.5</v>
      </c>
      <c r="V17" s="166">
        <f xml:space="preserve"> InpS!V$11</f>
        <v>0.5</v>
      </c>
      <c r="W17" s="166">
        <f xml:space="preserve"> InpS!W$11</f>
        <v>0.85</v>
      </c>
      <c r="X17" s="166">
        <f xml:space="preserve"> InpS!X$11</f>
        <v>0.35</v>
      </c>
      <c r="Y17" s="166">
        <f xml:space="preserve"> InpS!Y$11</f>
        <v>0.5</v>
      </c>
      <c r="Z17" s="166">
        <f xml:space="preserve"> InpS!Z$11</f>
        <v>0.5</v>
      </c>
      <c r="AA17" s="166">
        <f xml:space="preserve"> InpS!AA$11</f>
        <v>0.85</v>
      </c>
      <c r="AB17" s="166">
        <f xml:space="preserve"> InpS!AB$11</f>
        <v>0.35</v>
      </c>
      <c r="AC17" s="166">
        <f xml:space="preserve"> InpS!AC$11</f>
        <v>0.5</v>
      </c>
      <c r="AD17" s="166">
        <f xml:space="preserve"> InpS!AD$11</f>
        <v>0.5</v>
      </c>
      <c r="AE17" s="166">
        <f xml:space="preserve"> InpS!AE$11</f>
        <v>0.85</v>
      </c>
      <c r="AF17" s="166">
        <f xml:space="preserve"> InpS!AF$11</f>
        <v>0.35</v>
      </c>
      <c r="AG17" s="166">
        <f xml:space="preserve"> InpS!AG$11</f>
        <v>0.5</v>
      </c>
      <c r="AH17" s="166">
        <f xml:space="preserve"> InpS!AH$11</f>
        <v>0.5</v>
      </c>
      <c r="AI17" s="166">
        <f xml:space="preserve"> InpS!AI$11</f>
        <v>0.85</v>
      </c>
      <c r="AJ17" s="166">
        <f xml:space="preserve"> InpS!AJ$11</f>
        <v>0.35</v>
      </c>
      <c r="AK17" s="166">
        <f xml:space="preserve"> InpS!AK$11</f>
        <v>0.5</v>
      </c>
      <c r="AL17" s="166">
        <f xml:space="preserve"> InpS!AL$11</f>
        <v>0.5</v>
      </c>
      <c r="AM17" s="166">
        <f xml:space="preserve"> InpS!AM$11</f>
        <v>0.85</v>
      </c>
      <c r="AN17" s="166">
        <f xml:space="preserve"> InpS!AN$11</f>
        <v>0.35</v>
      </c>
      <c r="AO17" s="166">
        <f xml:space="preserve"> InpS!AO$11</f>
        <v>0.5</v>
      </c>
      <c r="AP17" s="166">
        <f xml:space="preserve"> InpS!AP$11</f>
        <v>0.5</v>
      </c>
      <c r="AQ17" s="166">
        <f xml:space="preserve"> InpS!AQ$11</f>
        <v>0.85</v>
      </c>
      <c r="AR17" s="166">
        <f xml:space="preserve"> InpS!AR$11</f>
        <v>0.35</v>
      </c>
      <c r="AS17" s="166">
        <f xml:space="preserve"> InpS!AS$11</f>
        <v>0.5</v>
      </c>
      <c r="AT17" s="166">
        <f xml:space="preserve"> InpS!AT$11</f>
        <v>0.5</v>
      </c>
      <c r="AU17" s="166">
        <f xml:space="preserve"> InpS!AU$11</f>
        <v>0.85</v>
      </c>
      <c r="AV17" s="166">
        <f xml:space="preserve"> InpS!AV$11</f>
        <v>0.35</v>
      </c>
      <c r="AW17" s="166">
        <f xml:space="preserve"> InpS!AW$11</f>
        <v>0.5</v>
      </c>
      <c r="AX17" s="166">
        <f xml:space="preserve"> InpS!AX$11</f>
        <v>0.5</v>
      </c>
      <c r="AY17" s="166">
        <f xml:space="preserve"> InpS!AY$11</f>
        <v>0.85</v>
      </c>
      <c r="AZ17" s="166">
        <f xml:space="preserve"> InpS!AZ$11</f>
        <v>0.35</v>
      </c>
      <c r="BA17" s="166">
        <f xml:space="preserve"> InpS!BA$11</f>
        <v>0.5</v>
      </c>
      <c r="BB17" s="166">
        <f xml:space="preserve"> InpS!BB$11</f>
        <v>0.5</v>
      </c>
    </row>
    <row r="18" spans="1:55" x14ac:dyDescent="0.25">
      <c r="E18" s="166" t="str">
        <f xml:space="preserve"> InpS!E$12</f>
        <v>Premium suits occupancy forecast</v>
      </c>
      <c r="F18" s="166">
        <f xml:space="preserve"> InpS!F$12</f>
        <v>0</v>
      </c>
      <c r="G18" s="166" t="str">
        <f xml:space="preserve"> InpS!G$12</f>
        <v>%</v>
      </c>
      <c r="H18" s="166">
        <f xml:space="preserve"> InpS!H$12</f>
        <v>0</v>
      </c>
      <c r="I18" s="166">
        <f xml:space="preserve"> InpS!I$12</f>
        <v>0</v>
      </c>
      <c r="J18" s="166">
        <f xml:space="preserve"> InpS!J$12</f>
        <v>0.35</v>
      </c>
      <c r="K18" s="166">
        <f xml:space="preserve"> InpS!K$12</f>
        <v>0.9</v>
      </c>
      <c r="L18" s="166">
        <f xml:space="preserve"> InpS!L$12</f>
        <v>0.35</v>
      </c>
      <c r="M18" s="166">
        <f xml:space="preserve"> InpS!M$12</f>
        <v>0.35</v>
      </c>
      <c r="N18" s="166">
        <f xml:space="preserve"> InpS!N$12</f>
        <v>0.35</v>
      </c>
      <c r="O18" s="166">
        <f xml:space="preserve"> InpS!O$12</f>
        <v>0.9</v>
      </c>
      <c r="P18" s="166">
        <f xml:space="preserve"> InpS!P$12</f>
        <v>0.35</v>
      </c>
      <c r="Q18" s="166">
        <f xml:space="preserve"> InpS!Q$12</f>
        <v>0.35</v>
      </c>
      <c r="R18" s="166">
        <f xml:space="preserve"> InpS!R$12</f>
        <v>0.35</v>
      </c>
      <c r="S18" s="166">
        <f xml:space="preserve"> InpS!S$12</f>
        <v>0.9</v>
      </c>
      <c r="T18" s="166">
        <f xml:space="preserve"> InpS!T$12</f>
        <v>0.35</v>
      </c>
      <c r="U18" s="166">
        <f xml:space="preserve"> InpS!U$12</f>
        <v>0.35</v>
      </c>
      <c r="V18" s="166">
        <f xml:space="preserve"> InpS!V$12</f>
        <v>0.35</v>
      </c>
      <c r="W18" s="166">
        <f xml:space="preserve"> InpS!W$12</f>
        <v>0.9</v>
      </c>
      <c r="X18" s="166">
        <f xml:space="preserve"> InpS!X$12</f>
        <v>0.9</v>
      </c>
      <c r="Y18" s="166">
        <f xml:space="preserve"> InpS!Y$12</f>
        <v>0.35</v>
      </c>
      <c r="Z18" s="166">
        <f xml:space="preserve"> InpS!Z$12</f>
        <v>0.35</v>
      </c>
      <c r="AA18" s="166">
        <f xml:space="preserve"> InpS!AA$12</f>
        <v>0.35</v>
      </c>
      <c r="AB18" s="166">
        <f xml:space="preserve"> InpS!AB$12</f>
        <v>0.9</v>
      </c>
      <c r="AC18" s="166">
        <f xml:space="preserve"> InpS!AC$12</f>
        <v>0.35</v>
      </c>
      <c r="AD18" s="166">
        <f xml:space="preserve"> InpS!AD$12</f>
        <v>0.35</v>
      </c>
      <c r="AE18" s="166">
        <f xml:space="preserve"> InpS!AE$12</f>
        <v>0.35</v>
      </c>
      <c r="AF18" s="166">
        <f xml:space="preserve"> InpS!AF$12</f>
        <v>0.9</v>
      </c>
      <c r="AG18" s="166">
        <f xml:space="preserve"> InpS!AG$12</f>
        <v>0.35</v>
      </c>
      <c r="AH18" s="166">
        <f xml:space="preserve"> InpS!AH$12</f>
        <v>0.35</v>
      </c>
      <c r="AI18" s="166">
        <f xml:space="preserve"> InpS!AI$12</f>
        <v>0.35</v>
      </c>
      <c r="AJ18" s="166">
        <f xml:space="preserve"> InpS!AJ$12</f>
        <v>0.9</v>
      </c>
      <c r="AK18" s="166">
        <f xml:space="preserve"> InpS!AK$12</f>
        <v>0.35</v>
      </c>
      <c r="AL18" s="166">
        <f xml:space="preserve"> InpS!AL$12</f>
        <v>0.35</v>
      </c>
      <c r="AM18" s="166">
        <f xml:space="preserve"> InpS!AM$12</f>
        <v>0.35</v>
      </c>
      <c r="AN18" s="166">
        <f xml:space="preserve"> InpS!AN$12</f>
        <v>0.9</v>
      </c>
      <c r="AO18" s="166">
        <f xml:space="preserve"> InpS!AO$12</f>
        <v>0.35</v>
      </c>
      <c r="AP18" s="166">
        <f xml:space="preserve"> InpS!AP$12</f>
        <v>0.35</v>
      </c>
      <c r="AQ18" s="166">
        <f xml:space="preserve"> InpS!AQ$12</f>
        <v>0.35</v>
      </c>
      <c r="AR18" s="166">
        <f xml:space="preserve"> InpS!AR$12</f>
        <v>0.9</v>
      </c>
      <c r="AS18" s="166">
        <f xml:space="preserve"> InpS!AS$12</f>
        <v>0.35</v>
      </c>
      <c r="AT18" s="166">
        <f xml:space="preserve"> InpS!AT$12</f>
        <v>0.35</v>
      </c>
      <c r="AU18" s="166">
        <f xml:space="preserve"> InpS!AU$12</f>
        <v>0.35</v>
      </c>
      <c r="AV18" s="166">
        <f xml:space="preserve"> InpS!AV$12</f>
        <v>0.9</v>
      </c>
      <c r="AW18" s="166">
        <f xml:space="preserve"> InpS!AW$12</f>
        <v>0.35</v>
      </c>
      <c r="AX18" s="166">
        <f xml:space="preserve"> InpS!AX$12</f>
        <v>0.35</v>
      </c>
      <c r="AY18" s="166">
        <f xml:space="preserve"> InpS!AY$12</f>
        <v>0.35</v>
      </c>
      <c r="AZ18" s="166">
        <f xml:space="preserve"> InpS!AZ$12</f>
        <v>0.9</v>
      </c>
      <c r="BA18" s="166">
        <f xml:space="preserve"> InpS!BA$12</f>
        <v>0.35</v>
      </c>
      <c r="BB18" s="166">
        <f xml:space="preserve"> InpS!BB$12</f>
        <v>0.35</v>
      </c>
    </row>
    <row r="19" spans="1:55" x14ac:dyDescent="0.25">
      <c r="C19" s="3" t="s">
        <v>165</v>
      </c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/>
      <c r="AO19" s="166"/>
      <c r="AP19" s="166"/>
      <c r="AQ19" s="166"/>
      <c r="AR19" s="166"/>
      <c r="AS19" s="166"/>
      <c r="AT19" s="166"/>
      <c r="AU19" s="166"/>
      <c r="AV19" s="166"/>
      <c r="AW19" s="166"/>
      <c r="AX19" s="166"/>
      <c r="AY19" s="166"/>
      <c r="AZ19" s="166"/>
      <c r="BA19" s="166"/>
      <c r="BB19" s="166"/>
    </row>
    <row r="20" spans="1:55" s="196" customFormat="1" x14ac:dyDescent="0.25">
      <c r="A20" s="194"/>
      <c r="B20" s="194"/>
      <c r="C20" s="195"/>
      <c r="E20" s="188" t="s">
        <v>86</v>
      </c>
      <c r="F20" s="197"/>
      <c r="G20" s="197"/>
      <c r="H20" s="197"/>
      <c r="I20" s="197"/>
      <c r="J20" s="197">
        <f t="shared" ref="J20:BB20" si="2">J16*J13</f>
        <v>0</v>
      </c>
      <c r="K20" s="197">
        <f t="shared" si="2"/>
        <v>0</v>
      </c>
      <c r="L20" s="197">
        <f t="shared" si="2"/>
        <v>200</v>
      </c>
      <c r="M20" s="197">
        <f t="shared" si="2"/>
        <v>240</v>
      </c>
      <c r="N20" s="197">
        <f t="shared" si="2"/>
        <v>0</v>
      </c>
      <c r="O20" s="197">
        <f t="shared" si="2"/>
        <v>0</v>
      </c>
      <c r="P20" s="197">
        <f t="shared" si="2"/>
        <v>0</v>
      </c>
      <c r="Q20" s="197">
        <f t="shared" si="2"/>
        <v>0</v>
      </c>
      <c r="R20" s="197">
        <f t="shared" si="2"/>
        <v>0</v>
      </c>
      <c r="S20" s="197">
        <f t="shared" si="2"/>
        <v>0</v>
      </c>
      <c r="T20" s="197">
        <f t="shared" si="2"/>
        <v>0</v>
      </c>
      <c r="U20" s="197">
        <f t="shared" si="2"/>
        <v>0</v>
      </c>
      <c r="V20" s="197">
        <f t="shared" si="2"/>
        <v>0</v>
      </c>
      <c r="W20" s="197">
        <f t="shared" si="2"/>
        <v>0</v>
      </c>
      <c r="X20" s="197">
        <f t="shared" si="2"/>
        <v>0</v>
      </c>
      <c r="Y20" s="197">
        <f t="shared" si="2"/>
        <v>0</v>
      </c>
      <c r="Z20" s="197">
        <f t="shared" si="2"/>
        <v>0</v>
      </c>
      <c r="AA20" s="197">
        <f t="shared" si="2"/>
        <v>0</v>
      </c>
      <c r="AB20" s="197">
        <f t="shared" si="2"/>
        <v>0</v>
      </c>
      <c r="AC20" s="197">
        <f t="shared" si="2"/>
        <v>0</v>
      </c>
      <c r="AD20" s="197">
        <f t="shared" si="2"/>
        <v>0</v>
      </c>
      <c r="AE20" s="197">
        <f t="shared" si="2"/>
        <v>0</v>
      </c>
      <c r="AF20" s="197">
        <f t="shared" si="2"/>
        <v>0</v>
      </c>
      <c r="AG20" s="197">
        <f t="shared" si="2"/>
        <v>0</v>
      </c>
      <c r="AH20" s="197">
        <f t="shared" si="2"/>
        <v>0</v>
      </c>
      <c r="AI20" s="197">
        <f t="shared" si="2"/>
        <v>0</v>
      </c>
      <c r="AJ20" s="197">
        <f t="shared" si="2"/>
        <v>0</v>
      </c>
      <c r="AK20" s="197">
        <f t="shared" si="2"/>
        <v>0</v>
      </c>
      <c r="AL20" s="197">
        <f t="shared" si="2"/>
        <v>0</v>
      </c>
      <c r="AM20" s="197">
        <f t="shared" si="2"/>
        <v>0</v>
      </c>
      <c r="AN20" s="197">
        <f t="shared" si="2"/>
        <v>0</v>
      </c>
      <c r="AO20" s="197">
        <f t="shared" si="2"/>
        <v>0</v>
      </c>
      <c r="AP20" s="197">
        <f t="shared" si="2"/>
        <v>0</v>
      </c>
      <c r="AQ20" s="197">
        <f t="shared" si="2"/>
        <v>0</v>
      </c>
      <c r="AR20" s="197">
        <f t="shared" si="2"/>
        <v>0</v>
      </c>
      <c r="AS20" s="197">
        <f t="shared" si="2"/>
        <v>0</v>
      </c>
      <c r="AT20" s="197">
        <f t="shared" si="2"/>
        <v>0</v>
      </c>
      <c r="AU20" s="197">
        <f t="shared" si="2"/>
        <v>0</v>
      </c>
      <c r="AV20" s="197">
        <f t="shared" si="2"/>
        <v>0</v>
      </c>
      <c r="AW20" s="197">
        <f t="shared" si="2"/>
        <v>0</v>
      </c>
      <c r="AX20" s="197">
        <f t="shared" si="2"/>
        <v>0</v>
      </c>
      <c r="AY20" s="197">
        <f t="shared" si="2"/>
        <v>0</v>
      </c>
      <c r="AZ20" s="197">
        <f t="shared" si="2"/>
        <v>0</v>
      </c>
      <c r="BA20" s="197">
        <f t="shared" si="2"/>
        <v>0</v>
      </c>
      <c r="BB20" s="197">
        <f t="shared" si="2"/>
        <v>0</v>
      </c>
    </row>
    <row r="21" spans="1:55" x14ac:dyDescent="0.25">
      <c r="A21" s="164"/>
      <c r="B21" s="164"/>
      <c r="C21" s="193"/>
      <c r="D21" s="12"/>
      <c r="E21" s="184" t="s">
        <v>87</v>
      </c>
      <c r="F21" s="162"/>
      <c r="G21" s="162"/>
      <c r="H21" s="162"/>
      <c r="I21" s="162"/>
      <c r="J21" s="162">
        <f t="shared" ref="J21:BB21" si="3">J17*J14</f>
        <v>0</v>
      </c>
      <c r="K21" s="162">
        <f t="shared" si="3"/>
        <v>0</v>
      </c>
      <c r="L21" s="162">
        <f t="shared" si="3"/>
        <v>43.75</v>
      </c>
      <c r="M21" s="162">
        <f t="shared" si="3"/>
        <v>62.5</v>
      </c>
      <c r="N21" s="162">
        <f t="shared" si="3"/>
        <v>0</v>
      </c>
      <c r="O21" s="162">
        <f t="shared" si="3"/>
        <v>0</v>
      </c>
      <c r="P21" s="162">
        <f t="shared" si="3"/>
        <v>0</v>
      </c>
      <c r="Q21" s="162">
        <f t="shared" si="3"/>
        <v>0</v>
      </c>
      <c r="R21" s="162">
        <f t="shared" si="3"/>
        <v>0</v>
      </c>
      <c r="S21" s="162">
        <f t="shared" si="3"/>
        <v>0</v>
      </c>
      <c r="T21" s="162">
        <f t="shared" si="3"/>
        <v>0</v>
      </c>
      <c r="U21" s="162">
        <f t="shared" si="3"/>
        <v>0</v>
      </c>
      <c r="V21" s="162">
        <f t="shared" si="3"/>
        <v>0</v>
      </c>
      <c r="W21" s="162">
        <f t="shared" si="3"/>
        <v>0</v>
      </c>
      <c r="X21" s="162">
        <f t="shared" si="3"/>
        <v>0</v>
      </c>
      <c r="Y21" s="162">
        <f t="shared" si="3"/>
        <v>0</v>
      </c>
      <c r="Z21" s="162">
        <f t="shared" si="3"/>
        <v>0</v>
      </c>
      <c r="AA21" s="162">
        <f t="shared" si="3"/>
        <v>0</v>
      </c>
      <c r="AB21" s="162">
        <f t="shared" si="3"/>
        <v>0</v>
      </c>
      <c r="AC21" s="162">
        <f t="shared" si="3"/>
        <v>0</v>
      </c>
      <c r="AD21" s="162">
        <f t="shared" si="3"/>
        <v>0</v>
      </c>
      <c r="AE21" s="162">
        <f t="shared" si="3"/>
        <v>0</v>
      </c>
      <c r="AF21" s="162">
        <f t="shared" si="3"/>
        <v>0</v>
      </c>
      <c r="AG21" s="162">
        <f t="shared" si="3"/>
        <v>0</v>
      </c>
      <c r="AH21" s="162">
        <f t="shared" si="3"/>
        <v>0</v>
      </c>
      <c r="AI21" s="162">
        <f t="shared" si="3"/>
        <v>0</v>
      </c>
      <c r="AJ21" s="162">
        <f t="shared" si="3"/>
        <v>0</v>
      </c>
      <c r="AK21" s="162">
        <f t="shared" si="3"/>
        <v>0</v>
      </c>
      <c r="AL21" s="162">
        <f t="shared" si="3"/>
        <v>0</v>
      </c>
      <c r="AM21" s="162">
        <f t="shared" si="3"/>
        <v>0</v>
      </c>
      <c r="AN21" s="162">
        <f t="shared" si="3"/>
        <v>0</v>
      </c>
      <c r="AO21" s="162">
        <f t="shared" si="3"/>
        <v>0</v>
      </c>
      <c r="AP21" s="162">
        <f t="shared" si="3"/>
        <v>0</v>
      </c>
      <c r="AQ21" s="162">
        <f t="shared" si="3"/>
        <v>0</v>
      </c>
      <c r="AR21" s="162">
        <f t="shared" si="3"/>
        <v>0</v>
      </c>
      <c r="AS21" s="162">
        <f t="shared" si="3"/>
        <v>0</v>
      </c>
      <c r="AT21" s="162">
        <f t="shared" si="3"/>
        <v>0</v>
      </c>
      <c r="AU21" s="162">
        <f t="shared" si="3"/>
        <v>0</v>
      </c>
      <c r="AV21" s="162">
        <f t="shared" si="3"/>
        <v>0</v>
      </c>
      <c r="AW21" s="162">
        <f t="shared" si="3"/>
        <v>0</v>
      </c>
      <c r="AX21" s="162">
        <f t="shared" si="3"/>
        <v>0</v>
      </c>
      <c r="AY21" s="162">
        <f t="shared" si="3"/>
        <v>0</v>
      </c>
      <c r="AZ21" s="162">
        <f t="shared" si="3"/>
        <v>0</v>
      </c>
      <c r="BA21" s="162">
        <f t="shared" si="3"/>
        <v>0</v>
      </c>
      <c r="BB21" s="162">
        <f t="shared" si="3"/>
        <v>0</v>
      </c>
      <c r="BC21" s="12"/>
    </row>
    <row r="22" spans="1:55" s="210" customFormat="1" x14ac:dyDescent="0.25">
      <c r="A22" s="208"/>
      <c r="B22" s="208"/>
      <c r="C22" s="209"/>
      <c r="E22" s="211" t="s">
        <v>88</v>
      </c>
      <c r="F22" s="212"/>
      <c r="G22" s="212"/>
      <c r="H22" s="212"/>
      <c r="I22" s="212"/>
      <c r="J22" s="212">
        <f t="shared" ref="J22:BB22" si="4">J18*J15</f>
        <v>0</v>
      </c>
      <c r="K22" s="212">
        <f t="shared" si="4"/>
        <v>0</v>
      </c>
      <c r="L22" s="212">
        <f t="shared" si="4"/>
        <v>0</v>
      </c>
      <c r="M22" s="212">
        <f t="shared" si="4"/>
        <v>0</v>
      </c>
      <c r="N22" s="212">
        <f t="shared" si="4"/>
        <v>0</v>
      </c>
      <c r="O22" s="212">
        <f t="shared" si="4"/>
        <v>0</v>
      </c>
      <c r="P22" s="212">
        <f t="shared" si="4"/>
        <v>0</v>
      </c>
      <c r="Q22" s="212">
        <f t="shared" si="4"/>
        <v>0</v>
      </c>
      <c r="R22" s="212">
        <f t="shared" si="4"/>
        <v>0</v>
      </c>
      <c r="S22" s="212">
        <f t="shared" si="4"/>
        <v>0</v>
      </c>
      <c r="T22" s="212">
        <f t="shared" si="4"/>
        <v>0</v>
      </c>
      <c r="U22" s="212">
        <f t="shared" si="4"/>
        <v>0</v>
      </c>
      <c r="V22" s="212">
        <f t="shared" si="4"/>
        <v>0</v>
      </c>
      <c r="W22" s="212">
        <f t="shared" si="4"/>
        <v>0</v>
      </c>
      <c r="X22" s="212">
        <f t="shared" si="4"/>
        <v>0</v>
      </c>
      <c r="Y22" s="212">
        <f t="shared" si="4"/>
        <v>0</v>
      </c>
      <c r="Z22" s="212">
        <f t="shared" si="4"/>
        <v>0</v>
      </c>
      <c r="AA22" s="212">
        <f t="shared" si="4"/>
        <v>0</v>
      </c>
      <c r="AB22" s="212">
        <f t="shared" si="4"/>
        <v>0</v>
      </c>
      <c r="AC22" s="212">
        <f t="shared" si="4"/>
        <v>0</v>
      </c>
      <c r="AD22" s="212">
        <f t="shared" si="4"/>
        <v>0</v>
      </c>
      <c r="AE22" s="212">
        <f t="shared" si="4"/>
        <v>0</v>
      </c>
      <c r="AF22" s="212">
        <f t="shared" si="4"/>
        <v>0</v>
      </c>
      <c r="AG22" s="212">
        <f t="shared" si="4"/>
        <v>0</v>
      </c>
      <c r="AH22" s="212">
        <f t="shared" si="4"/>
        <v>0</v>
      </c>
      <c r="AI22" s="212">
        <f t="shared" si="4"/>
        <v>0</v>
      </c>
      <c r="AJ22" s="212">
        <f t="shared" si="4"/>
        <v>0</v>
      </c>
      <c r="AK22" s="212">
        <f t="shared" si="4"/>
        <v>0</v>
      </c>
      <c r="AL22" s="212">
        <f t="shared" si="4"/>
        <v>0</v>
      </c>
      <c r="AM22" s="212">
        <f t="shared" si="4"/>
        <v>0</v>
      </c>
      <c r="AN22" s="212">
        <f t="shared" si="4"/>
        <v>0</v>
      </c>
      <c r="AO22" s="212">
        <f t="shared" si="4"/>
        <v>0</v>
      </c>
      <c r="AP22" s="212">
        <f t="shared" si="4"/>
        <v>0</v>
      </c>
      <c r="AQ22" s="212">
        <f t="shared" si="4"/>
        <v>0</v>
      </c>
      <c r="AR22" s="212">
        <f t="shared" si="4"/>
        <v>0</v>
      </c>
      <c r="AS22" s="212">
        <f t="shared" si="4"/>
        <v>0</v>
      </c>
      <c r="AT22" s="212">
        <f t="shared" si="4"/>
        <v>0</v>
      </c>
      <c r="AU22" s="212">
        <f t="shared" si="4"/>
        <v>0</v>
      </c>
      <c r="AV22" s="212">
        <f t="shared" si="4"/>
        <v>0</v>
      </c>
      <c r="AW22" s="212">
        <f t="shared" si="4"/>
        <v>0</v>
      </c>
      <c r="AX22" s="212">
        <f t="shared" si="4"/>
        <v>0</v>
      </c>
      <c r="AY22" s="212">
        <f t="shared" si="4"/>
        <v>0</v>
      </c>
      <c r="AZ22" s="212">
        <f t="shared" si="4"/>
        <v>0</v>
      </c>
      <c r="BA22" s="212">
        <f t="shared" si="4"/>
        <v>0</v>
      </c>
      <c r="BB22" s="212">
        <f t="shared" si="4"/>
        <v>0</v>
      </c>
    </row>
    <row r="23" spans="1:55" x14ac:dyDescent="0.25">
      <c r="E23" s="167"/>
    </row>
    <row r="24" spans="1:55" x14ac:dyDescent="0.25">
      <c r="E24" s="174" t="s">
        <v>172</v>
      </c>
    </row>
    <row r="25" spans="1:55" x14ac:dyDescent="0.25">
      <c r="E25" s="158" t="str">
        <f xml:space="preserve"> InpC!E$41</f>
        <v>standard wards</v>
      </c>
      <c r="F25" s="158">
        <f xml:space="preserve"> InpC!F$41</f>
        <v>400</v>
      </c>
      <c r="G25" s="158" t="str">
        <f xml:space="preserve"> InpC!G$41</f>
        <v>beds</v>
      </c>
    </row>
    <row r="26" spans="1:55" x14ac:dyDescent="0.25">
      <c r="E26" s="158" t="str">
        <f xml:space="preserve"> InpC!E$42</f>
        <v xml:space="preserve">private rooms </v>
      </c>
      <c r="F26" s="158">
        <f xml:space="preserve"> InpC!F$42</f>
        <v>215</v>
      </c>
      <c r="G26" s="158" t="str">
        <f xml:space="preserve"> InpC!G$42</f>
        <v>rooms</v>
      </c>
    </row>
    <row r="27" spans="1:55" x14ac:dyDescent="0.25">
      <c r="E27" s="158" t="str">
        <f xml:space="preserve"> InpC!E$43</f>
        <v>excecutive  suits</v>
      </c>
      <c r="F27" s="158">
        <f xml:space="preserve"> InpC!F$43</f>
        <v>10</v>
      </c>
      <c r="G27" s="158" t="str">
        <f xml:space="preserve"> InpC!G$43</f>
        <v>rooms</v>
      </c>
    </row>
    <row r="28" spans="1:55" x14ac:dyDescent="0.25">
      <c r="E28" s="158" t="str">
        <f xml:space="preserve"> Time!E$83</f>
        <v>Forecast period flag post conversion</v>
      </c>
      <c r="F28" s="158">
        <f xml:space="preserve"> Time!F$83</f>
        <v>0</v>
      </c>
      <c r="G28" s="158" t="str">
        <f xml:space="preserve"> Time!G$83</f>
        <v>flag</v>
      </c>
      <c r="H28" s="158">
        <f xml:space="preserve"> Time!H$83</f>
        <v>38</v>
      </c>
      <c r="I28" s="158">
        <f xml:space="preserve"> Time!I$83</f>
        <v>0</v>
      </c>
      <c r="J28" s="158">
        <f xml:space="preserve"> Time!J$83</f>
        <v>0</v>
      </c>
      <c r="K28" s="158">
        <f xml:space="preserve"> Time!K$83</f>
        <v>0</v>
      </c>
      <c r="L28" s="158">
        <f xml:space="preserve"> Time!L$83</f>
        <v>0</v>
      </c>
      <c r="M28" s="158">
        <f xml:space="preserve"> Time!M$83</f>
        <v>0</v>
      </c>
      <c r="N28" s="158">
        <f xml:space="preserve"> Time!N$83</f>
        <v>1</v>
      </c>
      <c r="O28" s="158">
        <f xml:space="preserve"> Time!O$83</f>
        <v>1</v>
      </c>
      <c r="P28" s="158">
        <f xml:space="preserve"> Time!P$83</f>
        <v>1</v>
      </c>
      <c r="Q28" s="158">
        <f xml:space="preserve"> Time!Q$83</f>
        <v>1</v>
      </c>
      <c r="R28" s="158">
        <f xml:space="preserve"> Time!R$83</f>
        <v>1</v>
      </c>
      <c r="S28" s="158">
        <f xml:space="preserve"> Time!S$83</f>
        <v>1</v>
      </c>
      <c r="T28" s="158">
        <f xml:space="preserve"> Time!T$83</f>
        <v>1</v>
      </c>
      <c r="U28" s="158">
        <f xml:space="preserve"> Time!U$83</f>
        <v>1</v>
      </c>
      <c r="V28" s="158">
        <f xml:space="preserve"> Time!V$83</f>
        <v>1</v>
      </c>
      <c r="W28" s="158">
        <f xml:space="preserve"> Time!W$83</f>
        <v>1</v>
      </c>
      <c r="X28" s="158">
        <f xml:space="preserve"> Time!X$83</f>
        <v>1</v>
      </c>
      <c r="Y28" s="158">
        <f xml:space="preserve"> Time!Y$83</f>
        <v>1</v>
      </c>
      <c r="Z28" s="158">
        <f xml:space="preserve"> Time!Z$83</f>
        <v>1</v>
      </c>
      <c r="AA28" s="158">
        <f xml:space="preserve"> Time!AA$83</f>
        <v>1</v>
      </c>
      <c r="AB28" s="158">
        <f xml:space="preserve"> Time!AB$83</f>
        <v>1</v>
      </c>
      <c r="AC28" s="158">
        <f xml:space="preserve"> Time!AC$83</f>
        <v>1</v>
      </c>
      <c r="AD28" s="158">
        <f xml:space="preserve"> Time!AD$83</f>
        <v>1</v>
      </c>
      <c r="AE28" s="158">
        <f xml:space="preserve"> Time!AE$83</f>
        <v>1</v>
      </c>
      <c r="AF28" s="158">
        <f xml:space="preserve"> Time!AF$83</f>
        <v>1</v>
      </c>
      <c r="AG28" s="158">
        <f xml:space="preserve"> Time!AG$83</f>
        <v>1</v>
      </c>
      <c r="AH28" s="158">
        <f xml:space="preserve"> Time!AH$83</f>
        <v>1</v>
      </c>
      <c r="AI28" s="158">
        <f xml:space="preserve"> Time!AI$83</f>
        <v>1</v>
      </c>
      <c r="AJ28" s="158">
        <f xml:space="preserve"> Time!AJ$83</f>
        <v>1</v>
      </c>
      <c r="AK28" s="158">
        <f xml:space="preserve"> Time!AK$83</f>
        <v>1</v>
      </c>
      <c r="AL28" s="158">
        <f xml:space="preserve"> Time!AL$83</f>
        <v>1</v>
      </c>
      <c r="AM28" s="158">
        <f xml:space="preserve"> Time!AM$83</f>
        <v>1</v>
      </c>
      <c r="AN28" s="158">
        <f xml:space="preserve"> Time!AN$83</f>
        <v>1</v>
      </c>
      <c r="AO28" s="158">
        <f xml:space="preserve"> Time!AO$83</f>
        <v>1</v>
      </c>
      <c r="AP28" s="158">
        <f xml:space="preserve"> Time!AP$83</f>
        <v>1</v>
      </c>
      <c r="AQ28" s="158">
        <f xml:space="preserve"> Time!AQ$83</f>
        <v>1</v>
      </c>
      <c r="AR28" s="158">
        <f xml:space="preserve"> Time!AR$83</f>
        <v>1</v>
      </c>
      <c r="AS28" s="158">
        <f xml:space="preserve"> Time!AS$83</f>
        <v>1</v>
      </c>
      <c r="AT28" s="158">
        <f xml:space="preserve"> Time!AT$83</f>
        <v>1</v>
      </c>
      <c r="AU28" s="158">
        <f xml:space="preserve"> Time!AU$83</f>
        <v>1</v>
      </c>
      <c r="AV28" s="158">
        <f xml:space="preserve"> Time!AV$83</f>
        <v>1</v>
      </c>
      <c r="AW28" s="158">
        <f xml:space="preserve"> Time!AW$83</f>
        <v>1</v>
      </c>
      <c r="AX28" s="158">
        <f xml:space="preserve"> Time!AX$83</f>
        <v>1</v>
      </c>
      <c r="AY28" s="158">
        <f xml:space="preserve"> Time!AY$83</f>
        <v>1</v>
      </c>
      <c r="AZ28" s="158">
        <f xml:space="preserve"> Time!AZ$83</f>
        <v>0</v>
      </c>
      <c r="BA28" s="158">
        <f xml:space="preserve"> Time!BA$83</f>
        <v>0</v>
      </c>
      <c r="BB28" s="158">
        <f xml:space="preserve"> Time!BB$83</f>
        <v>0</v>
      </c>
    </row>
    <row r="29" spans="1:55" s="171" customFormat="1" x14ac:dyDescent="0.25">
      <c r="A29" s="168"/>
      <c r="B29" s="168"/>
      <c r="C29" s="169"/>
      <c r="D29" s="170"/>
      <c r="E29" s="167" t="s">
        <v>86</v>
      </c>
      <c r="F29" s="167"/>
      <c r="G29" s="167"/>
      <c r="H29" s="167"/>
      <c r="I29" s="167"/>
      <c r="J29" s="167">
        <f t="shared" ref="J29:BB29" si="5">IF(J$28=1,$F25,0)</f>
        <v>0</v>
      </c>
      <c r="K29" s="167">
        <f t="shared" si="5"/>
        <v>0</v>
      </c>
      <c r="L29" s="167">
        <f t="shared" si="5"/>
        <v>0</v>
      </c>
      <c r="M29" s="167">
        <f t="shared" si="5"/>
        <v>0</v>
      </c>
      <c r="N29" s="167">
        <f t="shared" si="5"/>
        <v>400</v>
      </c>
      <c r="O29" s="167">
        <f t="shared" si="5"/>
        <v>400</v>
      </c>
      <c r="P29" s="167">
        <f t="shared" si="5"/>
        <v>400</v>
      </c>
      <c r="Q29" s="167">
        <f t="shared" si="5"/>
        <v>400</v>
      </c>
      <c r="R29" s="167">
        <f t="shared" si="5"/>
        <v>400</v>
      </c>
      <c r="S29" s="167">
        <f t="shared" si="5"/>
        <v>400</v>
      </c>
      <c r="T29" s="167">
        <f t="shared" si="5"/>
        <v>400</v>
      </c>
      <c r="U29" s="167">
        <f t="shared" si="5"/>
        <v>400</v>
      </c>
      <c r="V29" s="167">
        <f t="shared" si="5"/>
        <v>400</v>
      </c>
      <c r="W29" s="167">
        <f t="shared" si="5"/>
        <v>400</v>
      </c>
      <c r="X29" s="167">
        <f t="shared" si="5"/>
        <v>400</v>
      </c>
      <c r="Y29" s="167">
        <f t="shared" si="5"/>
        <v>400</v>
      </c>
      <c r="Z29" s="167">
        <f t="shared" si="5"/>
        <v>400</v>
      </c>
      <c r="AA29" s="167">
        <f t="shared" si="5"/>
        <v>400</v>
      </c>
      <c r="AB29" s="167">
        <f t="shared" si="5"/>
        <v>400</v>
      </c>
      <c r="AC29" s="167">
        <f t="shared" si="5"/>
        <v>400</v>
      </c>
      <c r="AD29" s="167">
        <f t="shared" si="5"/>
        <v>400</v>
      </c>
      <c r="AE29" s="167">
        <f t="shared" si="5"/>
        <v>400</v>
      </c>
      <c r="AF29" s="167">
        <f t="shared" si="5"/>
        <v>400</v>
      </c>
      <c r="AG29" s="167">
        <f t="shared" si="5"/>
        <v>400</v>
      </c>
      <c r="AH29" s="167">
        <f t="shared" si="5"/>
        <v>400</v>
      </c>
      <c r="AI29" s="167">
        <f t="shared" si="5"/>
        <v>400</v>
      </c>
      <c r="AJ29" s="167">
        <f t="shared" si="5"/>
        <v>400</v>
      </c>
      <c r="AK29" s="167">
        <f t="shared" si="5"/>
        <v>400</v>
      </c>
      <c r="AL29" s="167">
        <f t="shared" si="5"/>
        <v>400</v>
      </c>
      <c r="AM29" s="167">
        <f t="shared" si="5"/>
        <v>400</v>
      </c>
      <c r="AN29" s="167">
        <f t="shared" si="5"/>
        <v>400</v>
      </c>
      <c r="AO29" s="167">
        <f t="shared" si="5"/>
        <v>400</v>
      </c>
      <c r="AP29" s="167">
        <f t="shared" si="5"/>
        <v>400</v>
      </c>
      <c r="AQ29" s="167">
        <f t="shared" si="5"/>
        <v>400</v>
      </c>
      <c r="AR29" s="167">
        <f t="shared" si="5"/>
        <v>400</v>
      </c>
      <c r="AS29" s="167">
        <f t="shared" si="5"/>
        <v>400</v>
      </c>
      <c r="AT29" s="167">
        <f t="shared" si="5"/>
        <v>400</v>
      </c>
      <c r="AU29" s="167">
        <f t="shared" si="5"/>
        <v>400</v>
      </c>
      <c r="AV29" s="167">
        <f t="shared" si="5"/>
        <v>400</v>
      </c>
      <c r="AW29" s="167">
        <f t="shared" si="5"/>
        <v>400</v>
      </c>
      <c r="AX29" s="167">
        <f t="shared" si="5"/>
        <v>400</v>
      </c>
      <c r="AY29" s="167">
        <f t="shared" si="5"/>
        <v>400</v>
      </c>
      <c r="AZ29" s="167">
        <f t="shared" si="5"/>
        <v>0</v>
      </c>
      <c r="BA29" s="167">
        <f t="shared" si="5"/>
        <v>0</v>
      </c>
      <c r="BB29" s="167">
        <f t="shared" si="5"/>
        <v>0</v>
      </c>
      <c r="BC29" s="170"/>
    </row>
    <row r="30" spans="1:55" s="171" customFormat="1" x14ac:dyDescent="0.25">
      <c r="A30" s="168"/>
      <c r="B30" s="168"/>
      <c r="C30" s="169"/>
      <c r="D30" s="170"/>
      <c r="E30" s="167" t="s">
        <v>87</v>
      </c>
      <c r="F30" s="167"/>
      <c r="G30" s="167"/>
      <c r="H30" s="167"/>
      <c r="I30" s="167"/>
      <c r="J30" s="167">
        <f t="shared" ref="J30:BB30" si="6">IF(J$28=1,$F26,0)</f>
        <v>0</v>
      </c>
      <c r="K30" s="167">
        <f t="shared" si="6"/>
        <v>0</v>
      </c>
      <c r="L30" s="167">
        <f t="shared" si="6"/>
        <v>0</v>
      </c>
      <c r="M30" s="167">
        <f t="shared" si="6"/>
        <v>0</v>
      </c>
      <c r="N30" s="167">
        <f t="shared" si="6"/>
        <v>215</v>
      </c>
      <c r="O30" s="167">
        <f t="shared" si="6"/>
        <v>215</v>
      </c>
      <c r="P30" s="167">
        <f t="shared" si="6"/>
        <v>215</v>
      </c>
      <c r="Q30" s="167">
        <f t="shared" si="6"/>
        <v>215</v>
      </c>
      <c r="R30" s="167">
        <f t="shared" si="6"/>
        <v>215</v>
      </c>
      <c r="S30" s="167">
        <f t="shared" si="6"/>
        <v>215</v>
      </c>
      <c r="T30" s="167">
        <f t="shared" si="6"/>
        <v>215</v>
      </c>
      <c r="U30" s="167">
        <f t="shared" si="6"/>
        <v>215</v>
      </c>
      <c r="V30" s="167">
        <f t="shared" si="6"/>
        <v>215</v>
      </c>
      <c r="W30" s="167">
        <f t="shared" si="6"/>
        <v>215</v>
      </c>
      <c r="X30" s="167">
        <f t="shared" si="6"/>
        <v>215</v>
      </c>
      <c r="Y30" s="167">
        <f t="shared" si="6"/>
        <v>215</v>
      </c>
      <c r="Z30" s="167">
        <f t="shared" si="6"/>
        <v>215</v>
      </c>
      <c r="AA30" s="167">
        <f t="shared" si="6"/>
        <v>215</v>
      </c>
      <c r="AB30" s="167">
        <f t="shared" si="6"/>
        <v>215</v>
      </c>
      <c r="AC30" s="167">
        <f t="shared" si="6"/>
        <v>215</v>
      </c>
      <c r="AD30" s="167">
        <f t="shared" si="6"/>
        <v>215</v>
      </c>
      <c r="AE30" s="167">
        <f t="shared" si="6"/>
        <v>215</v>
      </c>
      <c r="AF30" s="167">
        <f t="shared" si="6"/>
        <v>215</v>
      </c>
      <c r="AG30" s="167">
        <f t="shared" si="6"/>
        <v>215</v>
      </c>
      <c r="AH30" s="167">
        <f t="shared" si="6"/>
        <v>215</v>
      </c>
      <c r="AI30" s="167">
        <f t="shared" si="6"/>
        <v>215</v>
      </c>
      <c r="AJ30" s="167">
        <f t="shared" si="6"/>
        <v>215</v>
      </c>
      <c r="AK30" s="167">
        <f t="shared" si="6"/>
        <v>215</v>
      </c>
      <c r="AL30" s="167">
        <f t="shared" si="6"/>
        <v>215</v>
      </c>
      <c r="AM30" s="167">
        <f t="shared" si="6"/>
        <v>215</v>
      </c>
      <c r="AN30" s="167">
        <f t="shared" si="6"/>
        <v>215</v>
      </c>
      <c r="AO30" s="167">
        <f t="shared" si="6"/>
        <v>215</v>
      </c>
      <c r="AP30" s="167">
        <f t="shared" si="6"/>
        <v>215</v>
      </c>
      <c r="AQ30" s="167">
        <f t="shared" si="6"/>
        <v>215</v>
      </c>
      <c r="AR30" s="167">
        <f t="shared" si="6"/>
        <v>215</v>
      </c>
      <c r="AS30" s="167">
        <f t="shared" si="6"/>
        <v>215</v>
      </c>
      <c r="AT30" s="167">
        <f t="shared" si="6"/>
        <v>215</v>
      </c>
      <c r="AU30" s="167">
        <f t="shared" si="6"/>
        <v>215</v>
      </c>
      <c r="AV30" s="167">
        <f t="shared" si="6"/>
        <v>215</v>
      </c>
      <c r="AW30" s="167">
        <f t="shared" si="6"/>
        <v>215</v>
      </c>
      <c r="AX30" s="167">
        <f t="shared" si="6"/>
        <v>215</v>
      </c>
      <c r="AY30" s="167">
        <f t="shared" si="6"/>
        <v>215</v>
      </c>
      <c r="AZ30" s="167">
        <f t="shared" si="6"/>
        <v>0</v>
      </c>
      <c r="BA30" s="167">
        <f t="shared" si="6"/>
        <v>0</v>
      </c>
      <c r="BB30" s="167">
        <f t="shared" si="6"/>
        <v>0</v>
      </c>
      <c r="BC30" s="170"/>
    </row>
    <row r="31" spans="1:55" s="171" customFormat="1" x14ac:dyDescent="0.25">
      <c r="A31" s="168"/>
      <c r="B31" s="168"/>
      <c r="C31" s="169"/>
      <c r="D31" s="170"/>
      <c r="E31" s="167" t="s">
        <v>167</v>
      </c>
      <c r="F31" s="167"/>
      <c r="G31" s="167"/>
      <c r="H31" s="167"/>
      <c r="I31" s="167"/>
      <c r="J31" s="167">
        <f t="shared" ref="J31:BB31" si="7">IF(J$28=1,$F27,0)</f>
        <v>0</v>
      </c>
      <c r="K31" s="167">
        <f t="shared" si="7"/>
        <v>0</v>
      </c>
      <c r="L31" s="167">
        <f t="shared" si="7"/>
        <v>0</v>
      </c>
      <c r="M31" s="167">
        <f t="shared" si="7"/>
        <v>0</v>
      </c>
      <c r="N31" s="167">
        <f t="shared" si="7"/>
        <v>10</v>
      </c>
      <c r="O31" s="167">
        <f t="shared" si="7"/>
        <v>10</v>
      </c>
      <c r="P31" s="167">
        <f t="shared" si="7"/>
        <v>10</v>
      </c>
      <c r="Q31" s="167">
        <f t="shared" si="7"/>
        <v>10</v>
      </c>
      <c r="R31" s="167">
        <f t="shared" si="7"/>
        <v>10</v>
      </c>
      <c r="S31" s="167">
        <f t="shared" si="7"/>
        <v>10</v>
      </c>
      <c r="T31" s="167">
        <f t="shared" si="7"/>
        <v>10</v>
      </c>
      <c r="U31" s="167">
        <f t="shared" si="7"/>
        <v>10</v>
      </c>
      <c r="V31" s="167">
        <f t="shared" si="7"/>
        <v>10</v>
      </c>
      <c r="W31" s="167">
        <f t="shared" si="7"/>
        <v>10</v>
      </c>
      <c r="X31" s="167">
        <f t="shared" si="7"/>
        <v>10</v>
      </c>
      <c r="Y31" s="167">
        <f t="shared" si="7"/>
        <v>10</v>
      </c>
      <c r="Z31" s="167">
        <f t="shared" si="7"/>
        <v>10</v>
      </c>
      <c r="AA31" s="167">
        <f t="shared" si="7"/>
        <v>10</v>
      </c>
      <c r="AB31" s="167">
        <f t="shared" si="7"/>
        <v>10</v>
      </c>
      <c r="AC31" s="167">
        <f t="shared" si="7"/>
        <v>10</v>
      </c>
      <c r="AD31" s="167">
        <f t="shared" si="7"/>
        <v>10</v>
      </c>
      <c r="AE31" s="167">
        <f t="shared" si="7"/>
        <v>10</v>
      </c>
      <c r="AF31" s="167">
        <f t="shared" si="7"/>
        <v>10</v>
      </c>
      <c r="AG31" s="167">
        <f t="shared" si="7"/>
        <v>10</v>
      </c>
      <c r="AH31" s="167">
        <f t="shared" si="7"/>
        <v>10</v>
      </c>
      <c r="AI31" s="167">
        <f t="shared" si="7"/>
        <v>10</v>
      </c>
      <c r="AJ31" s="167">
        <f t="shared" si="7"/>
        <v>10</v>
      </c>
      <c r="AK31" s="167">
        <f t="shared" si="7"/>
        <v>10</v>
      </c>
      <c r="AL31" s="167">
        <f t="shared" si="7"/>
        <v>10</v>
      </c>
      <c r="AM31" s="167">
        <f t="shared" si="7"/>
        <v>10</v>
      </c>
      <c r="AN31" s="167">
        <f t="shared" si="7"/>
        <v>10</v>
      </c>
      <c r="AO31" s="167">
        <f t="shared" si="7"/>
        <v>10</v>
      </c>
      <c r="AP31" s="167">
        <f t="shared" si="7"/>
        <v>10</v>
      </c>
      <c r="AQ31" s="167">
        <f t="shared" si="7"/>
        <v>10</v>
      </c>
      <c r="AR31" s="167">
        <f t="shared" si="7"/>
        <v>10</v>
      </c>
      <c r="AS31" s="167">
        <f t="shared" si="7"/>
        <v>10</v>
      </c>
      <c r="AT31" s="167">
        <f t="shared" si="7"/>
        <v>10</v>
      </c>
      <c r="AU31" s="167">
        <f t="shared" si="7"/>
        <v>10</v>
      </c>
      <c r="AV31" s="167">
        <f t="shared" si="7"/>
        <v>10</v>
      </c>
      <c r="AW31" s="167">
        <f t="shared" si="7"/>
        <v>10</v>
      </c>
      <c r="AX31" s="167">
        <f t="shared" si="7"/>
        <v>10</v>
      </c>
      <c r="AY31" s="167">
        <f t="shared" si="7"/>
        <v>10</v>
      </c>
      <c r="AZ31" s="167">
        <f t="shared" si="7"/>
        <v>0</v>
      </c>
      <c r="BA31" s="167">
        <f t="shared" si="7"/>
        <v>0</v>
      </c>
      <c r="BB31" s="167">
        <f t="shared" si="7"/>
        <v>0</v>
      </c>
      <c r="BC31" s="170"/>
    </row>
    <row r="32" spans="1:55" s="171" customFormat="1" x14ac:dyDescent="0.25">
      <c r="A32" s="168"/>
      <c r="B32" s="168"/>
      <c r="C32" s="169"/>
      <c r="D32" s="170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70"/>
    </row>
    <row r="33" spans="1:55" s="171" customFormat="1" x14ac:dyDescent="0.25">
      <c r="A33" s="168"/>
      <c r="B33" s="168"/>
      <c r="C33" s="169"/>
      <c r="D33" s="170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70"/>
    </row>
    <row r="34" spans="1:55" x14ac:dyDescent="0.25">
      <c r="E34" s="166" t="str">
        <f xml:space="preserve"> InpS!E$10</f>
        <v>Standard ward occupancy forecast</v>
      </c>
      <c r="F34" s="166">
        <f xml:space="preserve"> InpS!F$10</f>
        <v>0</v>
      </c>
      <c r="G34" s="166" t="str">
        <f xml:space="preserve"> InpS!G$10</f>
        <v>%</v>
      </c>
      <c r="H34" s="166">
        <f xml:space="preserve"> InpS!H$10</f>
        <v>0</v>
      </c>
      <c r="I34" s="166">
        <f xml:space="preserve"> InpS!I$10</f>
        <v>0</v>
      </c>
      <c r="J34" s="166">
        <f xml:space="preserve"> InpS!J$10</f>
        <v>0.8</v>
      </c>
      <c r="K34" s="166">
        <f xml:space="preserve"> InpS!K$10</f>
        <v>0.8</v>
      </c>
      <c r="L34" s="166">
        <f xml:space="preserve"> InpS!L$10</f>
        <v>0.5</v>
      </c>
      <c r="M34" s="166">
        <f xml:space="preserve"> InpS!M$10</f>
        <v>0.6</v>
      </c>
      <c r="N34" s="166">
        <f xml:space="preserve"> InpS!N$10</f>
        <v>0.7</v>
      </c>
      <c r="O34" s="166">
        <f xml:space="preserve"> InpS!O$10</f>
        <v>0.8</v>
      </c>
      <c r="P34" s="166">
        <f xml:space="preserve"> InpS!P$10</f>
        <v>0.5</v>
      </c>
      <c r="Q34" s="166">
        <f xml:space="preserve"> InpS!Q$10</f>
        <v>0.6</v>
      </c>
      <c r="R34" s="166">
        <f xml:space="preserve"> InpS!R$10</f>
        <v>0.7</v>
      </c>
      <c r="S34" s="166">
        <f xml:space="preserve"> InpS!S$10</f>
        <v>0.8</v>
      </c>
      <c r="T34" s="166">
        <f xml:space="preserve"> InpS!T$10</f>
        <v>0.5</v>
      </c>
      <c r="U34" s="166">
        <f xml:space="preserve"> InpS!U$10</f>
        <v>0.6</v>
      </c>
      <c r="V34" s="166">
        <f xml:space="preserve"> InpS!V$10</f>
        <v>0.7</v>
      </c>
      <c r="W34" s="166">
        <f xml:space="preserve"> InpS!W$10</f>
        <v>0.8</v>
      </c>
      <c r="X34" s="166">
        <f xml:space="preserve"> InpS!X$10</f>
        <v>0.5</v>
      </c>
      <c r="Y34" s="166">
        <f xml:space="preserve"> InpS!Y$10</f>
        <v>0.6</v>
      </c>
      <c r="Z34" s="166">
        <f xml:space="preserve"> InpS!Z$10</f>
        <v>0.7</v>
      </c>
      <c r="AA34" s="166">
        <f xml:space="preserve"> InpS!AA$10</f>
        <v>0.8</v>
      </c>
      <c r="AB34" s="166">
        <f xml:space="preserve"> InpS!AB$10</f>
        <v>0.5</v>
      </c>
      <c r="AC34" s="166">
        <f xml:space="preserve"> InpS!AC$10</f>
        <v>0.6</v>
      </c>
      <c r="AD34" s="166">
        <f xml:space="preserve"> InpS!AD$10</f>
        <v>0.7</v>
      </c>
      <c r="AE34" s="166">
        <f xml:space="preserve"> InpS!AE$10</f>
        <v>0.8</v>
      </c>
      <c r="AF34" s="166">
        <f xml:space="preserve"> InpS!AF$10</f>
        <v>0.5</v>
      </c>
      <c r="AG34" s="166">
        <f xml:space="preserve"> InpS!AG$10</f>
        <v>0.6</v>
      </c>
      <c r="AH34" s="166">
        <f xml:space="preserve"> InpS!AH$10</f>
        <v>0.7</v>
      </c>
      <c r="AI34" s="166">
        <f xml:space="preserve"> InpS!AI$10</f>
        <v>0.8</v>
      </c>
      <c r="AJ34" s="166">
        <f xml:space="preserve"> InpS!AJ$10</f>
        <v>0.5</v>
      </c>
      <c r="AK34" s="166">
        <f xml:space="preserve"> InpS!AK$10</f>
        <v>0.6</v>
      </c>
      <c r="AL34" s="166">
        <f xml:space="preserve"> InpS!AL$10</f>
        <v>0.7</v>
      </c>
      <c r="AM34" s="166">
        <f xml:space="preserve"> InpS!AM$10</f>
        <v>0.8</v>
      </c>
      <c r="AN34" s="166">
        <f xml:space="preserve"> InpS!AN$10</f>
        <v>0.5</v>
      </c>
      <c r="AO34" s="166">
        <f xml:space="preserve"> InpS!AO$10</f>
        <v>0.6</v>
      </c>
      <c r="AP34" s="166">
        <f xml:space="preserve"> InpS!AP$10</f>
        <v>0.7</v>
      </c>
      <c r="AQ34" s="166">
        <f xml:space="preserve"> InpS!AQ$10</f>
        <v>0.8</v>
      </c>
      <c r="AR34" s="166">
        <f xml:space="preserve"> InpS!AR$10</f>
        <v>0.5</v>
      </c>
      <c r="AS34" s="166">
        <f xml:space="preserve"> InpS!AS$10</f>
        <v>0.6</v>
      </c>
      <c r="AT34" s="166">
        <f xml:space="preserve"> InpS!AT$10</f>
        <v>0.7</v>
      </c>
      <c r="AU34" s="166">
        <f xml:space="preserve"> InpS!AU$10</f>
        <v>0.8</v>
      </c>
      <c r="AV34" s="166">
        <f xml:space="preserve"> InpS!AV$10</f>
        <v>0.5</v>
      </c>
      <c r="AW34" s="166">
        <f xml:space="preserve"> InpS!AW$10</f>
        <v>0.6</v>
      </c>
      <c r="AX34" s="166">
        <f xml:space="preserve"> InpS!AX$10</f>
        <v>0.7</v>
      </c>
      <c r="AY34" s="166">
        <f xml:space="preserve"> InpS!AY$10</f>
        <v>0.8</v>
      </c>
      <c r="AZ34" s="166">
        <f xml:space="preserve"> InpS!AZ$10</f>
        <v>0.5</v>
      </c>
      <c r="BA34" s="166">
        <f xml:space="preserve"> InpS!BA$10</f>
        <v>0.6</v>
      </c>
      <c r="BB34" s="166">
        <f xml:space="preserve"> InpS!BB$10</f>
        <v>0.7</v>
      </c>
    </row>
    <row r="35" spans="1:55" x14ac:dyDescent="0.25">
      <c r="E35" s="166" t="str">
        <f xml:space="preserve"> InpS!E$11</f>
        <v>Private room occupancy forecast</v>
      </c>
      <c r="F35" s="166">
        <f xml:space="preserve"> InpS!F$11</f>
        <v>0</v>
      </c>
      <c r="G35" s="166" t="str">
        <f xml:space="preserve"> InpS!G$11</f>
        <v>%</v>
      </c>
      <c r="H35" s="166">
        <f xml:space="preserve"> InpS!H$11</f>
        <v>0</v>
      </c>
      <c r="I35" s="166">
        <f xml:space="preserve"> InpS!I$11</f>
        <v>0</v>
      </c>
      <c r="J35" s="166">
        <f xml:space="preserve"> InpS!J$11</f>
        <v>0.5</v>
      </c>
      <c r="K35" s="166">
        <f xml:space="preserve"> InpS!K$11</f>
        <v>0.85</v>
      </c>
      <c r="L35" s="166">
        <f xml:space="preserve"> InpS!L$11</f>
        <v>0.35</v>
      </c>
      <c r="M35" s="166">
        <f xml:space="preserve"> InpS!M$11</f>
        <v>0.5</v>
      </c>
      <c r="N35" s="166">
        <f xml:space="preserve"> InpS!N$11</f>
        <v>0.5</v>
      </c>
      <c r="O35" s="166">
        <f xml:space="preserve"> InpS!O$11</f>
        <v>0.85</v>
      </c>
      <c r="P35" s="166">
        <f xml:space="preserve"> InpS!P$11</f>
        <v>0.35</v>
      </c>
      <c r="Q35" s="166">
        <f xml:space="preserve"> InpS!Q$11</f>
        <v>0.5</v>
      </c>
      <c r="R35" s="166">
        <f xml:space="preserve"> InpS!R$11</f>
        <v>0.5</v>
      </c>
      <c r="S35" s="166">
        <f xml:space="preserve"> InpS!S$11</f>
        <v>0.85</v>
      </c>
      <c r="T35" s="166">
        <f xml:space="preserve"> InpS!T$11</f>
        <v>0.35</v>
      </c>
      <c r="U35" s="166">
        <f xml:space="preserve"> InpS!U$11</f>
        <v>0.5</v>
      </c>
      <c r="V35" s="166">
        <f xml:space="preserve"> InpS!V$11</f>
        <v>0.5</v>
      </c>
      <c r="W35" s="166">
        <f xml:space="preserve"> InpS!W$11</f>
        <v>0.85</v>
      </c>
      <c r="X35" s="166">
        <f xml:space="preserve"> InpS!X$11</f>
        <v>0.35</v>
      </c>
      <c r="Y35" s="166">
        <f xml:space="preserve"> InpS!Y$11</f>
        <v>0.5</v>
      </c>
      <c r="Z35" s="166">
        <f xml:space="preserve"> InpS!Z$11</f>
        <v>0.5</v>
      </c>
      <c r="AA35" s="166">
        <f xml:space="preserve"> InpS!AA$11</f>
        <v>0.85</v>
      </c>
      <c r="AB35" s="166">
        <f xml:space="preserve"> InpS!AB$11</f>
        <v>0.35</v>
      </c>
      <c r="AC35" s="166">
        <f xml:space="preserve"> InpS!AC$11</f>
        <v>0.5</v>
      </c>
      <c r="AD35" s="166">
        <f xml:space="preserve"> InpS!AD$11</f>
        <v>0.5</v>
      </c>
      <c r="AE35" s="166">
        <f xml:space="preserve"> InpS!AE$11</f>
        <v>0.85</v>
      </c>
      <c r="AF35" s="166">
        <f xml:space="preserve"> InpS!AF$11</f>
        <v>0.35</v>
      </c>
      <c r="AG35" s="166">
        <f xml:space="preserve"> InpS!AG$11</f>
        <v>0.5</v>
      </c>
      <c r="AH35" s="166">
        <f xml:space="preserve"> InpS!AH$11</f>
        <v>0.5</v>
      </c>
      <c r="AI35" s="166">
        <f xml:space="preserve"> InpS!AI$11</f>
        <v>0.85</v>
      </c>
      <c r="AJ35" s="166">
        <f xml:space="preserve"> InpS!AJ$11</f>
        <v>0.35</v>
      </c>
      <c r="AK35" s="166">
        <f xml:space="preserve"> InpS!AK$11</f>
        <v>0.5</v>
      </c>
      <c r="AL35" s="166">
        <f xml:space="preserve"> InpS!AL$11</f>
        <v>0.5</v>
      </c>
      <c r="AM35" s="166">
        <f xml:space="preserve"> InpS!AM$11</f>
        <v>0.85</v>
      </c>
      <c r="AN35" s="166">
        <f xml:space="preserve"> InpS!AN$11</f>
        <v>0.35</v>
      </c>
      <c r="AO35" s="166">
        <f xml:space="preserve"> InpS!AO$11</f>
        <v>0.5</v>
      </c>
      <c r="AP35" s="166">
        <f xml:space="preserve"> InpS!AP$11</f>
        <v>0.5</v>
      </c>
      <c r="AQ35" s="166">
        <f xml:space="preserve"> InpS!AQ$11</f>
        <v>0.85</v>
      </c>
      <c r="AR35" s="166">
        <f xml:space="preserve"> InpS!AR$11</f>
        <v>0.35</v>
      </c>
      <c r="AS35" s="166">
        <f xml:space="preserve"> InpS!AS$11</f>
        <v>0.5</v>
      </c>
      <c r="AT35" s="166">
        <f xml:space="preserve"> InpS!AT$11</f>
        <v>0.5</v>
      </c>
      <c r="AU35" s="166">
        <f xml:space="preserve"> InpS!AU$11</f>
        <v>0.85</v>
      </c>
      <c r="AV35" s="166">
        <f xml:space="preserve"> InpS!AV$11</f>
        <v>0.35</v>
      </c>
      <c r="AW35" s="166">
        <f xml:space="preserve"> InpS!AW$11</f>
        <v>0.5</v>
      </c>
      <c r="AX35" s="166">
        <f xml:space="preserve"> InpS!AX$11</f>
        <v>0.5</v>
      </c>
      <c r="AY35" s="166">
        <f xml:space="preserve"> InpS!AY$11</f>
        <v>0.85</v>
      </c>
      <c r="AZ35" s="166">
        <f xml:space="preserve"> InpS!AZ$11</f>
        <v>0.35</v>
      </c>
      <c r="BA35" s="166">
        <f xml:space="preserve"> InpS!BA$11</f>
        <v>0.5</v>
      </c>
      <c r="BB35" s="166">
        <f xml:space="preserve"> InpS!BB$11</f>
        <v>0.5</v>
      </c>
    </row>
    <row r="36" spans="1:55" x14ac:dyDescent="0.25">
      <c r="E36" s="166" t="str">
        <f xml:space="preserve"> InpS!E$12</f>
        <v>Premium suits occupancy forecast</v>
      </c>
      <c r="F36" s="166">
        <f xml:space="preserve"> InpS!F$12</f>
        <v>0</v>
      </c>
      <c r="G36" s="166" t="str">
        <f xml:space="preserve"> InpS!G$12</f>
        <v>%</v>
      </c>
      <c r="H36" s="166">
        <f xml:space="preserve"> InpS!H$12</f>
        <v>0</v>
      </c>
      <c r="I36" s="166">
        <f xml:space="preserve"> InpS!I$12</f>
        <v>0</v>
      </c>
      <c r="J36" s="166">
        <f xml:space="preserve"> InpS!J$12</f>
        <v>0.35</v>
      </c>
      <c r="K36" s="166">
        <f xml:space="preserve"> InpS!K$12</f>
        <v>0.9</v>
      </c>
      <c r="L36" s="166">
        <f xml:space="preserve"> InpS!L$12</f>
        <v>0.35</v>
      </c>
      <c r="M36" s="166">
        <f xml:space="preserve"> InpS!M$12</f>
        <v>0.35</v>
      </c>
      <c r="N36" s="166">
        <f xml:space="preserve"> InpS!N$12</f>
        <v>0.35</v>
      </c>
      <c r="O36" s="166">
        <f xml:space="preserve"> InpS!O$12</f>
        <v>0.9</v>
      </c>
      <c r="P36" s="166">
        <f xml:space="preserve"> InpS!P$12</f>
        <v>0.35</v>
      </c>
      <c r="Q36" s="166">
        <f xml:space="preserve"> InpS!Q$12</f>
        <v>0.35</v>
      </c>
      <c r="R36" s="166">
        <f xml:space="preserve"> InpS!R$12</f>
        <v>0.35</v>
      </c>
      <c r="S36" s="166">
        <f xml:space="preserve"> InpS!S$12</f>
        <v>0.9</v>
      </c>
      <c r="T36" s="166">
        <f xml:space="preserve"> InpS!T$12</f>
        <v>0.35</v>
      </c>
      <c r="U36" s="166">
        <f xml:space="preserve"> InpS!U$12</f>
        <v>0.35</v>
      </c>
      <c r="V36" s="166">
        <f xml:space="preserve"> InpS!V$12</f>
        <v>0.35</v>
      </c>
      <c r="W36" s="166">
        <f xml:space="preserve"> InpS!W$12</f>
        <v>0.9</v>
      </c>
      <c r="X36" s="166">
        <f xml:space="preserve"> InpS!X$12</f>
        <v>0.9</v>
      </c>
      <c r="Y36" s="166">
        <f xml:space="preserve"> InpS!Y$12</f>
        <v>0.35</v>
      </c>
      <c r="Z36" s="166">
        <f xml:space="preserve"> InpS!Z$12</f>
        <v>0.35</v>
      </c>
      <c r="AA36" s="166">
        <f xml:space="preserve"> InpS!AA$12</f>
        <v>0.35</v>
      </c>
      <c r="AB36" s="166">
        <f xml:space="preserve"> InpS!AB$12</f>
        <v>0.9</v>
      </c>
      <c r="AC36" s="166">
        <f xml:space="preserve"> InpS!AC$12</f>
        <v>0.35</v>
      </c>
      <c r="AD36" s="166">
        <f xml:space="preserve"> InpS!AD$12</f>
        <v>0.35</v>
      </c>
      <c r="AE36" s="166">
        <f xml:space="preserve"> InpS!AE$12</f>
        <v>0.35</v>
      </c>
      <c r="AF36" s="166">
        <f xml:space="preserve"> InpS!AF$12</f>
        <v>0.9</v>
      </c>
      <c r="AG36" s="166">
        <f xml:space="preserve"> InpS!AG$12</f>
        <v>0.35</v>
      </c>
      <c r="AH36" s="166">
        <f xml:space="preserve"> InpS!AH$12</f>
        <v>0.35</v>
      </c>
      <c r="AI36" s="166">
        <f xml:space="preserve"> InpS!AI$12</f>
        <v>0.35</v>
      </c>
      <c r="AJ36" s="166">
        <f xml:space="preserve"> InpS!AJ$12</f>
        <v>0.9</v>
      </c>
      <c r="AK36" s="166">
        <f xml:space="preserve"> InpS!AK$12</f>
        <v>0.35</v>
      </c>
      <c r="AL36" s="166">
        <f xml:space="preserve"> InpS!AL$12</f>
        <v>0.35</v>
      </c>
      <c r="AM36" s="166">
        <f xml:space="preserve"> InpS!AM$12</f>
        <v>0.35</v>
      </c>
      <c r="AN36" s="166">
        <f xml:space="preserve"> InpS!AN$12</f>
        <v>0.9</v>
      </c>
      <c r="AO36" s="166">
        <f xml:space="preserve"> InpS!AO$12</f>
        <v>0.35</v>
      </c>
      <c r="AP36" s="166">
        <f xml:space="preserve"> InpS!AP$12</f>
        <v>0.35</v>
      </c>
      <c r="AQ36" s="166">
        <f xml:space="preserve"> InpS!AQ$12</f>
        <v>0.35</v>
      </c>
      <c r="AR36" s="166">
        <f xml:space="preserve"> InpS!AR$12</f>
        <v>0.9</v>
      </c>
      <c r="AS36" s="166">
        <f xml:space="preserve"> InpS!AS$12</f>
        <v>0.35</v>
      </c>
      <c r="AT36" s="166">
        <f xml:space="preserve"> InpS!AT$12</f>
        <v>0.35</v>
      </c>
      <c r="AU36" s="166">
        <f xml:space="preserve"> InpS!AU$12</f>
        <v>0.35</v>
      </c>
      <c r="AV36" s="166">
        <f xml:space="preserve"> InpS!AV$12</f>
        <v>0.9</v>
      </c>
      <c r="AW36" s="166">
        <f xml:space="preserve"> InpS!AW$12</f>
        <v>0.35</v>
      </c>
      <c r="AX36" s="166">
        <f xml:space="preserve"> InpS!AX$12</f>
        <v>0.35</v>
      </c>
      <c r="AY36" s="166">
        <f xml:space="preserve"> InpS!AY$12</f>
        <v>0.35</v>
      </c>
      <c r="AZ36" s="166">
        <f xml:space="preserve"> InpS!AZ$12</f>
        <v>0.9</v>
      </c>
      <c r="BA36" s="166">
        <f xml:space="preserve"> InpS!BA$12</f>
        <v>0.35</v>
      </c>
      <c r="BB36" s="166">
        <f xml:space="preserve"> InpS!BB$12</f>
        <v>0.35</v>
      </c>
    </row>
    <row r="37" spans="1:55" x14ac:dyDescent="0.25">
      <c r="C37" s="3" t="s">
        <v>171</v>
      </c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166"/>
      <c r="AT37" s="166"/>
      <c r="AU37" s="166"/>
      <c r="AV37" s="166"/>
      <c r="AW37" s="166"/>
      <c r="AX37" s="166"/>
      <c r="AY37" s="166"/>
      <c r="AZ37" s="166"/>
      <c r="BA37" s="166"/>
      <c r="BB37" s="166"/>
    </row>
    <row r="38" spans="1:55" s="187" customFormat="1" x14ac:dyDescent="0.25">
      <c r="A38" s="185"/>
      <c r="B38" s="185"/>
      <c r="C38" s="186"/>
      <c r="E38" s="188" t="s">
        <v>86</v>
      </c>
      <c r="F38" s="188"/>
      <c r="G38" s="188"/>
      <c r="H38" s="188"/>
      <c r="I38" s="188"/>
      <c r="J38" s="188">
        <f t="shared" ref="J38:BB38" si="8">J34*J29</f>
        <v>0</v>
      </c>
      <c r="K38" s="188">
        <f t="shared" si="8"/>
        <v>0</v>
      </c>
      <c r="L38" s="188">
        <f t="shared" si="8"/>
        <v>0</v>
      </c>
      <c r="M38" s="188">
        <f t="shared" si="8"/>
        <v>0</v>
      </c>
      <c r="N38" s="188">
        <f t="shared" si="8"/>
        <v>280</v>
      </c>
      <c r="O38" s="188">
        <f t="shared" si="8"/>
        <v>320</v>
      </c>
      <c r="P38" s="188">
        <f t="shared" si="8"/>
        <v>200</v>
      </c>
      <c r="Q38" s="188">
        <f t="shared" si="8"/>
        <v>240</v>
      </c>
      <c r="R38" s="188">
        <f t="shared" si="8"/>
        <v>280</v>
      </c>
      <c r="S38" s="188">
        <f t="shared" si="8"/>
        <v>320</v>
      </c>
      <c r="T38" s="188">
        <f t="shared" si="8"/>
        <v>200</v>
      </c>
      <c r="U38" s="188">
        <f t="shared" si="8"/>
        <v>240</v>
      </c>
      <c r="V38" s="188">
        <f t="shared" si="8"/>
        <v>280</v>
      </c>
      <c r="W38" s="188">
        <f t="shared" si="8"/>
        <v>320</v>
      </c>
      <c r="X38" s="188">
        <f t="shared" si="8"/>
        <v>200</v>
      </c>
      <c r="Y38" s="188">
        <f t="shared" si="8"/>
        <v>240</v>
      </c>
      <c r="Z38" s="188">
        <f t="shared" si="8"/>
        <v>280</v>
      </c>
      <c r="AA38" s="188">
        <f t="shared" si="8"/>
        <v>320</v>
      </c>
      <c r="AB38" s="188">
        <f t="shared" si="8"/>
        <v>200</v>
      </c>
      <c r="AC38" s="188">
        <f t="shared" si="8"/>
        <v>240</v>
      </c>
      <c r="AD38" s="188">
        <f t="shared" si="8"/>
        <v>280</v>
      </c>
      <c r="AE38" s="188">
        <f t="shared" si="8"/>
        <v>320</v>
      </c>
      <c r="AF38" s="188">
        <f t="shared" si="8"/>
        <v>200</v>
      </c>
      <c r="AG38" s="188">
        <f t="shared" si="8"/>
        <v>240</v>
      </c>
      <c r="AH38" s="188">
        <f t="shared" si="8"/>
        <v>280</v>
      </c>
      <c r="AI38" s="188">
        <f t="shared" si="8"/>
        <v>320</v>
      </c>
      <c r="AJ38" s="188">
        <f t="shared" si="8"/>
        <v>200</v>
      </c>
      <c r="AK38" s="188">
        <f t="shared" si="8"/>
        <v>240</v>
      </c>
      <c r="AL38" s="188">
        <f t="shared" si="8"/>
        <v>280</v>
      </c>
      <c r="AM38" s="188">
        <f t="shared" si="8"/>
        <v>320</v>
      </c>
      <c r="AN38" s="188">
        <f t="shared" si="8"/>
        <v>200</v>
      </c>
      <c r="AO38" s="188">
        <f t="shared" si="8"/>
        <v>240</v>
      </c>
      <c r="AP38" s="188">
        <f t="shared" si="8"/>
        <v>280</v>
      </c>
      <c r="AQ38" s="188">
        <f t="shared" si="8"/>
        <v>320</v>
      </c>
      <c r="AR38" s="188">
        <f t="shared" si="8"/>
        <v>200</v>
      </c>
      <c r="AS38" s="188">
        <f t="shared" si="8"/>
        <v>240</v>
      </c>
      <c r="AT38" s="188">
        <f t="shared" si="8"/>
        <v>280</v>
      </c>
      <c r="AU38" s="188">
        <f t="shared" si="8"/>
        <v>320</v>
      </c>
      <c r="AV38" s="188">
        <f t="shared" si="8"/>
        <v>200</v>
      </c>
      <c r="AW38" s="188">
        <f t="shared" si="8"/>
        <v>240</v>
      </c>
      <c r="AX38" s="188">
        <f t="shared" si="8"/>
        <v>280</v>
      </c>
      <c r="AY38" s="188">
        <f t="shared" si="8"/>
        <v>320</v>
      </c>
      <c r="AZ38" s="188">
        <f t="shared" si="8"/>
        <v>0</v>
      </c>
      <c r="BA38" s="188">
        <f t="shared" si="8"/>
        <v>0</v>
      </c>
      <c r="BB38" s="188">
        <f t="shared" si="8"/>
        <v>0</v>
      </c>
    </row>
    <row r="39" spans="1:55" s="171" customFormat="1" x14ac:dyDescent="0.25">
      <c r="A39" s="182"/>
      <c r="B39" s="182"/>
      <c r="C39" s="183"/>
      <c r="E39" s="184" t="s">
        <v>87</v>
      </c>
      <c r="F39" s="184"/>
      <c r="G39" s="184"/>
      <c r="H39" s="184"/>
      <c r="I39" s="184"/>
      <c r="J39" s="184">
        <f t="shared" ref="J39:BB39" si="9">J35*J30</f>
        <v>0</v>
      </c>
      <c r="K39" s="184">
        <f t="shared" si="9"/>
        <v>0</v>
      </c>
      <c r="L39" s="184">
        <f t="shared" si="9"/>
        <v>0</v>
      </c>
      <c r="M39" s="184">
        <f t="shared" si="9"/>
        <v>0</v>
      </c>
      <c r="N39" s="184">
        <f t="shared" si="9"/>
        <v>107.5</v>
      </c>
      <c r="O39" s="184">
        <f t="shared" si="9"/>
        <v>182.75</v>
      </c>
      <c r="P39" s="184">
        <f t="shared" si="9"/>
        <v>75.25</v>
      </c>
      <c r="Q39" s="184">
        <f t="shared" si="9"/>
        <v>107.5</v>
      </c>
      <c r="R39" s="184">
        <f t="shared" si="9"/>
        <v>107.5</v>
      </c>
      <c r="S39" s="184">
        <f t="shared" si="9"/>
        <v>182.75</v>
      </c>
      <c r="T39" s="184">
        <f t="shared" si="9"/>
        <v>75.25</v>
      </c>
      <c r="U39" s="184">
        <f t="shared" si="9"/>
        <v>107.5</v>
      </c>
      <c r="V39" s="184">
        <f t="shared" si="9"/>
        <v>107.5</v>
      </c>
      <c r="W39" s="184">
        <f t="shared" si="9"/>
        <v>182.75</v>
      </c>
      <c r="X39" s="184">
        <f t="shared" si="9"/>
        <v>75.25</v>
      </c>
      <c r="Y39" s="184">
        <f t="shared" si="9"/>
        <v>107.5</v>
      </c>
      <c r="Z39" s="184">
        <f t="shared" si="9"/>
        <v>107.5</v>
      </c>
      <c r="AA39" s="184">
        <f t="shared" si="9"/>
        <v>182.75</v>
      </c>
      <c r="AB39" s="184">
        <f t="shared" si="9"/>
        <v>75.25</v>
      </c>
      <c r="AC39" s="184">
        <f t="shared" si="9"/>
        <v>107.5</v>
      </c>
      <c r="AD39" s="184">
        <f t="shared" si="9"/>
        <v>107.5</v>
      </c>
      <c r="AE39" s="184">
        <f t="shared" si="9"/>
        <v>182.75</v>
      </c>
      <c r="AF39" s="184">
        <f t="shared" si="9"/>
        <v>75.25</v>
      </c>
      <c r="AG39" s="184">
        <f t="shared" si="9"/>
        <v>107.5</v>
      </c>
      <c r="AH39" s="184">
        <f t="shared" si="9"/>
        <v>107.5</v>
      </c>
      <c r="AI39" s="184">
        <f t="shared" si="9"/>
        <v>182.75</v>
      </c>
      <c r="AJ39" s="184">
        <f t="shared" si="9"/>
        <v>75.25</v>
      </c>
      <c r="AK39" s="184">
        <f t="shared" si="9"/>
        <v>107.5</v>
      </c>
      <c r="AL39" s="184">
        <f t="shared" si="9"/>
        <v>107.5</v>
      </c>
      <c r="AM39" s="184">
        <f t="shared" si="9"/>
        <v>182.75</v>
      </c>
      <c r="AN39" s="184">
        <f t="shared" si="9"/>
        <v>75.25</v>
      </c>
      <c r="AO39" s="184">
        <f t="shared" si="9"/>
        <v>107.5</v>
      </c>
      <c r="AP39" s="184">
        <f t="shared" si="9"/>
        <v>107.5</v>
      </c>
      <c r="AQ39" s="184">
        <f t="shared" si="9"/>
        <v>182.75</v>
      </c>
      <c r="AR39" s="184">
        <f t="shared" si="9"/>
        <v>75.25</v>
      </c>
      <c r="AS39" s="184">
        <f t="shared" si="9"/>
        <v>107.5</v>
      </c>
      <c r="AT39" s="184">
        <f t="shared" si="9"/>
        <v>107.5</v>
      </c>
      <c r="AU39" s="184">
        <f t="shared" si="9"/>
        <v>182.75</v>
      </c>
      <c r="AV39" s="184">
        <f t="shared" si="9"/>
        <v>75.25</v>
      </c>
      <c r="AW39" s="184">
        <f t="shared" si="9"/>
        <v>107.5</v>
      </c>
      <c r="AX39" s="184">
        <f t="shared" si="9"/>
        <v>107.5</v>
      </c>
      <c r="AY39" s="184">
        <f t="shared" si="9"/>
        <v>182.75</v>
      </c>
      <c r="AZ39" s="184">
        <f t="shared" si="9"/>
        <v>0</v>
      </c>
      <c r="BA39" s="184">
        <f t="shared" si="9"/>
        <v>0</v>
      </c>
      <c r="BB39" s="184">
        <f t="shared" si="9"/>
        <v>0</v>
      </c>
    </row>
    <row r="40" spans="1:55" s="202" customFormat="1" x14ac:dyDescent="0.25">
      <c r="A40" s="200"/>
      <c r="B40" s="200"/>
      <c r="C40" s="201"/>
      <c r="E40" s="211" t="s">
        <v>167</v>
      </c>
      <c r="F40" s="211"/>
      <c r="G40" s="211"/>
      <c r="H40" s="211"/>
      <c r="I40" s="211"/>
      <c r="J40" s="211">
        <f t="shared" ref="J40:BB40" si="10">J36*J31</f>
        <v>0</v>
      </c>
      <c r="K40" s="211">
        <f t="shared" si="10"/>
        <v>0</v>
      </c>
      <c r="L40" s="211">
        <f t="shared" si="10"/>
        <v>0</v>
      </c>
      <c r="M40" s="211">
        <f t="shared" si="10"/>
        <v>0</v>
      </c>
      <c r="N40" s="211">
        <f t="shared" si="10"/>
        <v>3.5</v>
      </c>
      <c r="O40" s="211">
        <f t="shared" si="10"/>
        <v>9</v>
      </c>
      <c r="P40" s="211">
        <f t="shared" si="10"/>
        <v>3.5</v>
      </c>
      <c r="Q40" s="211">
        <f t="shared" si="10"/>
        <v>3.5</v>
      </c>
      <c r="R40" s="211">
        <f t="shared" si="10"/>
        <v>3.5</v>
      </c>
      <c r="S40" s="211">
        <f t="shared" si="10"/>
        <v>9</v>
      </c>
      <c r="T40" s="211">
        <f t="shared" si="10"/>
        <v>3.5</v>
      </c>
      <c r="U40" s="211">
        <f t="shared" si="10"/>
        <v>3.5</v>
      </c>
      <c r="V40" s="211">
        <f t="shared" si="10"/>
        <v>3.5</v>
      </c>
      <c r="W40" s="211">
        <f t="shared" si="10"/>
        <v>9</v>
      </c>
      <c r="X40" s="211">
        <f t="shared" si="10"/>
        <v>9</v>
      </c>
      <c r="Y40" s="211">
        <f t="shared" si="10"/>
        <v>3.5</v>
      </c>
      <c r="Z40" s="211">
        <f t="shared" si="10"/>
        <v>3.5</v>
      </c>
      <c r="AA40" s="211">
        <f t="shared" si="10"/>
        <v>3.5</v>
      </c>
      <c r="AB40" s="211">
        <f t="shared" si="10"/>
        <v>9</v>
      </c>
      <c r="AC40" s="211">
        <f t="shared" si="10"/>
        <v>3.5</v>
      </c>
      <c r="AD40" s="211">
        <f t="shared" si="10"/>
        <v>3.5</v>
      </c>
      <c r="AE40" s="211">
        <f t="shared" si="10"/>
        <v>3.5</v>
      </c>
      <c r="AF40" s="211">
        <f t="shared" si="10"/>
        <v>9</v>
      </c>
      <c r="AG40" s="211">
        <f t="shared" si="10"/>
        <v>3.5</v>
      </c>
      <c r="AH40" s="211">
        <f t="shared" si="10"/>
        <v>3.5</v>
      </c>
      <c r="AI40" s="211">
        <f t="shared" si="10"/>
        <v>3.5</v>
      </c>
      <c r="AJ40" s="211">
        <f t="shared" si="10"/>
        <v>9</v>
      </c>
      <c r="AK40" s="211">
        <f t="shared" si="10"/>
        <v>3.5</v>
      </c>
      <c r="AL40" s="211">
        <f t="shared" si="10"/>
        <v>3.5</v>
      </c>
      <c r="AM40" s="211">
        <f t="shared" si="10"/>
        <v>3.5</v>
      </c>
      <c r="AN40" s="211">
        <f t="shared" si="10"/>
        <v>9</v>
      </c>
      <c r="AO40" s="211">
        <f t="shared" si="10"/>
        <v>3.5</v>
      </c>
      <c r="AP40" s="211">
        <f t="shared" si="10"/>
        <v>3.5</v>
      </c>
      <c r="AQ40" s="211">
        <f t="shared" si="10"/>
        <v>3.5</v>
      </c>
      <c r="AR40" s="211">
        <f t="shared" si="10"/>
        <v>9</v>
      </c>
      <c r="AS40" s="211">
        <f t="shared" si="10"/>
        <v>3.5</v>
      </c>
      <c r="AT40" s="211">
        <f t="shared" si="10"/>
        <v>3.5</v>
      </c>
      <c r="AU40" s="211">
        <f t="shared" si="10"/>
        <v>3.5</v>
      </c>
      <c r="AV40" s="211">
        <f t="shared" si="10"/>
        <v>9</v>
      </c>
      <c r="AW40" s="211">
        <f t="shared" si="10"/>
        <v>3.5</v>
      </c>
      <c r="AX40" s="211">
        <f t="shared" si="10"/>
        <v>3.5</v>
      </c>
      <c r="AY40" s="211">
        <f t="shared" si="10"/>
        <v>3.5</v>
      </c>
      <c r="AZ40" s="211">
        <f t="shared" si="10"/>
        <v>0</v>
      </c>
      <c r="BA40" s="211">
        <f t="shared" si="10"/>
        <v>0</v>
      </c>
      <c r="BB40" s="211">
        <f t="shared" si="10"/>
        <v>0</v>
      </c>
    </row>
    <row r="41" spans="1:55" x14ac:dyDescent="0.25">
      <c r="E41" s="167"/>
      <c r="J41" s="64">
        <f>J14*J17</f>
        <v>0</v>
      </c>
      <c r="K41" s="64">
        <f>K14*K17</f>
        <v>0</v>
      </c>
    </row>
    <row r="42" spans="1:55" x14ac:dyDescent="0.25">
      <c r="B42" s="175" t="s">
        <v>170</v>
      </c>
      <c r="E42" s="12"/>
    </row>
    <row r="43" spans="1:55" x14ac:dyDescent="0.25">
      <c r="E43" s="64" t="str">
        <f t="shared" ref="E43:AJ43" si="11" xml:space="preserve"> E$20</f>
        <v>standard wards</v>
      </c>
      <c r="F43" s="64">
        <f t="shared" si="11"/>
        <v>0</v>
      </c>
      <c r="G43" s="64">
        <f t="shared" si="11"/>
        <v>0</v>
      </c>
      <c r="H43" s="64">
        <f t="shared" si="11"/>
        <v>0</v>
      </c>
      <c r="I43" s="64">
        <f t="shared" si="11"/>
        <v>0</v>
      </c>
      <c r="J43" s="64">
        <f t="shared" si="11"/>
        <v>0</v>
      </c>
      <c r="K43" s="64">
        <f t="shared" si="11"/>
        <v>0</v>
      </c>
      <c r="L43" s="64">
        <f t="shared" si="11"/>
        <v>200</v>
      </c>
      <c r="M43" s="64">
        <f t="shared" si="11"/>
        <v>240</v>
      </c>
      <c r="N43" s="64">
        <f t="shared" si="11"/>
        <v>0</v>
      </c>
      <c r="O43" s="64">
        <f t="shared" si="11"/>
        <v>0</v>
      </c>
      <c r="P43" s="64">
        <f t="shared" si="11"/>
        <v>0</v>
      </c>
      <c r="Q43" s="64">
        <f t="shared" si="11"/>
        <v>0</v>
      </c>
      <c r="R43" s="64">
        <f t="shared" si="11"/>
        <v>0</v>
      </c>
      <c r="S43" s="64">
        <f t="shared" si="11"/>
        <v>0</v>
      </c>
      <c r="T43" s="64">
        <f t="shared" si="11"/>
        <v>0</v>
      </c>
      <c r="U43" s="64">
        <f t="shared" si="11"/>
        <v>0</v>
      </c>
      <c r="V43" s="64">
        <f t="shared" si="11"/>
        <v>0</v>
      </c>
      <c r="W43" s="64">
        <f t="shared" si="11"/>
        <v>0</v>
      </c>
      <c r="X43" s="64">
        <f t="shared" si="11"/>
        <v>0</v>
      </c>
      <c r="Y43" s="64">
        <f t="shared" si="11"/>
        <v>0</v>
      </c>
      <c r="Z43" s="64">
        <f t="shared" si="11"/>
        <v>0</v>
      </c>
      <c r="AA43" s="64">
        <f t="shared" si="11"/>
        <v>0</v>
      </c>
      <c r="AB43" s="64">
        <f t="shared" si="11"/>
        <v>0</v>
      </c>
      <c r="AC43" s="64">
        <f t="shared" si="11"/>
        <v>0</v>
      </c>
      <c r="AD43" s="64">
        <f t="shared" si="11"/>
        <v>0</v>
      </c>
      <c r="AE43" s="64">
        <f t="shared" si="11"/>
        <v>0</v>
      </c>
      <c r="AF43" s="64">
        <f t="shared" si="11"/>
        <v>0</v>
      </c>
      <c r="AG43" s="64">
        <f t="shared" si="11"/>
        <v>0</v>
      </c>
      <c r="AH43" s="64">
        <f t="shared" si="11"/>
        <v>0</v>
      </c>
      <c r="AI43" s="64">
        <f t="shared" si="11"/>
        <v>0</v>
      </c>
      <c r="AJ43" s="64">
        <f t="shared" si="11"/>
        <v>0</v>
      </c>
      <c r="AK43" s="64">
        <f t="shared" ref="AK43:BB43" si="12" xml:space="preserve"> AK$20</f>
        <v>0</v>
      </c>
      <c r="AL43" s="64">
        <f t="shared" si="12"/>
        <v>0</v>
      </c>
      <c r="AM43" s="64">
        <f t="shared" si="12"/>
        <v>0</v>
      </c>
      <c r="AN43" s="64">
        <f t="shared" si="12"/>
        <v>0</v>
      </c>
      <c r="AO43" s="64">
        <f t="shared" si="12"/>
        <v>0</v>
      </c>
      <c r="AP43" s="64">
        <f t="shared" si="12"/>
        <v>0</v>
      </c>
      <c r="AQ43" s="64">
        <f t="shared" si="12"/>
        <v>0</v>
      </c>
      <c r="AR43" s="64">
        <f t="shared" si="12"/>
        <v>0</v>
      </c>
      <c r="AS43" s="64">
        <f t="shared" si="12"/>
        <v>0</v>
      </c>
      <c r="AT43" s="64">
        <f t="shared" si="12"/>
        <v>0</v>
      </c>
      <c r="AU43" s="64">
        <f t="shared" si="12"/>
        <v>0</v>
      </c>
      <c r="AV43" s="64">
        <f t="shared" si="12"/>
        <v>0</v>
      </c>
      <c r="AW43" s="64">
        <f t="shared" si="12"/>
        <v>0</v>
      </c>
      <c r="AX43" s="64">
        <f t="shared" si="12"/>
        <v>0</v>
      </c>
      <c r="AY43" s="64">
        <f t="shared" si="12"/>
        <v>0</v>
      </c>
      <c r="AZ43" s="64">
        <f t="shared" si="12"/>
        <v>0</v>
      </c>
      <c r="BA43" s="64">
        <f t="shared" si="12"/>
        <v>0</v>
      </c>
      <c r="BB43" s="64">
        <f t="shared" si="12"/>
        <v>0</v>
      </c>
    </row>
    <row r="44" spans="1:55" x14ac:dyDescent="0.25">
      <c r="E44" s="64" t="str">
        <f t="shared" ref="E44:AJ44" si="13" xml:space="preserve"> E$21</f>
        <v xml:space="preserve">private rooms </v>
      </c>
      <c r="F44" s="64">
        <f t="shared" si="13"/>
        <v>0</v>
      </c>
      <c r="G44" s="64">
        <f t="shared" si="13"/>
        <v>0</v>
      </c>
      <c r="H44" s="64">
        <f t="shared" si="13"/>
        <v>0</v>
      </c>
      <c r="I44" s="64">
        <f t="shared" si="13"/>
        <v>0</v>
      </c>
      <c r="J44" s="64">
        <f t="shared" si="13"/>
        <v>0</v>
      </c>
      <c r="K44" s="64">
        <f t="shared" si="13"/>
        <v>0</v>
      </c>
      <c r="L44" s="64">
        <f t="shared" si="13"/>
        <v>43.75</v>
      </c>
      <c r="M44" s="64">
        <f t="shared" si="13"/>
        <v>62.5</v>
      </c>
      <c r="N44" s="64">
        <f t="shared" si="13"/>
        <v>0</v>
      </c>
      <c r="O44" s="64">
        <f t="shared" si="13"/>
        <v>0</v>
      </c>
      <c r="P44" s="64">
        <f t="shared" si="13"/>
        <v>0</v>
      </c>
      <c r="Q44" s="64">
        <f t="shared" si="13"/>
        <v>0</v>
      </c>
      <c r="R44" s="64">
        <f t="shared" si="13"/>
        <v>0</v>
      </c>
      <c r="S44" s="64">
        <f t="shared" si="13"/>
        <v>0</v>
      </c>
      <c r="T44" s="64">
        <f t="shared" si="13"/>
        <v>0</v>
      </c>
      <c r="U44" s="64">
        <f t="shared" si="13"/>
        <v>0</v>
      </c>
      <c r="V44" s="64">
        <f t="shared" si="13"/>
        <v>0</v>
      </c>
      <c r="W44" s="64">
        <f t="shared" si="13"/>
        <v>0</v>
      </c>
      <c r="X44" s="64">
        <f t="shared" si="13"/>
        <v>0</v>
      </c>
      <c r="Y44" s="64">
        <f t="shared" si="13"/>
        <v>0</v>
      </c>
      <c r="Z44" s="64">
        <f t="shared" si="13"/>
        <v>0</v>
      </c>
      <c r="AA44" s="64">
        <f t="shared" si="13"/>
        <v>0</v>
      </c>
      <c r="AB44" s="64">
        <f t="shared" si="13"/>
        <v>0</v>
      </c>
      <c r="AC44" s="64">
        <f t="shared" si="13"/>
        <v>0</v>
      </c>
      <c r="AD44" s="64">
        <f t="shared" si="13"/>
        <v>0</v>
      </c>
      <c r="AE44" s="64">
        <f t="shared" si="13"/>
        <v>0</v>
      </c>
      <c r="AF44" s="64">
        <f t="shared" si="13"/>
        <v>0</v>
      </c>
      <c r="AG44" s="64">
        <f t="shared" si="13"/>
        <v>0</v>
      </c>
      <c r="AH44" s="64">
        <f t="shared" si="13"/>
        <v>0</v>
      </c>
      <c r="AI44" s="64">
        <f t="shared" si="13"/>
        <v>0</v>
      </c>
      <c r="AJ44" s="64">
        <f t="shared" si="13"/>
        <v>0</v>
      </c>
      <c r="AK44" s="64">
        <f t="shared" ref="AK44:BB44" si="14" xml:space="preserve"> AK$21</f>
        <v>0</v>
      </c>
      <c r="AL44" s="64">
        <f t="shared" si="14"/>
        <v>0</v>
      </c>
      <c r="AM44" s="64">
        <f t="shared" si="14"/>
        <v>0</v>
      </c>
      <c r="AN44" s="64">
        <f t="shared" si="14"/>
        <v>0</v>
      </c>
      <c r="AO44" s="64">
        <f t="shared" si="14"/>
        <v>0</v>
      </c>
      <c r="AP44" s="64">
        <f t="shared" si="14"/>
        <v>0</v>
      </c>
      <c r="AQ44" s="64">
        <f t="shared" si="14"/>
        <v>0</v>
      </c>
      <c r="AR44" s="64">
        <f t="shared" si="14"/>
        <v>0</v>
      </c>
      <c r="AS44" s="64">
        <f t="shared" si="14"/>
        <v>0</v>
      </c>
      <c r="AT44" s="64">
        <f t="shared" si="14"/>
        <v>0</v>
      </c>
      <c r="AU44" s="64">
        <f t="shared" si="14"/>
        <v>0</v>
      </c>
      <c r="AV44" s="64">
        <f t="shared" si="14"/>
        <v>0</v>
      </c>
      <c r="AW44" s="64">
        <f t="shared" si="14"/>
        <v>0</v>
      </c>
      <c r="AX44" s="64">
        <f t="shared" si="14"/>
        <v>0</v>
      </c>
      <c r="AY44" s="64">
        <f t="shared" si="14"/>
        <v>0</v>
      </c>
      <c r="AZ44" s="64">
        <f t="shared" si="14"/>
        <v>0</v>
      </c>
      <c r="BA44" s="64">
        <f t="shared" si="14"/>
        <v>0</v>
      </c>
      <c r="BB44" s="64">
        <f t="shared" si="14"/>
        <v>0</v>
      </c>
    </row>
    <row r="45" spans="1:55" x14ac:dyDescent="0.25">
      <c r="E45" s="64" t="str">
        <f t="shared" ref="E45:AJ45" si="15" xml:space="preserve"> E$22</f>
        <v>premium suits</v>
      </c>
      <c r="F45" s="64">
        <f t="shared" si="15"/>
        <v>0</v>
      </c>
      <c r="G45" s="64">
        <f t="shared" si="15"/>
        <v>0</v>
      </c>
      <c r="H45" s="64">
        <f t="shared" si="15"/>
        <v>0</v>
      </c>
      <c r="I45" s="64">
        <f t="shared" si="15"/>
        <v>0</v>
      </c>
      <c r="J45" s="64">
        <f t="shared" si="15"/>
        <v>0</v>
      </c>
      <c r="K45" s="64">
        <f t="shared" si="15"/>
        <v>0</v>
      </c>
      <c r="L45" s="64">
        <f t="shared" si="15"/>
        <v>0</v>
      </c>
      <c r="M45" s="64">
        <f t="shared" si="15"/>
        <v>0</v>
      </c>
      <c r="N45" s="64">
        <f t="shared" si="15"/>
        <v>0</v>
      </c>
      <c r="O45" s="64">
        <f t="shared" si="15"/>
        <v>0</v>
      </c>
      <c r="P45" s="64">
        <f t="shared" si="15"/>
        <v>0</v>
      </c>
      <c r="Q45" s="64">
        <f t="shared" si="15"/>
        <v>0</v>
      </c>
      <c r="R45" s="64">
        <f t="shared" si="15"/>
        <v>0</v>
      </c>
      <c r="S45" s="64">
        <f t="shared" si="15"/>
        <v>0</v>
      </c>
      <c r="T45" s="64">
        <f t="shared" si="15"/>
        <v>0</v>
      </c>
      <c r="U45" s="64">
        <f t="shared" si="15"/>
        <v>0</v>
      </c>
      <c r="V45" s="64">
        <f t="shared" si="15"/>
        <v>0</v>
      </c>
      <c r="W45" s="64">
        <f t="shared" si="15"/>
        <v>0</v>
      </c>
      <c r="X45" s="64">
        <f t="shared" si="15"/>
        <v>0</v>
      </c>
      <c r="Y45" s="64">
        <f t="shared" si="15"/>
        <v>0</v>
      </c>
      <c r="Z45" s="64">
        <f t="shared" si="15"/>
        <v>0</v>
      </c>
      <c r="AA45" s="64">
        <f t="shared" si="15"/>
        <v>0</v>
      </c>
      <c r="AB45" s="64">
        <f t="shared" si="15"/>
        <v>0</v>
      </c>
      <c r="AC45" s="64">
        <f t="shared" si="15"/>
        <v>0</v>
      </c>
      <c r="AD45" s="64">
        <f t="shared" si="15"/>
        <v>0</v>
      </c>
      <c r="AE45" s="64">
        <f t="shared" si="15"/>
        <v>0</v>
      </c>
      <c r="AF45" s="64">
        <f t="shared" si="15"/>
        <v>0</v>
      </c>
      <c r="AG45" s="64">
        <f t="shared" si="15"/>
        <v>0</v>
      </c>
      <c r="AH45" s="64">
        <f t="shared" si="15"/>
        <v>0</v>
      </c>
      <c r="AI45" s="64">
        <f t="shared" si="15"/>
        <v>0</v>
      </c>
      <c r="AJ45" s="64">
        <f t="shared" si="15"/>
        <v>0</v>
      </c>
      <c r="AK45" s="64">
        <f t="shared" ref="AK45:BB45" si="16" xml:space="preserve"> AK$22</f>
        <v>0</v>
      </c>
      <c r="AL45" s="64">
        <f t="shared" si="16"/>
        <v>0</v>
      </c>
      <c r="AM45" s="64">
        <f t="shared" si="16"/>
        <v>0</v>
      </c>
      <c r="AN45" s="64">
        <f t="shared" si="16"/>
        <v>0</v>
      </c>
      <c r="AO45" s="64">
        <f t="shared" si="16"/>
        <v>0</v>
      </c>
      <c r="AP45" s="64">
        <f t="shared" si="16"/>
        <v>0</v>
      </c>
      <c r="AQ45" s="64">
        <f t="shared" si="16"/>
        <v>0</v>
      </c>
      <c r="AR45" s="64">
        <f t="shared" si="16"/>
        <v>0</v>
      </c>
      <c r="AS45" s="64">
        <f t="shared" si="16"/>
        <v>0</v>
      </c>
      <c r="AT45" s="64">
        <f t="shared" si="16"/>
        <v>0</v>
      </c>
      <c r="AU45" s="64">
        <f t="shared" si="16"/>
        <v>0</v>
      </c>
      <c r="AV45" s="64">
        <f t="shared" si="16"/>
        <v>0</v>
      </c>
      <c r="AW45" s="64">
        <f t="shared" si="16"/>
        <v>0</v>
      </c>
      <c r="AX45" s="64">
        <f t="shared" si="16"/>
        <v>0</v>
      </c>
      <c r="AY45" s="64">
        <f t="shared" si="16"/>
        <v>0</v>
      </c>
      <c r="AZ45" s="64">
        <f t="shared" si="16"/>
        <v>0</v>
      </c>
      <c r="BA45" s="64">
        <f t="shared" si="16"/>
        <v>0</v>
      </c>
      <c r="BB45" s="64">
        <f t="shared" si="16"/>
        <v>0</v>
      </c>
    </row>
    <row r="46" spans="1:55" x14ac:dyDescent="0.25">
      <c r="E46" s="167"/>
    </row>
    <row r="47" spans="1:55" s="171" customFormat="1" x14ac:dyDescent="0.25">
      <c r="A47" s="168"/>
      <c r="B47" s="168"/>
      <c r="C47" s="169"/>
      <c r="D47" s="170"/>
      <c r="E47" s="64" t="str">
        <f t="shared" ref="E47:AJ47" si="17" xml:space="preserve"> E$38</f>
        <v>standard wards</v>
      </c>
      <c r="F47" s="64">
        <f t="shared" si="17"/>
        <v>0</v>
      </c>
      <c r="G47" s="64">
        <f t="shared" si="17"/>
        <v>0</v>
      </c>
      <c r="H47" s="64">
        <f t="shared" si="17"/>
        <v>0</v>
      </c>
      <c r="I47" s="64">
        <f t="shared" si="17"/>
        <v>0</v>
      </c>
      <c r="J47" s="64">
        <f t="shared" si="17"/>
        <v>0</v>
      </c>
      <c r="K47" s="64">
        <f t="shared" si="17"/>
        <v>0</v>
      </c>
      <c r="L47" s="64">
        <f t="shared" si="17"/>
        <v>0</v>
      </c>
      <c r="M47" s="64">
        <f t="shared" si="17"/>
        <v>0</v>
      </c>
      <c r="N47" s="64">
        <f t="shared" si="17"/>
        <v>280</v>
      </c>
      <c r="O47" s="64">
        <f t="shared" si="17"/>
        <v>320</v>
      </c>
      <c r="P47" s="64">
        <f t="shared" si="17"/>
        <v>200</v>
      </c>
      <c r="Q47" s="64">
        <f t="shared" si="17"/>
        <v>240</v>
      </c>
      <c r="R47" s="64">
        <f t="shared" si="17"/>
        <v>280</v>
      </c>
      <c r="S47" s="64">
        <f t="shared" si="17"/>
        <v>320</v>
      </c>
      <c r="T47" s="64">
        <f t="shared" si="17"/>
        <v>200</v>
      </c>
      <c r="U47" s="64">
        <f t="shared" si="17"/>
        <v>240</v>
      </c>
      <c r="V47" s="64">
        <f t="shared" si="17"/>
        <v>280</v>
      </c>
      <c r="W47" s="64">
        <f t="shared" si="17"/>
        <v>320</v>
      </c>
      <c r="X47" s="64">
        <f t="shared" si="17"/>
        <v>200</v>
      </c>
      <c r="Y47" s="64">
        <f t="shared" si="17"/>
        <v>240</v>
      </c>
      <c r="Z47" s="64">
        <f t="shared" si="17"/>
        <v>280</v>
      </c>
      <c r="AA47" s="64">
        <f t="shared" si="17"/>
        <v>320</v>
      </c>
      <c r="AB47" s="64">
        <f t="shared" si="17"/>
        <v>200</v>
      </c>
      <c r="AC47" s="64">
        <f t="shared" si="17"/>
        <v>240</v>
      </c>
      <c r="AD47" s="64">
        <f t="shared" si="17"/>
        <v>280</v>
      </c>
      <c r="AE47" s="64">
        <f t="shared" si="17"/>
        <v>320</v>
      </c>
      <c r="AF47" s="64">
        <f t="shared" si="17"/>
        <v>200</v>
      </c>
      <c r="AG47" s="64">
        <f t="shared" si="17"/>
        <v>240</v>
      </c>
      <c r="AH47" s="64">
        <f t="shared" si="17"/>
        <v>280</v>
      </c>
      <c r="AI47" s="64">
        <f t="shared" si="17"/>
        <v>320</v>
      </c>
      <c r="AJ47" s="64">
        <f t="shared" si="17"/>
        <v>200</v>
      </c>
      <c r="AK47" s="64">
        <f t="shared" ref="AK47:BB47" si="18" xml:space="preserve"> AK$38</f>
        <v>240</v>
      </c>
      <c r="AL47" s="64">
        <f t="shared" si="18"/>
        <v>280</v>
      </c>
      <c r="AM47" s="64">
        <f t="shared" si="18"/>
        <v>320</v>
      </c>
      <c r="AN47" s="64">
        <f t="shared" si="18"/>
        <v>200</v>
      </c>
      <c r="AO47" s="64">
        <f t="shared" si="18"/>
        <v>240</v>
      </c>
      <c r="AP47" s="64">
        <f t="shared" si="18"/>
        <v>280</v>
      </c>
      <c r="AQ47" s="64">
        <f t="shared" si="18"/>
        <v>320</v>
      </c>
      <c r="AR47" s="64">
        <f t="shared" si="18"/>
        <v>200</v>
      </c>
      <c r="AS47" s="64">
        <f t="shared" si="18"/>
        <v>240</v>
      </c>
      <c r="AT47" s="64">
        <f t="shared" si="18"/>
        <v>280</v>
      </c>
      <c r="AU47" s="64">
        <f t="shared" si="18"/>
        <v>320</v>
      </c>
      <c r="AV47" s="64">
        <f t="shared" si="18"/>
        <v>200</v>
      </c>
      <c r="AW47" s="64">
        <f t="shared" si="18"/>
        <v>240</v>
      </c>
      <c r="AX47" s="64">
        <f t="shared" si="18"/>
        <v>280</v>
      </c>
      <c r="AY47" s="64">
        <f t="shared" si="18"/>
        <v>320</v>
      </c>
      <c r="AZ47" s="64">
        <f t="shared" si="18"/>
        <v>0</v>
      </c>
      <c r="BA47" s="64">
        <f t="shared" si="18"/>
        <v>0</v>
      </c>
      <c r="BB47" s="64">
        <f t="shared" si="18"/>
        <v>0</v>
      </c>
      <c r="BC47" s="170"/>
    </row>
    <row r="48" spans="1:55" s="171" customFormat="1" x14ac:dyDescent="0.25">
      <c r="A48" s="168"/>
      <c r="B48" s="168"/>
      <c r="C48" s="169"/>
      <c r="D48" s="170"/>
      <c r="E48" s="64" t="str">
        <f t="shared" ref="E48:AJ48" si="19" xml:space="preserve"> E$39</f>
        <v xml:space="preserve">private rooms </v>
      </c>
      <c r="F48" s="64">
        <f t="shared" si="19"/>
        <v>0</v>
      </c>
      <c r="G48" s="64">
        <f t="shared" si="19"/>
        <v>0</v>
      </c>
      <c r="H48" s="64">
        <f t="shared" si="19"/>
        <v>0</v>
      </c>
      <c r="I48" s="64">
        <f t="shared" si="19"/>
        <v>0</v>
      </c>
      <c r="J48" s="64">
        <f t="shared" si="19"/>
        <v>0</v>
      </c>
      <c r="K48" s="64">
        <f t="shared" si="19"/>
        <v>0</v>
      </c>
      <c r="L48" s="64">
        <f t="shared" si="19"/>
        <v>0</v>
      </c>
      <c r="M48" s="64">
        <f t="shared" si="19"/>
        <v>0</v>
      </c>
      <c r="N48" s="64">
        <f t="shared" si="19"/>
        <v>107.5</v>
      </c>
      <c r="O48" s="64">
        <f t="shared" si="19"/>
        <v>182.75</v>
      </c>
      <c r="P48" s="64">
        <f t="shared" si="19"/>
        <v>75.25</v>
      </c>
      <c r="Q48" s="64">
        <f t="shared" si="19"/>
        <v>107.5</v>
      </c>
      <c r="R48" s="64">
        <f t="shared" si="19"/>
        <v>107.5</v>
      </c>
      <c r="S48" s="64">
        <f t="shared" si="19"/>
        <v>182.75</v>
      </c>
      <c r="T48" s="64">
        <f t="shared" si="19"/>
        <v>75.25</v>
      </c>
      <c r="U48" s="64">
        <f t="shared" si="19"/>
        <v>107.5</v>
      </c>
      <c r="V48" s="64">
        <f t="shared" si="19"/>
        <v>107.5</v>
      </c>
      <c r="W48" s="64">
        <f t="shared" si="19"/>
        <v>182.75</v>
      </c>
      <c r="X48" s="64">
        <f t="shared" si="19"/>
        <v>75.25</v>
      </c>
      <c r="Y48" s="64">
        <f t="shared" si="19"/>
        <v>107.5</v>
      </c>
      <c r="Z48" s="64">
        <f t="shared" si="19"/>
        <v>107.5</v>
      </c>
      <c r="AA48" s="64">
        <f t="shared" si="19"/>
        <v>182.75</v>
      </c>
      <c r="AB48" s="64">
        <f t="shared" si="19"/>
        <v>75.25</v>
      </c>
      <c r="AC48" s="64">
        <f t="shared" si="19"/>
        <v>107.5</v>
      </c>
      <c r="AD48" s="64">
        <f t="shared" si="19"/>
        <v>107.5</v>
      </c>
      <c r="AE48" s="64">
        <f t="shared" si="19"/>
        <v>182.75</v>
      </c>
      <c r="AF48" s="64">
        <f t="shared" si="19"/>
        <v>75.25</v>
      </c>
      <c r="AG48" s="64">
        <f t="shared" si="19"/>
        <v>107.5</v>
      </c>
      <c r="AH48" s="64">
        <f t="shared" si="19"/>
        <v>107.5</v>
      </c>
      <c r="AI48" s="64">
        <f t="shared" si="19"/>
        <v>182.75</v>
      </c>
      <c r="AJ48" s="64">
        <f t="shared" si="19"/>
        <v>75.25</v>
      </c>
      <c r="AK48" s="64">
        <f t="shared" ref="AK48:BB48" si="20" xml:space="preserve"> AK$39</f>
        <v>107.5</v>
      </c>
      <c r="AL48" s="64">
        <f t="shared" si="20"/>
        <v>107.5</v>
      </c>
      <c r="AM48" s="64">
        <f t="shared" si="20"/>
        <v>182.75</v>
      </c>
      <c r="AN48" s="64">
        <f t="shared" si="20"/>
        <v>75.25</v>
      </c>
      <c r="AO48" s="64">
        <f t="shared" si="20"/>
        <v>107.5</v>
      </c>
      <c r="AP48" s="64">
        <f t="shared" si="20"/>
        <v>107.5</v>
      </c>
      <c r="AQ48" s="64">
        <f t="shared" si="20"/>
        <v>182.75</v>
      </c>
      <c r="AR48" s="64">
        <f t="shared" si="20"/>
        <v>75.25</v>
      </c>
      <c r="AS48" s="64">
        <f t="shared" si="20"/>
        <v>107.5</v>
      </c>
      <c r="AT48" s="64">
        <f t="shared" si="20"/>
        <v>107.5</v>
      </c>
      <c r="AU48" s="64">
        <f t="shared" si="20"/>
        <v>182.75</v>
      </c>
      <c r="AV48" s="64">
        <f t="shared" si="20"/>
        <v>75.25</v>
      </c>
      <c r="AW48" s="64">
        <f t="shared" si="20"/>
        <v>107.5</v>
      </c>
      <c r="AX48" s="64">
        <f t="shared" si="20"/>
        <v>107.5</v>
      </c>
      <c r="AY48" s="64">
        <f t="shared" si="20"/>
        <v>182.75</v>
      </c>
      <c r="AZ48" s="64">
        <f t="shared" si="20"/>
        <v>0</v>
      </c>
      <c r="BA48" s="64">
        <f t="shared" si="20"/>
        <v>0</v>
      </c>
      <c r="BB48" s="64">
        <f t="shared" si="20"/>
        <v>0</v>
      </c>
      <c r="BC48" s="170"/>
    </row>
    <row r="49" spans="1:55" s="171" customFormat="1" x14ac:dyDescent="0.25">
      <c r="A49" s="168"/>
      <c r="B49" s="168"/>
      <c r="C49" s="169"/>
      <c r="D49" s="170"/>
      <c r="E49" s="64" t="s">
        <v>177</v>
      </c>
      <c r="F49" s="64">
        <f t="shared" ref="F49:AJ49" si="21" xml:space="preserve"> F$40</f>
        <v>0</v>
      </c>
      <c r="G49" s="64">
        <f t="shared" si="21"/>
        <v>0</v>
      </c>
      <c r="H49" s="64">
        <f t="shared" si="21"/>
        <v>0</v>
      </c>
      <c r="I49" s="64">
        <f t="shared" si="21"/>
        <v>0</v>
      </c>
      <c r="J49" s="64">
        <f t="shared" si="21"/>
        <v>0</v>
      </c>
      <c r="K49" s="64">
        <f t="shared" si="21"/>
        <v>0</v>
      </c>
      <c r="L49" s="64">
        <f t="shared" si="21"/>
        <v>0</v>
      </c>
      <c r="M49" s="64">
        <f t="shared" si="21"/>
        <v>0</v>
      </c>
      <c r="N49" s="64">
        <f t="shared" si="21"/>
        <v>3.5</v>
      </c>
      <c r="O49" s="64">
        <f t="shared" si="21"/>
        <v>9</v>
      </c>
      <c r="P49" s="64">
        <f t="shared" si="21"/>
        <v>3.5</v>
      </c>
      <c r="Q49" s="64">
        <f t="shared" si="21"/>
        <v>3.5</v>
      </c>
      <c r="R49" s="64">
        <f t="shared" si="21"/>
        <v>3.5</v>
      </c>
      <c r="S49" s="64">
        <f t="shared" si="21"/>
        <v>9</v>
      </c>
      <c r="T49" s="64">
        <f t="shared" si="21"/>
        <v>3.5</v>
      </c>
      <c r="U49" s="64">
        <f t="shared" si="21"/>
        <v>3.5</v>
      </c>
      <c r="V49" s="64">
        <f t="shared" si="21"/>
        <v>3.5</v>
      </c>
      <c r="W49" s="64">
        <f t="shared" si="21"/>
        <v>9</v>
      </c>
      <c r="X49" s="64">
        <f t="shared" si="21"/>
        <v>9</v>
      </c>
      <c r="Y49" s="64">
        <f t="shared" si="21"/>
        <v>3.5</v>
      </c>
      <c r="Z49" s="64">
        <f t="shared" si="21"/>
        <v>3.5</v>
      </c>
      <c r="AA49" s="64">
        <f t="shared" si="21"/>
        <v>3.5</v>
      </c>
      <c r="AB49" s="64">
        <f t="shared" si="21"/>
        <v>9</v>
      </c>
      <c r="AC49" s="64">
        <f t="shared" si="21"/>
        <v>3.5</v>
      </c>
      <c r="AD49" s="64">
        <f t="shared" si="21"/>
        <v>3.5</v>
      </c>
      <c r="AE49" s="64">
        <f t="shared" si="21"/>
        <v>3.5</v>
      </c>
      <c r="AF49" s="64">
        <f t="shared" si="21"/>
        <v>9</v>
      </c>
      <c r="AG49" s="64">
        <f t="shared" si="21"/>
        <v>3.5</v>
      </c>
      <c r="AH49" s="64">
        <f t="shared" si="21"/>
        <v>3.5</v>
      </c>
      <c r="AI49" s="64">
        <f t="shared" si="21"/>
        <v>3.5</v>
      </c>
      <c r="AJ49" s="64">
        <f t="shared" si="21"/>
        <v>9</v>
      </c>
      <c r="AK49" s="64">
        <f t="shared" ref="AK49:BB49" si="22" xml:space="preserve"> AK$40</f>
        <v>3.5</v>
      </c>
      <c r="AL49" s="64">
        <f t="shared" si="22"/>
        <v>3.5</v>
      </c>
      <c r="AM49" s="64">
        <f t="shared" si="22"/>
        <v>3.5</v>
      </c>
      <c r="AN49" s="64">
        <f t="shared" si="22"/>
        <v>9</v>
      </c>
      <c r="AO49" s="64">
        <f t="shared" si="22"/>
        <v>3.5</v>
      </c>
      <c r="AP49" s="64">
        <f t="shared" si="22"/>
        <v>3.5</v>
      </c>
      <c r="AQ49" s="64">
        <f t="shared" si="22"/>
        <v>3.5</v>
      </c>
      <c r="AR49" s="64">
        <f t="shared" si="22"/>
        <v>9</v>
      </c>
      <c r="AS49" s="64">
        <f t="shared" si="22"/>
        <v>3.5</v>
      </c>
      <c r="AT49" s="64">
        <f t="shared" si="22"/>
        <v>3.5</v>
      </c>
      <c r="AU49" s="64">
        <f t="shared" si="22"/>
        <v>3.5</v>
      </c>
      <c r="AV49" s="64">
        <f t="shared" si="22"/>
        <v>9</v>
      </c>
      <c r="AW49" s="64">
        <f t="shared" si="22"/>
        <v>3.5</v>
      </c>
      <c r="AX49" s="64">
        <f t="shared" si="22"/>
        <v>3.5</v>
      </c>
      <c r="AY49" s="64">
        <f t="shared" si="22"/>
        <v>3.5</v>
      </c>
      <c r="AZ49" s="64">
        <f t="shared" si="22"/>
        <v>0</v>
      </c>
      <c r="BA49" s="64">
        <f t="shared" si="22"/>
        <v>0</v>
      </c>
      <c r="BB49" s="64">
        <f t="shared" si="22"/>
        <v>0</v>
      </c>
      <c r="BC49" s="170"/>
    </row>
    <row r="50" spans="1:55" s="171" customFormat="1" x14ac:dyDescent="0.25">
      <c r="A50" s="168"/>
      <c r="B50" s="168"/>
      <c r="C50" s="169"/>
      <c r="D50" s="170"/>
      <c r="E50" s="176" t="s">
        <v>173</v>
      </c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C50" s="170"/>
    </row>
    <row r="51" spans="1:55" s="187" customFormat="1" x14ac:dyDescent="0.25">
      <c r="A51" s="185"/>
      <c r="B51" s="185"/>
      <c r="C51" s="186"/>
      <c r="E51" s="188" t="s">
        <v>86</v>
      </c>
      <c r="F51" s="188"/>
      <c r="G51" s="188"/>
      <c r="H51" s="188"/>
      <c r="I51" s="188"/>
      <c r="J51" s="188">
        <f t="shared" ref="J51:BB51" si="23">J43+J47</f>
        <v>0</v>
      </c>
      <c r="K51" s="188">
        <f t="shared" si="23"/>
        <v>0</v>
      </c>
      <c r="L51" s="188">
        <f t="shared" si="23"/>
        <v>200</v>
      </c>
      <c r="M51" s="188">
        <f t="shared" si="23"/>
        <v>240</v>
      </c>
      <c r="N51" s="188">
        <f t="shared" si="23"/>
        <v>280</v>
      </c>
      <c r="O51" s="188">
        <f t="shared" si="23"/>
        <v>320</v>
      </c>
      <c r="P51" s="188">
        <f t="shared" si="23"/>
        <v>200</v>
      </c>
      <c r="Q51" s="188">
        <f t="shared" si="23"/>
        <v>240</v>
      </c>
      <c r="R51" s="188">
        <f t="shared" si="23"/>
        <v>280</v>
      </c>
      <c r="S51" s="188">
        <f t="shared" si="23"/>
        <v>320</v>
      </c>
      <c r="T51" s="188">
        <f t="shared" si="23"/>
        <v>200</v>
      </c>
      <c r="U51" s="188">
        <f t="shared" si="23"/>
        <v>240</v>
      </c>
      <c r="V51" s="188">
        <f t="shared" si="23"/>
        <v>280</v>
      </c>
      <c r="W51" s="188">
        <f t="shared" si="23"/>
        <v>320</v>
      </c>
      <c r="X51" s="188">
        <f t="shared" si="23"/>
        <v>200</v>
      </c>
      <c r="Y51" s="188">
        <f t="shared" si="23"/>
        <v>240</v>
      </c>
      <c r="Z51" s="188">
        <f t="shared" si="23"/>
        <v>280</v>
      </c>
      <c r="AA51" s="188">
        <f t="shared" si="23"/>
        <v>320</v>
      </c>
      <c r="AB51" s="188">
        <f t="shared" si="23"/>
        <v>200</v>
      </c>
      <c r="AC51" s="188">
        <f t="shared" si="23"/>
        <v>240</v>
      </c>
      <c r="AD51" s="188">
        <f t="shared" si="23"/>
        <v>280</v>
      </c>
      <c r="AE51" s="188">
        <f t="shared" si="23"/>
        <v>320</v>
      </c>
      <c r="AF51" s="188">
        <f t="shared" si="23"/>
        <v>200</v>
      </c>
      <c r="AG51" s="188">
        <f t="shared" si="23"/>
        <v>240</v>
      </c>
      <c r="AH51" s="188">
        <f t="shared" si="23"/>
        <v>280</v>
      </c>
      <c r="AI51" s="188">
        <f t="shared" si="23"/>
        <v>320</v>
      </c>
      <c r="AJ51" s="188">
        <f t="shared" si="23"/>
        <v>200</v>
      </c>
      <c r="AK51" s="188">
        <f t="shared" si="23"/>
        <v>240</v>
      </c>
      <c r="AL51" s="188">
        <f t="shared" si="23"/>
        <v>280</v>
      </c>
      <c r="AM51" s="188">
        <f t="shared" si="23"/>
        <v>320</v>
      </c>
      <c r="AN51" s="188">
        <f t="shared" si="23"/>
        <v>200</v>
      </c>
      <c r="AO51" s="188">
        <f t="shared" si="23"/>
        <v>240</v>
      </c>
      <c r="AP51" s="188">
        <f t="shared" si="23"/>
        <v>280</v>
      </c>
      <c r="AQ51" s="188">
        <f t="shared" si="23"/>
        <v>320</v>
      </c>
      <c r="AR51" s="188">
        <f t="shared" si="23"/>
        <v>200</v>
      </c>
      <c r="AS51" s="188">
        <f t="shared" si="23"/>
        <v>240</v>
      </c>
      <c r="AT51" s="188">
        <f t="shared" si="23"/>
        <v>280</v>
      </c>
      <c r="AU51" s="188">
        <f t="shared" si="23"/>
        <v>320</v>
      </c>
      <c r="AV51" s="188">
        <f t="shared" si="23"/>
        <v>200</v>
      </c>
      <c r="AW51" s="188">
        <f t="shared" si="23"/>
        <v>240</v>
      </c>
      <c r="AX51" s="188">
        <f t="shared" si="23"/>
        <v>280</v>
      </c>
      <c r="AY51" s="188">
        <f t="shared" si="23"/>
        <v>320</v>
      </c>
      <c r="AZ51" s="188">
        <f t="shared" si="23"/>
        <v>0</v>
      </c>
      <c r="BA51" s="188">
        <f t="shared" si="23"/>
        <v>0</v>
      </c>
      <c r="BB51" s="188">
        <f t="shared" si="23"/>
        <v>0</v>
      </c>
    </row>
    <row r="52" spans="1:55" s="171" customFormat="1" x14ac:dyDescent="0.25">
      <c r="A52" s="182"/>
      <c r="B52" s="182"/>
      <c r="C52" s="183"/>
      <c r="E52" s="184" t="s">
        <v>87</v>
      </c>
      <c r="F52" s="184"/>
      <c r="G52" s="184"/>
      <c r="H52" s="184"/>
      <c r="I52" s="184"/>
      <c r="J52" s="184">
        <f t="shared" ref="J52:BB52" si="24">J44+J48</f>
        <v>0</v>
      </c>
      <c r="K52" s="184">
        <f t="shared" si="24"/>
        <v>0</v>
      </c>
      <c r="L52" s="184">
        <f t="shared" si="24"/>
        <v>43.75</v>
      </c>
      <c r="M52" s="184">
        <f t="shared" si="24"/>
        <v>62.5</v>
      </c>
      <c r="N52" s="184">
        <f t="shared" si="24"/>
        <v>107.5</v>
      </c>
      <c r="O52" s="184">
        <f t="shared" si="24"/>
        <v>182.75</v>
      </c>
      <c r="P52" s="184">
        <f t="shared" si="24"/>
        <v>75.25</v>
      </c>
      <c r="Q52" s="184">
        <f t="shared" si="24"/>
        <v>107.5</v>
      </c>
      <c r="R52" s="184">
        <f t="shared" si="24"/>
        <v>107.5</v>
      </c>
      <c r="S52" s="184">
        <f t="shared" si="24"/>
        <v>182.75</v>
      </c>
      <c r="T52" s="184">
        <f t="shared" si="24"/>
        <v>75.25</v>
      </c>
      <c r="U52" s="184">
        <f t="shared" si="24"/>
        <v>107.5</v>
      </c>
      <c r="V52" s="184">
        <f t="shared" si="24"/>
        <v>107.5</v>
      </c>
      <c r="W52" s="184">
        <f t="shared" si="24"/>
        <v>182.75</v>
      </c>
      <c r="X52" s="184">
        <f t="shared" si="24"/>
        <v>75.25</v>
      </c>
      <c r="Y52" s="184">
        <f t="shared" si="24"/>
        <v>107.5</v>
      </c>
      <c r="Z52" s="184">
        <f t="shared" si="24"/>
        <v>107.5</v>
      </c>
      <c r="AA52" s="184">
        <f t="shared" si="24"/>
        <v>182.75</v>
      </c>
      <c r="AB52" s="184">
        <f t="shared" si="24"/>
        <v>75.25</v>
      </c>
      <c r="AC52" s="184">
        <f t="shared" si="24"/>
        <v>107.5</v>
      </c>
      <c r="AD52" s="184">
        <f t="shared" si="24"/>
        <v>107.5</v>
      </c>
      <c r="AE52" s="184">
        <f t="shared" si="24"/>
        <v>182.75</v>
      </c>
      <c r="AF52" s="184">
        <f t="shared" si="24"/>
        <v>75.25</v>
      </c>
      <c r="AG52" s="184">
        <f t="shared" si="24"/>
        <v>107.5</v>
      </c>
      <c r="AH52" s="184">
        <f t="shared" si="24"/>
        <v>107.5</v>
      </c>
      <c r="AI52" s="184">
        <f t="shared" si="24"/>
        <v>182.75</v>
      </c>
      <c r="AJ52" s="184">
        <f t="shared" si="24"/>
        <v>75.25</v>
      </c>
      <c r="AK52" s="184">
        <f t="shared" si="24"/>
        <v>107.5</v>
      </c>
      <c r="AL52" s="184">
        <f t="shared" si="24"/>
        <v>107.5</v>
      </c>
      <c r="AM52" s="184">
        <f t="shared" si="24"/>
        <v>182.75</v>
      </c>
      <c r="AN52" s="184">
        <f t="shared" si="24"/>
        <v>75.25</v>
      </c>
      <c r="AO52" s="184">
        <f t="shared" si="24"/>
        <v>107.5</v>
      </c>
      <c r="AP52" s="184">
        <f t="shared" si="24"/>
        <v>107.5</v>
      </c>
      <c r="AQ52" s="184">
        <f t="shared" si="24"/>
        <v>182.75</v>
      </c>
      <c r="AR52" s="184">
        <f t="shared" si="24"/>
        <v>75.25</v>
      </c>
      <c r="AS52" s="184">
        <f t="shared" si="24"/>
        <v>107.5</v>
      </c>
      <c r="AT52" s="184">
        <f t="shared" si="24"/>
        <v>107.5</v>
      </c>
      <c r="AU52" s="184">
        <f t="shared" si="24"/>
        <v>182.75</v>
      </c>
      <c r="AV52" s="184">
        <f t="shared" si="24"/>
        <v>75.25</v>
      </c>
      <c r="AW52" s="184">
        <f t="shared" si="24"/>
        <v>107.5</v>
      </c>
      <c r="AX52" s="184">
        <f t="shared" si="24"/>
        <v>107.5</v>
      </c>
      <c r="AY52" s="184">
        <f t="shared" si="24"/>
        <v>182.75</v>
      </c>
      <c r="AZ52" s="184">
        <f t="shared" si="24"/>
        <v>0</v>
      </c>
      <c r="BA52" s="184">
        <f t="shared" si="24"/>
        <v>0</v>
      </c>
      <c r="BB52" s="184">
        <f t="shared" si="24"/>
        <v>0</v>
      </c>
    </row>
    <row r="53" spans="1:55" s="210" customFormat="1" x14ac:dyDescent="0.25">
      <c r="A53" s="208"/>
      <c r="B53" s="208"/>
      <c r="C53" s="209"/>
      <c r="E53" s="211" t="s">
        <v>167</v>
      </c>
      <c r="F53" s="212"/>
      <c r="G53" s="212"/>
      <c r="H53" s="212"/>
      <c r="I53" s="212"/>
      <c r="J53" s="212">
        <f t="shared" ref="J53:BB53" si="25">J45+J49</f>
        <v>0</v>
      </c>
      <c r="K53" s="212">
        <f t="shared" si="25"/>
        <v>0</v>
      </c>
      <c r="L53" s="212">
        <f t="shared" si="25"/>
        <v>0</v>
      </c>
      <c r="M53" s="212">
        <f t="shared" si="25"/>
        <v>0</v>
      </c>
      <c r="N53" s="212">
        <f t="shared" si="25"/>
        <v>3.5</v>
      </c>
      <c r="O53" s="212">
        <f t="shared" si="25"/>
        <v>9</v>
      </c>
      <c r="P53" s="212">
        <f t="shared" si="25"/>
        <v>3.5</v>
      </c>
      <c r="Q53" s="212">
        <f t="shared" si="25"/>
        <v>3.5</v>
      </c>
      <c r="R53" s="212">
        <f t="shared" si="25"/>
        <v>3.5</v>
      </c>
      <c r="S53" s="212">
        <f t="shared" si="25"/>
        <v>9</v>
      </c>
      <c r="T53" s="212">
        <f t="shared" si="25"/>
        <v>3.5</v>
      </c>
      <c r="U53" s="212">
        <f t="shared" si="25"/>
        <v>3.5</v>
      </c>
      <c r="V53" s="212">
        <f t="shared" si="25"/>
        <v>3.5</v>
      </c>
      <c r="W53" s="212">
        <f t="shared" si="25"/>
        <v>9</v>
      </c>
      <c r="X53" s="212">
        <f t="shared" si="25"/>
        <v>9</v>
      </c>
      <c r="Y53" s="212">
        <f t="shared" si="25"/>
        <v>3.5</v>
      </c>
      <c r="Z53" s="212">
        <f t="shared" si="25"/>
        <v>3.5</v>
      </c>
      <c r="AA53" s="212">
        <f t="shared" si="25"/>
        <v>3.5</v>
      </c>
      <c r="AB53" s="212">
        <f t="shared" si="25"/>
        <v>9</v>
      </c>
      <c r="AC53" s="212">
        <f t="shared" si="25"/>
        <v>3.5</v>
      </c>
      <c r="AD53" s="212">
        <f t="shared" si="25"/>
        <v>3.5</v>
      </c>
      <c r="AE53" s="212">
        <f t="shared" si="25"/>
        <v>3.5</v>
      </c>
      <c r="AF53" s="212">
        <f t="shared" si="25"/>
        <v>9</v>
      </c>
      <c r="AG53" s="212">
        <f t="shared" si="25"/>
        <v>3.5</v>
      </c>
      <c r="AH53" s="212">
        <f t="shared" si="25"/>
        <v>3.5</v>
      </c>
      <c r="AI53" s="212">
        <f t="shared" si="25"/>
        <v>3.5</v>
      </c>
      <c r="AJ53" s="212">
        <f t="shared" si="25"/>
        <v>9</v>
      </c>
      <c r="AK53" s="212">
        <f t="shared" si="25"/>
        <v>3.5</v>
      </c>
      <c r="AL53" s="212">
        <f t="shared" si="25"/>
        <v>3.5</v>
      </c>
      <c r="AM53" s="212">
        <f t="shared" si="25"/>
        <v>3.5</v>
      </c>
      <c r="AN53" s="212">
        <f t="shared" si="25"/>
        <v>9</v>
      </c>
      <c r="AO53" s="212">
        <f t="shared" si="25"/>
        <v>3.5</v>
      </c>
      <c r="AP53" s="212">
        <f t="shared" si="25"/>
        <v>3.5</v>
      </c>
      <c r="AQ53" s="212">
        <f t="shared" si="25"/>
        <v>3.5</v>
      </c>
      <c r="AR53" s="212">
        <f t="shared" si="25"/>
        <v>9</v>
      </c>
      <c r="AS53" s="212">
        <f t="shared" si="25"/>
        <v>3.5</v>
      </c>
      <c r="AT53" s="212">
        <f t="shared" si="25"/>
        <v>3.5</v>
      </c>
      <c r="AU53" s="212">
        <f t="shared" si="25"/>
        <v>3.5</v>
      </c>
      <c r="AV53" s="212">
        <f t="shared" si="25"/>
        <v>9</v>
      </c>
      <c r="AW53" s="212">
        <f t="shared" si="25"/>
        <v>3.5</v>
      </c>
      <c r="AX53" s="212">
        <f t="shared" si="25"/>
        <v>3.5</v>
      </c>
      <c r="AY53" s="212">
        <f t="shared" si="25"/>
        <v>3.5</v>
      </c>
      <c r="AZ53" s="212">
        <f t="shared" si="25"/>
        <v>0</v>
      </c>
      <c r="BA53" s="212">
        <f t="shared" si="25"/>
        <v>0</v>
      </c>
      <c r="BB53" s="212">
        <f t="shared" si="25"/>
        <v>0</v>
      </c>
    </row>
    <row r="54" spans="1:55" x14ac:dyDescent="0.25">
      <c r="E54" s="167"/>
    </row>
    <row r="55" spans="1:55" x14ac:dyDescent="0.25">
      <c r="A55" s="2" t="s">
        <v>274</v>
      </c>
      <c r="B55" s="2" t="s">
        <v>275</v>
      </c>
      <c r="E55" s="167"/>
    </row>
    <row r="56" spans="1:55" x14ac:dyDescent="0.25">
      <c r="E56" s="158" t="str">
        <f xml:space="preserve"> InpC!E$46</f>
        <v>standard wards</v>
      </c>
      <c r="F56" s="158">
        <f xml:space="preserve"> InpC!F$46</f>
        <v>170</v>
      </c>
      <c r="G56" s="158" t="str">
        <f xml:space="preserve"> InpC!G$46</f>
        <v>usd/bed</v>
      </c>
    </row>
    <row r="57" spans="1:55" x14ac:dyDescent="0.25">
      <c r="E57" s="158" t="str">
        <f xml:space="preserve"> InpC!E$47</f>
        <v xml:space="preserve">private rooms </v>
      </c>
      <c r="F57" s="158">
        <f xml:space="preserve"> InpC!F$47</f>
        <v>350</v>
      </c>
      <c r="G57" s="158" t="str">
        <f xml:space="preserve"> InpC!G$47</f>
        <v>usd/room</v>
      </c>
    </row>
    <row r="58" spans="1:55" x14ac:dyDescent="0.25">
      <c r="E58" s="158" t="str">
        <f xml:space="preserve"> InpC!E$48</f>
        <v>premium suits</v>
      </c>
      <c r="F58" s="158">
        <f xml:space="preserve"> InpC!F$48</f>
        <v>620</v>
      </c>
      <c r="G58" s="158" t="str">
        <f xml:space="preserve"> InpC!G$48</f>
        <v>usd/room</v>
      </c>
    </row>
    <row r="59" spans="1:55" s="180" customFormat="1" x14ac:dyDescent="0.25">
      <c r="A59" s="177"/>
      <c r="B59" s="177"/>
      <c r="C59" s="178"/>
      <c r="D59" s="151"/>
      <c r="E59" s="179" t="str">
        <f xml:space="preserve"> Esc!E$22</f>
        <v>periodic escalation factor</v>
      </c>
      <c r="F59" s="179">
        <f xml:space="preserve"> Esc!F$22</f>
        <v>0</v>
      </c>
      <c r="G59" s="179" t="str">
        <f xml:space="preserve"> Esc!G$22</f>
        <v>factor</v>
      </c>
      <c r="H59" s="179">
        <f xml:space="preserve"> Esc!H$22</f>
        <v>0</v>
      </c>
      <c r="I59" s="179">
        <f xml:space="preserve"> Esc!I$22</f>
        <v>0</v>
      </c>
      <c r="J59" s="179">
        <f xml:space="preserve"> Esc!J$22</f>
        <v>0</v>
      </c>
      <c r="K59" s="179">
        <f xml:space="preserve"> Esc!K$22</f>
        <v>1</v>
      </c>
      <c r="L59" s="179">
        <f xml:space="preserve"> Esc!L$22</f>
        <v>1.0049999999999999</v>
      </c>
      <c r="M59" s="179">
        <f xml:space="preserve"> Esc!M$22</f>
        <v>1.0100249999999997</v>
      </c>
      <c r="N59" s="179">
        <f xml:space="preserve"> Esc!N$22</f>
        <v>1.0150751249999996</v>
      </c>
      <c r="O59" s="179">
        <f xml:space="preserve"> Esc!O$22</f>
        <v>1.0201505006249996</v>
      </c>
      <c r="P59" s="179">
        <f xml:space="preserve"> Esc!P$22</f>
        <v>1.0278016293796872</v>
      </c>
      <c r="Q59" s="179">
        <f xml:space="preserve"> Esc!Q$22</f>
        <v>1.035510141600035</v>
      </c>
      <c r="R59" s="179">
        <f xml:space="preserve"> Esc!R$22</f>
        <v>1.0432764676620352</v>
      </c>
      <c r="S59" s="179">
        <f xml:space="preserve"> Esc!S$22</f>
        <v>1.0511010411695005</v>
      </c>
      <c r="T59" s="179">
        <f xml:space="preserve"> Esc!T$22</f>
        <v>1.0616120515811955</v>
      </c>
      <c r="U59" s="179">
        <f xml:space="preserve"> Esc!U$22</f>
        <v>1.0722281720970075</v>
      </c>
      <c r="V59" s="179">
        <f xml:space="preserve"> Esc!V$22</f>
        <v>1.0829504538179775</v>
      </c>
      <c r="W59" s="179">
        <f xml:space="preserve"> Esc!W$22</f>
        <v>1.0937799583561574</v>
      </c>
      <c r="X59" s="179">
        <f xml:space="preserve"> Esc!X$22</f>
        <v>1.1074522078356093</v>
      </c>
      <c r="Y59" s="179">
        <f xml:space="preserve"> Esc!Y$22</f>
        <v>1.1212953604335543</v>
      </c>
      <c r="Z59" s="179">
        <f xml:space="preserve"> Esc!Z$22</f>
        <v>1.1353115524389736</v>
      </c>
      <c r="AA59" s="179">
        <f xml:space="preserve"> Esc!AA$22</f>
        <v>1.1495029468444609</v>
      </c>
      <c r="AB59" s="179">
        <f xml:space="preserve"> Esc!AB$22</f>
        <v>1.1667454910471278</v>
      </c>
      <c r="AC59" s="179">
        <f xml:space="preserve"> Esc!AC$22</f>
        <v>1.1842466734128345</v>
      </c>
      <c r="AD59" s="179">
        <f xml:space="preserve"> Esc!AD$22</f>
        <v>1.2020103735140268</v>
      </c>
      <c r="AE59" s="179">
        <f xml:space="preserve"> Esc!AE$22</f>
        <v>1.2200405291167371</v>
      </c>
      <c r="AF59" s="179">
        <f xml:space="preserve"> Esc!AF$22</f>
        <v>1.2413912383762802</v>
      </c>
      <c r="AG59" s="179">
        <f xml:space="preserve"> Esc!AG$22</f>
        <v>1.2631155850478653</v>
      </c>
      <c r="AH59" s="179">
        <f xml:space="preserve"> Esc!AH$22</f>
        <v>1.2852201077862029</v>
      </c>
      <c r="AI59" s="179">
        <f xml:space="preserve"> Esc!AI$22</f>
        <v>1.3077114596724615</v>
      </c>
      <c r="AJ59" s="179">
        <f xml:space="preserve"> Esc!AJ$22</f>
        <v>1.3305964102167296</v>
      </c>
      <c r="AK59" s="179">
        <f xml:space="preserve"> Esc!AK$22</f>
        <v>1.3538818473955225</v>
      </c>
      <c r="AL59" s="179">
        <f xml:space="preserve"> Esc!AL$22</f>
        <v>1.3775747797249442</v>
      </c>
      <c r="AM59" s="179">
        <f xml:space="preserve"> Esc!AM$22</f>
        <v>1.4016823383701309</v>
      </c>
      <c r="AN59" s="179">
        <f xml:space="preserve"> Esc!AN$22</f>
        <v>1.4262117792916083</v>
      </c>
      <c r="AO59" s="179">
        <f xml:space="preserve"> Esc!AO$22</f>
        <v>1.4511704854292116</v>
      </c>
      <c r="AP59" s="179">
        <f xml:space="preserve"> Esc!AP$22</f>
        <v>1.4765659689242228</v>
      </c>
      <c r="AQ59" s="179">
        <f xml:space="preserve"> Esc!AQ$22</f>
        <v>1.5024058733803967</v>
      </c>
      <c r="AR59" s="179">
        <f xml:space="preserve"> Esc!AR$22</f>
        <v>1.5286979761645536</v>
      </c>
      <c r="AS59" s="179">
        <f xml:space="preserve"> Esc!AS$22</f>
        <v>1.5554501907474334</v>
      </c>
      <c r="AT59" s="179">
        <f xml:space="preserve"> Esc!AT$22</f>
        <v>1.5826705690855136</v>
      </c>
      <c r="AU59" s="179">
        <f xml:space="preserve"> Esc!AU$22</f>
        <v>1.6103673040445101</v>
      </c>
      <c r="AV59" s="179">
        <f xml:space="preserve"> Esc!AV$22</f>
        <v>1.6385487318652892</v>
      </c>
      <c r="AW59" s="179">
        <f xml:space="preserve"> Esc!AW$22</f>
        <v>1.6672233346729319</v>
      </c>
      <c r="AX59" s="179">
        <f xml:space="preserve"> Esc!AX$22</f>
        <v>1.6963997430297084</v>
      </c>
      <c r="AY59" s="179">
        <f xml:space="preserve"> Esc!AY$22</f>
        <v>1.7260867385327285</v>
      </c>
      <c r="AZ59" s="179">
        <f xml:space="preserve"> Esc!AZ$22</f>
        <v>1.7562932564570515</v>
      </c>
      <c r="BA59" s="179">
        <f xml:space="preserve"> Esc!BA$22</f>
        <v>1.78702838844505</v>
      </c>
      <c r="BB59" s="179">
        <f xml:space="preserve"> Esc!BB$22</f>
        <v>1.8183013852428385</v>
      </c>
      <c r="BC59" s="151"/>
    </row>
    <row r="60" spans="1:55" x14ac:dyDescent="0.25">
      <c r="E60" s="167" t="s">
        <v>86</v>
      </c>
      <c r="J60" s="181">
        <f t="shared" ref="J60:BB60" si="26">$F56*J$59</f>
        <v>0</v>
      </c>
      <c r="K60" s="181">
        <f t="shared" si="26"/>
        <v>170</v>
      </c>
      <c r="L60" s="181">
        <f t="shared" si="26"/>
        <v>170.85</v>
      </c>
      <c r="M60" s="181">
        <f t="shared" si="26"/>
        <v>171.70424999999994</v>
      </c>
      <c r="N60" s="181">
        <f t="shared" si="26"/>
        <v>172.56277124999994</v>
      </c>
      <c r="O60" s="181">
        <f t="shared" si="26"/>
        <v>173.42558510624994</v>
      </c>
      <c r="P60" s="181">
        <f t="shared" si="26"/>
        <v>174.72627699454682</v>
      </c>
      <c r="Q60" s="181">
        <f t="shared" si="26"/>
        <v>176.03672407200594</v>
      </c>
      <c r="R60" s="181">
        <f t="shared" si="26"/>
        <v>177.35699950254599</v>
      </c>
      <c r="S60" s="181">
        <f t="shared" si="26"/>
        <v>178.68717699881509</v>
      </c>
      <c r="T60" s="181">
        <f t="shared" si="26"/>
        <v>180.47404876880324</v>
      </c>
      <c r="U60" s="181">
        <f t="shared" si="26"/>
        <v>182.27878925649128</v>
      </c>
      <c r="V60" s="181">
        <f t="shared" si="26"/>
        <v>184.10157714905617</v>
      </c>
      <c r="W60" s="181">
        <f t="shared" si="26"/>
        <v>185.94259292054676</v>
      </c>
      <c r="X60" s="181">
        <f t="shared" si="26"/>
        <v>188.26687533205359</v>
      </c>
      <c r="Y60" s="181">
        <f t="shared" si="26"/>
        <v>190.62021127370423</v>
      </c>
      <c r="Z60" s="181">
        <f t="shared" si="26"/>
        <v>193.00296391462552</v>
      </c>
      <c r="AA60" s="181">
        <f t="shared" si="26"/>
        <v>195.41550096355834</v>
      </c>
      <c r="AB60" s="181">
        <f t="shared" si="26"/>
        <v>198.34673347801171</v>
      </c>
      <c r="AC60" s="181">
        <f t="shared" si="26"/>
        <v>201.32193448018188</v>
      </c>
      <c r="AD60" s="181">
        <f t="shared" si="26"/>
        <v>204.34176349738456</v>
      </c>
      <c r="AE60" s="181">
        <f t="shared" si="26"/>
        <v>207.40688994984532</v>
      </c>
      <c r="AF60" s="181">
        <f t="shared" si="26"/>
        <v>211.03651052396762</v>
      </c>
      <c r="AG60" s="181">
        <f t="shared" si="26"/>
        <v>214.72964945813709</v>
      </c>
      <c r="AH60" s="181">
        <f t="shared" si="26"/>
        <v>218.48741832365448</v>
      </c>
      <c r="AI60" s="181">
        <f t="shared" si="26"/>
        <v>222.31094814431844</v>
      </c>
      <c r="AJ60" s="181">
        <f t="shared" si="26"/>
        <v>226.20138973684402</v>
      </c>
      <c r="AK60" s="181">
        <f t="shared" si="26"/>
        <v>230.15991405723884</v>
      </c>
      <c r="AL60" s="181">
        <f t="shared" si="26"/>
        <v>234.18771255324052</v>
      </c>
      <c r="AM60" s="181">
        <f t="shared" si="26"/>
        <v>238.28599752292226</v>
      </c>
      <c r="AN60" s="181">
        <f t="shared" si="26"/>
        <v>242.45600247957341</v>
      </c>
      <c r="AO60" s="181">
        <f t="shared" si="26"/>
        <v>246.69898252296596</v>
      </c>
      <c r="AP60" s="181">
        <f t="shared" si="26"/>
        <v>251.01621471711786</v>
      </c>
      <c r="AQ60" s="181">
        <f t="shared" si="26"/>
        <v>255.40899847466744</v>
      </c>
      <c r="AR60" s="181">
        <f t="shared" si="26"/>
        <v>259.8786559479741</v>
      </c>
      <c r="AS60" s="181">
        <f t="shared" si="26"/>
        <v>264.42653242706371</v>
      </c>
      <c r="AT60" s="181">
        <f t="shared" si="26"/>
        <v>269.0539967445373</v>
      </c>
      <c r="AU60" s="181">
        <f t="shared" si="26"/>
        <v>273.76244168756671</v>
      </c>
      <c r="AV60" s="181">
        <f t="shared" si="26"/>
        <v>278.55328441709918</v>
      </c>
      <c r="AW60" s="181">
        <f t="shared" si="26"/>
        <v>283.42796689439842</v>
      </c>
      <c r="AX60" s="181">
        <f t="shared" si="26"/>
        <v>288.38795631505042</v>
      </c>
      <c r="AY60" s="181">
        <f t="shared" si="26"/>
        <v>293.43474555056383</v>
      </c>
      <c r="AZ60" s="181">
        <f t="shared" si="26"/>
        <v>298.56985359769874</v>
      </c>
      <c r="BA60" s="181">
        <f t="shared" si="26"/>
        <v>303.7948260356585</v>
      </c>
      <c r="BB60" s="181">
        <f t="shared" si="26"/>
        <v>309.11123549128251</v>
      </c>
    </row>
    <row r="61" spans="1:55" x14ac:dyDescent="0.25">
      <c r="E61" s="167" t="s">
        <v>87</v>
      </c>
      <c r="J61" s="181">
        <f t="shared" ref="J61:BB61" si="27">$F57*J$59</f>
        <v>0</v>
      </c>
      <c r="K61" s="181">
        <f t="shared" si="27"/>
        <v>350</v>
      </c>
      <c r="L61" s="181">
        <f t="shared" si="27"/>
        <v>351.74999999999994</v>
      </c>
      <c r="M61" s="181">
        <f t="shared" si="27"/>
        <v>353.50874999999991</v>
      </c>
      <c r="N61" s="181">
        <f t="shared" si="27"/>
        <v>355.27629374999987</v>
      </c>
      <c r="O61" s="181">
        <f t="shared" si="27"/>
        <v>357.05267521874987</v>
      </c>
      <c r="P61" s="181">
        <f t="shared" si="27"/>
        <v>359.73057028289054</v>
      </c>
      <c r="Q61" s="181">
        <f t="shared" si="27"/>
        <v>362.42854956001224</v>
      </c>
      <c r="R61" s="181">
        <f t="shared" si="27"/>
        <v>365.14676368171234</v>
      </c>
      <c r="S61" s="181">
        <f t="shared" si="27"/>
        <v>367.88536440932518</v>
      </c>
      <c r="T61" s="181">
        <f t="shared" si="27"/>
        <v>371.56421805341841</v>
      </c>
      <c r="U61" s="181">
        <f t="shared" si="27"/>
        <v>375.2798602339526</v>
      </c>
      <c r="V61" s="181">
        <f t="shared" si="27"/>
        <v>379.03265883629211</v>
      </c>
      <c r="W61" s="181">
        <f t="shared" si="27"/>
        <v>382.82298542465509</v>
      </c>
      <c r="X61" s="181">
        <f t="shared" si="27"/>
        <v>387.60827274246327</v>
      </c>
      <c r="Y61" s="181">
        <f t="shared" si="27"/>
        <v>392.45337615174401</v>
      </c>
      <c r="Z61" s="181">
        <f t="shared" si="27"/>
        <v>397.3590433536408</v>
      </c>
      <c r="AA61" s="181">
        <f t="shared" si="27"/>
        <v>402.3260313955613</v>
      </c>
      <c r="AB61" s="181">
        <f t="shared" si="27"/>
        <v>408.36092186649472</v>
      </c>
      <c r="AC61" s="181">
        <f t="shared" si="27"/>
        <v>414.48633569449208</v>
      </c>
      <c r="AD61" s="181">
        <f t="shared" si="27"/>
        <v>420.70363072990938</v>
      </c>
      <c r="AE61" s="181">
        <f t="shared" si="27"/>
        <v>427.01418519085797</v>
      </c>
      <c r="AF61" s="181">
        <f t="shared" si="27"/>
        <v>434.48693343169805</v>
      </c>
      <c r="AG61" s="181">
        <f t="shared" si="27"/>
        <v>442.09045476675283</v>
      </c>
      <c r="AH61" s="181">
        <f t="shared" si="27"/>
        <v>449.82703772517101</v>
      </c>
      <c r="AI61" s="181">
        <f t="shared" si="27"/>
        <v>457.69901088536153</v>
      </c>
      <c r="AJ61" s="181">
        <f t="shared" si="27"/>
        <v>465.70874357585535</v>
      </c>
      <c r="AK61" s="181">
        <f t="shared" si="27"/>
        <v>473.85864658843286</v>
      </c>
      <c r="AL61" s="181">
        <f t="shared" si="27"/>
        <v>482.15117290373047</v>
      </c>
      <c r="AM61" s="181">
        <f t="shared" si="27"/>
        <v>490.58881842954582</v>
      </c>
      <c r="AN61" s="181">
        <f t="shared" si="27"/>
        <v>499.17412275206289</v>
      </c>
      <c r="AO61" s="181">
        <f t="shared" si="27"/>
        <v>507.90966990022406</v>
      </c>
      <c r="AP61" s="181">
        <f t="shared" si="27"/>
        <v>516.79808912347801</v>
      </c>
      <c r="AQ61" s="181">
        <f t="shared" si="27"/>
        <v>525.84205568313882</v>
      </c>
      <c r="AR61" s="181">
        <f t="shared" si="27"/>
        <v>535.04429165759382</v>
      </c>
      <c r="AS61" s="181">
        <f t="shared" si="27"/>
        <v>544.40756676160174</v>
      </c>
      <c r="AT61" s="181">
        <f t="shared" si="27"/>
        <v>553.93469917992979</v>
      </c>
      <c r="AU61" s="181">
        <f t="shared" si="27"/>
        <v>563.62855641557849</v>
      </c>
      <c r="AV61" s="181">
        <f t="shared" si="27"/>
        <v>573.49205615285121</v>
      </c>
      <c r="AW61" s="181">
        <f t="shared" si="27"/>
        <v>583.52816713552613</v>
      </c>
      <c r="AX61" s="181">
        <f t="shared" si="27"/>
        <v>593.73991006039796</v>
      </c>
      <c r="AY61" s="181">
        <f t="shared" si="27"/>
        <v>604.13035848645495</v>
      </c>
      <c r="AZ61" s="181">
        <f t="shared" si="27"/>
        <v>614.70263975996806</v>
      </c>
      <c r="BA61" s="181">
        <f t="shared" si="27"/>
        <v>625.45993595576749</v>
      </c>
      <c r="BB61" s="181">
        <f t="shared" si="27"/>
        <v>636.40548483499344</v>
      </c>
    </row>
    <row r="62" spans="1:55" x14ac:dyDescent="0.25">
      <c r="E62" s="167" t="s">
        <v>88</v>
      </c>
      <c r="J62" s="181">
        <f t="shared" ref="J62:BB62" si="28">$F58*J$59</f>
        <v>0</v>
      </c>
      <c r="K62" s="181">
        <f t="shared" si="28"/>
        <v>620</v>
      </c>
      <c r="L62" s="181">
        <f t="shared" si="28"/>
        <v>623.09999999999991</v>
      </c>
      <c r="M62" s="181">
        <f t="shared" si="28"/>
        <v>626.21549999999979</v>
      </c>
      <c r="N62" s="181">
        <f t="shared" si="28"/>
        <v>629.34657749999974</v>
      </c>
      <c r="O62" s="181">
        <f t="shared" si="28"/>
        <v>632.49331038749972</v>
      </c>
      <c r="P62" s="181">
        <f t="shared" si="28"/>
        <v>637.23701021540603</v>
      </c>
      <c r="Q62" s="181">
        <f t="shared" si="28"/>
        <v>642.01628779202167</v>
      </c>
      <c r="R62" s="181">
        <f t="shared" si="28"/>
        <v>646.83140995046176</v>
      </c>
      <c r="S62" s="181">
        <f t="shared" si="28"/>
        <v>651.68264552509038</v>
      </c>
      <c r="T62" s="181">
        <f t="shared" si="28"/>
        <v>658.19947198034129</v>
      </c>
      <c r="U62" s="181">
        <f t="shared" si="28"/>
        <v>664.78146670014462</v>
      </c>
      <c r="V62" s="181">
        <f t="shared" si="28"/>
        <v>671.42928136714602</v>
      </c>
      <c r="W62" s="181">
        <f t="shared" si="28"/>
        <v>678.14357418081761</v>
      </c>
      <c r="X62" s="181">
        <f t="shared" si="28"/>
        <v>686.62036885807777</v>
      </c>
      <c r="Y62" s="181">
        <f t="shared" si="28"/>
        <v>695.2031234688036</v>
      </c>
      <c r="Z62" s="181">
        <f t="shared" si="28"/>
        <v>703.8931625121636</v>
      </c>
      <c r="AA62" s="181">
        <f t="shared" si="28"/>
        <v>712.6918270435657</v>
      </c>
      <c r="AB62" s="181">
        <f t="shared" si="28"/>
        <v>723.38220444921922</v>
      </c>
      <c r="AC62" s="181">
        <f t="shared" si="28"/>
        <v>734.23293751595736</v>
      </c>
      <c r="AD62" s="181">
        <f t="shared" si="28"/>
        <v>745.24643157869662</v>
      </c>
      <c r="AE62" s="181">
        <f t="shared" si="28"/>
        <v>756.42512805237698</v>
      </c>
      <c r="AF62" s="181">
        <f t="shared" si="28"/>
        <v>769.66256779329376</v>
      </c>
      <c r="AG62" s="181">
        <f t="shared" si="28"/>
        <v>783.13166272967646</v>
      </c>
      <c r="AH62" s="181">
        <f t="shared" si="28"/>
        <v>796.83646682744575</v>
      </c>
      <c r="AI62" s="181">
        <f t="shared" si="28"/>
        <v>810.78110499692616</v>
      </c>
      <c r="AJ62" s="181">
        <f t="shared" si="28"/>
        <v>824.96977433437235</v>
      </c>
      <c r="AK62" s="181">
        <f t="shared" si="28"/>
        <v>839.40674538522399</v>
      </c>
      <c r="AL62" s="181">
        <f t="shared" si="28"/>
        <v>854.09636342946544</v>
      </c>
      <c r="AM62" s="181">
        <f t="shared" si="28"/>
        <v>869.04304978948119</v>
      </c>
      <c r="AN62" s="181">
        <f t="shared" si="28"/>
        <v>884.25130316079708</v>
      </c>
      <c r="AO62" s="181">
        <f t="shared" si="28"/>
        <v>899.72570096611116</v>
      </c>
      <c r="AP62" s="181">
        <f t="shared" si="28"/>
        <v>915.47090073301808</v>
      </c>
      <c r="AQ62" s="181">
        <f t="shared" si="28"/>
        <v>931.4916414958459</v>
      </c>
      <c r="AR62" s="181">
        <f t="shared" si="28"/>
        <v>947.7927452220232</v>
      </c>
      <c r="AS62" s="181">
        <f t="shared" si="28"/>
        <v>964.37911826340871</v>
      </c>
      <c r="AT62" s="181">
        <f t="shared" si="28"/>
        <v>981.25575283301839</v>
      </c>
      <c r="AU62" s="181">
        <f t="shared" si="28"/>
        <v>998.42772850759627</v>
      </c>
      <c r="AV62" s="181">
        <f t="shared" si="28"/>
        <v>1015.9002137564793</v>
      </c>
      <c r="AW62" s="181">
        <f t="shared" si="28"/>
        <v>1033.6784674972178</v>
      </c>
      <c r="AX62" s="181">
        <f t="shared" si="28"/>
        <v>1051.7678406784191</v>
      </c>
      <c r="AY62" s="181">
        <f t="shared" si="28"/>
        <v>1070.1737778902916</v>
      </c>
      <c r="AZ62" s="181">
        <f t="shared" si="28"/>
        <v>1088.9018190033719</v>
      </c>
      <c r="BA62" s="181">
        <f t="shared" si="28"/>
        <v>1107.9576008359311</v>
      </c>
      <c r="BB62" s="181">
        <f t="shared" si="28"/>
        <v>1127.3468588505598</v>
      </c>
    </row>
    <row r="63" spans="1:55" x14ac:dyDescent="0.25">
      <c r="E63" s="167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  <c r="AA63" s="181"/>
      <c r="AB63" s="181"/>
      <c r="AC63" s="181"/>
      <c r="AD63" s="181"/>
      <c r="AE63" s="181"/>
      <c r="AF63" s="181"/>
      <c r="AG63" s="181"/>
      <c r="AH63" s="181"/>
      <c r="AI63" s="181"/>
      <c r="AJ63" s="181"/>
      <c r="AK63" s="181"/>
      <c r="AL63" s="181"/>
      <c r="AM63" s="181"/>
      <c r="AN63" s="181"/>
      <c r="AO63" s="181"/>
      <c r="AP63" s="181"/>
      <c r="AQ63" s="181"/>
      <c r="AR63" s="181"/>
      <c r="AS63" s="181"/>
      <c r="AT63" s="181"/>
      <c r="AU63" s="181"/>
      <c r="AV63" s="181"/>
      <c r="AW63" s="181"/>
      <c r="AX63" s="181"/>
      <c r="AY63" s="181"/>
      <c r="AZ63" s="181"/>
      <c r="BA63" s="181"/>
      <c r="BB63" s="181"/>
    </row>
    <row r="64" spans="1:55" x14ac:dyDescent="0.25">
      <c r="E64" s="64" t="str">
        <f t="shared" ref="E64:BB64" si="29" xml:space="preserve"> E$20</f>
        <v>standard wards</v>
      </c>
      <c r="F64" s="64">
        <f t="shared" si="29"/>
        <v>0</v>
      </c>
      <c r="G64" s="64">
        <f t="shared" si="29"/>
        <v>0</v>
      </c>
      <c r="H64" s="64">
        <f t="shared" si="29"/>
        <v>0</v>
      </c>
      <c r="I64" s="64">
        <f t="shared" si="29"/>
        <v>0</v>
      </c>
      <c r="J64" s="64">
        <f t="shared" si="29"/>
        <v>0</v>
      </c>
      <c r="K64" s="64">
        <f t="shared" si="29"/>
        <v>0</v>
      </c>
      <c r="L64" s="64">
        <f t="shared" si="29"/>
        <v>200</v>
      </c>
      <c r="M64" s="64">
        <f t="shared" si="29"/>
        <v>240</v>
      </c>
      <c r="N64" s="64">
        <f t="shared" si="29"/>
        <v>0</v>
      </c>
      <c r="O64" s="64">
        <f t="shared" si="29"/>
        <v>0</v>
      </c>
      <c r="P64" s="64">
        <f t="shared" si="29"/>
        <v>0</v>
      </c>
      <c r="Q64" s="64">
        <f t="shared" si="29"/>
        <v>0</v>
      </c>
      <c r="R64" s="64">
        <f t="shared" si="29"/>
        <v>0</v>
      </c>
      <c r="S64" s="64">
        <f t="shared" si="29"/>
        <v>0</v>
      </c>
      <c r="T64" s="64">
        <f t="shared" si="29"/>
        <v>0</v>
      </c>
      <c r="U64" s="64">
        <f t="shared" si="29"/>
        <v>0</v>
      </c>
      <c r="V64" s="64">
        <f t="shared" si="29"/>
        <v>0</v>
      </c>
      <c r="W64" s="64">
        <f t="shared" si="29"/>
        <v>0</v>
      </c>
      <c r="X64" s="64">
        <f t="shared" si="29"/>
        <v>0</v>
      </c>
      <c r="Y64" s="64">
        <f t="shared" si="29"/>
        <v>0</v>
      </c>
      <c r="Z64" s="64">
        <f t="shared" si="29"/>
        <v>0</v>
      </c>
      <c r="AA64" s="64">
        <f t="shared" si="29"/>
        <v>0</v>
      </c>
      <c r="AB64" s="64">
        <f t="shared" si="29"/>
        <v>0</v>
      </c>
      <c r="AC64" s="64">
        <f t="shared" si="29"/>
        <v>0</v>
      </c>
      <c r="AD64" s="64">
        <f t="shared" si="29"/>
        <v>0</v>
      </c>
      <c r="AE64" s="64">
        <f t="shared" si="29"/>
        <v>0</v>
      </c>
      <c r="AF64" s="64">
        <f t="shared" si="29"/>
        <v>0</v>
      </c>
      <c r="AG64" s="64">
        <f t="shared" si="29"/>
        <v>0</v>
      </c>
      <c r="AH64" s="64">
        <f t="shared" si="29"/>
        <v>0</v>
      </c>
      <c r="AI64" s="64">
        <f t="shared" si="29"/>
        <v>0</v>
      </c>
      <c r="AJ64" s="64">
        <f t="shared" si="29"/>
        <v>0</v>
      </c>
      <c r="AK64" s="64">
        <f t="shared" si="29"/>
        <v>0</v>
      </c>
      <c r="AL64" s="64">
        <f t="shared" si="29"/>
        <v>0</v>
      </c>
      <c r="AM64" s="64">
        <f t="shared" si="29"/>
        <v>0</v>
      </c>
      <c r="AN64" s="64">
        <f t="shared" si="29"/>
        <v>0</v>
      </c>
      <c r="AO64" s="64">
        <f t="shared" si="29"/>
        <v>0</v>
      </c>
      <c r="AP64" s="64">
        <f t="shared" si="29"/>
        <v>0</v>
      </c>
      <c r="AQ64" s="64">
        <f t="shared" si="29"/>
        <v>0</v>
      </c>
      <c r="AR64" s="64">
        <f t="shared" si="29"/>
        <v>0</v>
      </c>
      <c r="AS64" s="64">
        <f t="shared" si="29"/>
        <v>0</v>
      </c>
      <c r="AT64" s="64">
        <f t="shared" si="29"/>
        <v>0</v>
      </c>
      <c r="AU64" s="64">
        <f t="shared" si="29"/>
        <v>0</v>
      </c>
      <c r="AV64" s="64">
        <f t="shared" si="29"/>
        <v>0</v>
      </c>
      <c r="AW64" s="64">
        <f t="shared" si="29"/>
        <v>0</v>
      </c>
      <c r="AX64" s="64">
        <f t="shared" si="29"/>
        <v>0</v>
      </c>
      <c r="AY64" s="64">
        <f t="shared" si="29"/>
        <v>0</v>
      </c>
      <c r="AZ64" s="64">
        <f t="shared" si="29"/>
        <v>0</v>
      </c>
      <c r="BA64" s="64">
        <f t="shared" si="29"/>
        <v>0</v>
      </c>
      <c r="BB64" s="64">
        <f t="shared" si="29"/>
        <v>0</v>
      </c>
    </row>
    <row r="65" spans="1:55" x14ac:dyDescent="0.25">
      <c r="E65" s="64" t="str">
        <f t="shared" ref="E65:BB65" si="30" xml:space="preserve"> E$21</f>
        <v xml:space="preserve">private rooms </v>
      </c>
      <c r="F65" s="64">
        <f t="shared" si="30"/>
        <v>0</v>
      </c>
      <c r="G65" s="64">
        <f t="shared" si="30"/>
        <v>0</v>
      </c>
      <c r="H65" s="64">
        <f t="shared" si="30"/>
        <v>0</v>
      </c>
      <c r="I65" s="64">
        <f t="shared" si="30"/>
        <v>0</v>
      </c>
      <c r="J65" s="64">
        <f t="shared" si="30"/>
        <v>0</v>
      </c>
      <c r="K65" s="64">
        <f t="shared" si="30"/>
        <v>0</v>
      </c>
      <c r="L65" s="64">
        <f t="shared" si="30"/>
        <v>43.75</v>
      </c>
      <c r="M65" s="64">
        <f t="shared" si="30"/>
        <v>62.5</v>
      </c>
      <c r="N65" s="64">
        <f t="shared" si="30"/>
        <v>0</v>
      </c>
      <c r="O65" s="64">
        <f t="shared" si="30"/>
        <v>0</v>
      </c>
      <c r="P65" s="64">
        <f t="shared" si="30"/>
        <v>0</v>
      </c>
      <c r="Q65" s="64">
        <f t="shared" si="30"/>
        <v>0</v>
      </c>
      <c r="R65" s="64">
        <f t="shared" si="30"/>
        <v>0</v>
      </c>
      <c r="S65" s="64">
        <f t="shared" si="30"/>
        <v>0</v>
      </c>
      <c r="T65" s="64">
        <f t="shared" si="30"/>
        <v>0</v>
      </c>
      <c r="U65" s="64">
        <f t="shared" si="30"/>
        <v>0</v>
      </c>
      <c r="V65" s="64">
        <f t="shared" si="30"/>
        <v>0</v>
      </c>
      <c r="W65" s="64">
        <f t="shared" si="30"/>
        <v>0</v>
      </c>
      <c r="X65" s="64">
        <f t="shared" si="30"/>
        <v>0</v>
      </c>
      <c r="Y65" s="64">
        <f t="shared" si="30"/>
        <v>0</v>
      </c>
      <c r="Z65" s="64">
        <f t="shared" si="30"/>
        <v>0</v>
      </c>
      <c r="AA65" s="64">
        <f t="shared" si="30"/>
        <v>0</v>
      </c>
      <c r="AB65" s="64">
        <f t="shared" si="30"/>
        <v>0</v>
      </c>
      <c r="AC65" s="64">
        <f t="shared" si="30"/>
        <v>0</v>
      </c>
      <c r="AD65" s="64">
        <f t="shared" si="30"/>
        <v>0</v>
      </c>
      <c r="AE65" s="64">
        <f t="shared" si="30"/>
        <v>0</v>
      </c>
      <c r="AF65" s="64">
        <f t="shared" si="30"/>
        <v>0</v>
      </c>
      <c r="AG65" s="64">
        <f t="shared" si="30"/>
        <v>0</v>
      </c>
      <c r="AH65" s="64">
        <f t="shared" si="30"/>
        <v>0</v>
      </c>
      <c r="AI65" s="64">
        <f t="shared" si="30"/>
        <v>0</v>
      </c>
      <c r="AJ65" s="64">
        <f t="shared" si="30"/>
        <v>0</v>
      </c>
      <c r="AK65" s="64">
        <f t="shared" si="30"/>
        <v>0</v>
      </c>
      <c r="AL65" s="64">
        <f t="shared" si="30"/>
        <v>0</v>
      </c>
      <c r="AM65" s="64">
        <f t="shared" si="30"/>
        <v>0</v>
      </c>
      <c r="AN65" s="64">
        <f t="shared" si="30"/>
        <v>0</v>
      </c>
      <c r="AO65" s="64">
        <f t="shared" si="30"/>
        <v>0</v>
      </c>
      <c r="AP65" s="64">
        <f t="shared" si="30"/>
        <v>0</v>
      </c>
      <c r="AQ65" s="64">
        <f t="shared" si="30"/>
        <v>0</v>
      </c>
      <c r="AR65" s="64">
        <f t="shared" si="30"/>
        <v>0</v>
      </c>
      <c r="AS65" s="64">
        <f t="shared" si="30"/>
        <v>0</v>
      </c>
      <c r="AT65" s="64">
        <f t="shared" si="30"/>
        <v>0</v>
      </c>
      <c r="AU65" s="64">
        <f t="shared" si="30"/>
        <v>0</v>
      </c>
      <c r="AV65" s="64">
        <f t="shared" si="30"/>
        <v>0</v>
      </c>
      <c r="AW65" s="64">
        <f t="shared" si="30"/>
        <v>0</v>
      </c>
      <c r="AX65" s="64">
        <f t="shared" si="30"/>
        <v>0</v>
      </c>
      <c r="AY65" s="64">
        <f t="shared" si="30"/>
        <v>0</v>
      </c>
      <c r="AZ65" s="64">
        <f t="shared" si="30"/>
        <v>0</v>
      </c>
      <c r="BA65" s="64">
        <f t="shared" si="30"/>
        <v>0</v>
      </c>
      <c r="BB65" s="64">
        <f t="shared" si="30"/>
        <v>0</v>
      </c>
    </row>
    <row r="66" spans="1:55" x14ac:dyDescent="0.25">
      <c r="E66" s="64" t="str">
        <f t="shared" ref="E66:BA66" si="31" xml:space="preserve"> E$22</f>
        <v>premium suits</v>
      </c>
      <c r="F66" s="64">
        <f t="shared" si="31"/>
        <v>0</v>
      </c>
      <c r="G66" s="64">
        <f t="shared" si="31"/>
        <v>0</v>
      </c>
      <c r="H66" s="64">
        <f t="shared" si="31"/>
        <v>0</v>
      </c>
      <c r="I66" s="64">
        <f t="shared" si="31"/>
        <v>0</v>
      </c>
      <c r="J66" s="64">
        <f t="shared" si="31"/>
        <v>0</v>
      </c>
      <c r="K66" s="64">
        <f t="shared" si="31"/>
        <v>0</v>
      </c>
      <c r="L66" s="64">
        <f t="shared" si="31"/>
        <v>0</v>
      </c>
      <c r="M66" s="64">
        <f t="shared" si="31"/>
        <v>0</v>
      </c>
      <c r="N66" s="64">
        <f t="shared" si="31"/>
        <v>0</v>
      </c>
      <c r="O66" s="64">
        <f t="shared" si="31"/>
        <v>0</v>
      </c>
      <c r="P66" s="64">
        <f t="shared" si="31"/>
        <v>0</v>
      </c>
      <c r="Q66" s="64">
        <f t="shared" si="31"/>
        <v>0</v>
      </c>
      <c r="R66" s="64">
        <f t="shared" si="31"/>
        <v>0</v>
      </c>
      <c r="S66" s="64">
        <f t="shared" si="31"/>
        <v>0</v>
      </c>
      <c r="T66" s="64">
        <f t="shared" si="31"/>
        <v>0</v>
      </c>
      <c r="U66" s="64">
        <f t="shared" si="31"/>
        <v>0</v>
      </c>
      <c r="V66" s="64">
        <f t="shared" si="31"/>
        <v>0</v>
      </c>
      <c r="W66" s="64">
        <f t="shared" si="31"/>
        <v>0</v>
      </c>
      <c r="X66" s="64">
        <f t="shared" si="31"/>
        <v>0</v>
      </c>
      <c r="Y66" s="64">
        <f t="shared" si="31"/>
        <v>0</v>
      </c>
      <c r="Z66" s="64">
        <f t="shared" si="31"/>
        <v>0</v>
      </c>
      <c r="AA66" s="64">
        <f t="shared" si="31"/>
        <v>0</v>
      </c>
      <c r="AB66" s="64">
        <f t="shared" si="31"/>
        <v>0</v>
      </c>
      <c r="AC66" s="64">
        <f t="shared" si="31"/>
        <v>0</v>
      </c>
      <c r="AD66" s="64">
        <f t="shared" si="31"/>
        <v>0</v>
      </c>
      <c r="AE66" s="64">
        <f t="shared" si="31"/>
        <v>0</v>
      </c>
      <c r="AF66" s="64">
        <f t="shared" si="31"/>
        <v>0</v>
      </c>
      <c r="AG66" s="64">
        <f t="shared" si="31"/>
        <v>0</v>
      </c>
      <c r="AH66" s="64">
        <f t="shared" si="31"/>
        <v>0</v>
      </c>
      <c r="AI66" s="64">
        <f t="shared" si="31"/>
        <v>0</v>
      </c>
      <c r="AJ66" s="64">
        <f t="shared" si="31"/>
        <v>0</v>
      </c>
      <c r="AK66" s="64">
        <f t="shared" si="31"/>
        <v>0</v>
      </c>
      <c r="AL66" s="64">
        <f t="shared" si="31"/>
        <v>0</v>
      </c>
      <c r="AM66" s="64">
        <f t="shared" si="31"/>
        <v>0</v>
      </c>
      <c r="AN66" s="64">
        <f t="shared" si="31"/>
        <v>0</v>
      </c>
      <c r="AO66" s="64">
        <f t="shared" si="31"/>
        <v>0</v>
      </c>
      <c r="AP66" s="64">
        <f t="shared" si="31"/>
        <v>0</v>
      </c>
      <c r="AQ66" s="64">
        <f t="shared" si="31"/>
        <v>0</v>
      </c>
      <c r="AR66" s="64">
        <f t="shared" si="31"/>
        <v>0</v>
      </c>
      <c r="AS66" s="64">
        <f t="shared" si="31"/>
        <v>0</v>
      </c>
      <c r="AT66" s="64">
        <f t="shared" si="31"/>
        <v>0</v>
      </c>
      <c r="AU66" s="64">
        <f t="shared" si="31"/>
        <v>0</v>
      </c>
      <c r="AV66" s="64">
        <f t="shared" si="31"/>
        <v>0</v>
      </c>
      <c r="AW66" s="64">
        <f t="shared" si="31"/>
        <v>0</v>
      </c>
      <c r="AX66" s="64">
        <f t="shared" si="31"/>
        <v>0</v>
      </c>
      <c r="AY66" s="64">
        <f t="shared" si="31"/>
        <v>0</v>
      </c>
      <c r="AZ66" s="64">
        <f t="shared" si="31"/>
        <v>0</v>
      </c>
      <c r="BA66" s="64">
        <f t="shared" si="31"/>
        <v>0</v>
      </c>
      <c r="BB66" s="64">
        <f xml:space="preserve"> BB$22</f>
        <v>0</v>
      </c>
    </row>
    <row r="67" spans="1:55" s="191" customFormat="1" x14ac:dyDescent="0.25">
      <c r="A67" s="189"/>
      <c r="B67" s="189"/>
      <c r="C67" s="190"/>
      <c r="E67" s="192" t="s">
        <v>176</v>
      </c>
      <c r="F67" s="192"/>
      <c r="G67" s="192"/>
      <c r="H67" s="192"/>
      <c r="I67" s="192"/>
      <c r="J67" s="192">
        <f t="shared" ref="J67:BB67" si="32">SUMPRODUCT(J60:J62,J64:J66)</f>
        <v>0</v>
      </c>
      <c r="K67" s="192">
        <f t="shared" si="32"/>
        <v>0</v>
      </c>
      <c r="L67" s="192">
        <f t="shared" si="32"/>
        <v>49559.0625</v>
      </c>
      <c r="M67" s="192">
        <f t="shared" si="32"/>
        <v>63303.316874999982</v>
      </c>
      <c r="N67" s="192">
        <f t="shared" si="32"/>
        <v>0</v>
      </c>
      <c r="O67" s="192">
        <f t="shared" si="32"/>
        <v>0</v>
      </c>
      <c r="P67" s="192">
        <f t="shared" si="32"/>
        <v>0</v>
      </c>
      <c r="Q67" s="192">
        <f t="shared" si="32"/>
        <v>0</v>
      </c>
      <c r="R67" s="192">
        <f t="shared" si="32"/>
        <v>0</v>
      </c>
      <c r="S67" s="192">
        <f t="shared" si="32"/>
        <v>0</v>
      </c>
      <c r="T67" s="192">
        <f t="shared" si="32"/>
        <v>0</v>
      </c>
      <c r="U67" s="192">
        <f t="shared" si="32"/>
        <v>0</v>
      </c>
      <c r="V67" s="192">
        <f t="shared" si="32"/>
        <v>0</v>
      </c>
      <c r="W67" s="192">
        <f t="shared" si="32"/>
        <v>0</v>
      </c>
      <c r="X67" s="192">
        <f t="shared" si="32"/>
        <v>0</v>
      </c>
      <c r="Y67" s="192">
        <f t="shared" si="32"/>
        <v>0</v>
      </c>
      <c r="Z67" s="192">
        <f t="shared" si="32"/>
        <v>0</v>
      </c>
      <c r="AA67" s="192">
        <f t="shared" si="32"/>
        <v>0</v>
      </c>
      <c r="AB67" s="192">
        <f t="shared" si="32"/>
        <v>0</v>
      </c>
      <c r="AC67" s="192">
        <f t="shared" si="32"/>
        <v>0</v>
      </c>
      <c r="AD67" s="192">
        <f t="shared" si="32"/>
        <v>0</v>
      </c>
      <c r="AE67" s="192">
        <f t="shared" si="32"/>
        <v>0</v>
      </c>
      <c r="AF67" s="192">
        <f t="shared" si="32"/>
        <v>0</v>
      </c>
      <c r="AG67" s="192">
        <f t="shared" si="32"/>
        <v>0</v>
      </c>
      <c r="AH67" s="192">
        <f t="shared" si="32"/>
        <v>0</v>
      </c>
      <c r="AI67" s="192">
        <f t="shared" si="32"/>
        <v>0</v>
      </c>
      <c r="AJ67" s="192">
        <f t="shared" si="32"/>
        <v>0</v>
      </c>
      <c r="AK67" s="192">
        <f t="shared" si="32"/>
        <v>0</v>
      </c>
      <c r="AL67" s="192">
        <f t="shared" si="32"/>
        <v>0</v>
      </c>
      <c r="AM67" s="192">
        <f t="shared" si="32"/>
        <v>0</v>
      </c>
      <c r="AN67" s="192">
        <f t="shared" si="32"/>
        <v>0</v>
      </c>
      <c r="AO67" s="192">
        <f t="shared" si="32"/>
        <v>0</v>
      </c>
      <c r="AP67" s="192">
        <f t="shared" si="32"/>
        <v>0</v>
      </c>
      <c r="AQ67" s="192">
        <f t="shared" si="32"/>
        <v>0</v>
      </c>
      <c r="AR67" s="192">
        <f t="shared" si="32"/>
        <v>0</v>
      </c>
      <c r="AS67" s="192">
        <f t="shared" si="32"/>
        <v>0</v>
      </c>
      <c r="AT67" s="192">
        <f t="shared" si="32"/>
        <v>0</v>
      </c>
      <c r="AU67" s="192">
        <f t="shared" si="32"/>
        <v>0</v>
      </c>
      <c r="AV67" s="192">
        <f t="shared" si="32"/>
        <v>0</v>
      </c>
      <c r="AW67" s="192">
        <f t="shared" si="32"/>
        <v>0</v>
      </c>
      <c r="AX67" s="192">
        <f t="shared" si="32"/>
        <v>0</v>
      </c>
      <c r="AY67" s="192">
        <f t="shared" si="32"/>
        <v>0</v>
      </c>
      <c r="AZ67" s="192">
        <f t="shared" si="32"/>
        <v>0</v>
      </c>
      <c r="BA67" s="192">
        <f t="shared" si="32"/>
        <v>0</v>
      </c>
      <c r="BB67" s="192">
        <f t="shared" si="32"/>
        <v>0</v>
      </c>
    </row>
    <row r="70" spans="1:55" x14ac:dyDescent="0.25">
      <c r="E70" s="158" t="str">
        <f xml:space="preserve"> InpC!E$155</f>
        <v xml:space="preserve">units in thousand </v>
      </c>
      <c r="F70" s="158">
        <f xml:space="preserve"> InpC!F$155</f>
        <v>1000</v>
      </c>
      <c r="G70" s="158" t="str">
        <f xml:space="preserve"> InpC!G$155</f>
        <v>thousand</v>
      </c>
    </row>
    <row r="71" spans="1:55" x14ac:dyDescent="0.25">
      <c r="E71" s="161" t="str">
        <f xml:space="preserve"> Time!E$27</f>
        <v>Actual days between model period</v>
      </c>
      <c r="F71" s="161">
        <f xml:space="preserve"> Time!F$27</f>
        <v>0</v>
      </c>
      <c r="G71" s="161" t="str">
        <f xml:space="preserve"> Time!G$27</f>
        <v>days</v>
      </c>
      <c r="H71" s="161">
        <f xml:space="preserve"> Time!H$27</f>
        <v>0</v>
      </c>
      <c r="I71" s="161">
        <f xml:space="preserve"> Time!I$27</f>
        <v>0</v>
      </c>
      <c r="J71" s="161">
        <f xml:space="preserve"> Time!J$27</f>
        <v>92</v>
      </c>
      <c r="K71" s="161">
        <f xml:space="preserve"> Time!K$27</f>
        <v>92</v>
      </c>
      <c r="L71" s="161">
        <f xml:space="preserve"> Time!L$27</f>
        <v>90</v>
      </c>
      <c r="M71" s="161">
        <f xml:space="preserve"> Time!M$27</f>
        <v>91</v>
      </c>
      <c r="N71" s="161">
        <f xml:space="preserve"> Time!N$27</f>
        <v>92</v>
      </c>
      <c r="O71" s="161">
        <f xml:space="preserve"> Time!O$27</f>
        <v>92</v>
      </c>
      <c r="P71" s="161">
        <f xml:space="preserve"> Time!P$27</f>
        <v>90</v>
      </c>
      <c r="Q71" s="161">
        <f xml:space="preserve"> Time!Q$27</f>
        <v>91</v>
      </c>
      <c r="R71" s="161">
        <f xml:space="preserve"> Time!R$27</f>
        <v>92</v>
      </c>
      <c r="S71" s="161">
        <f xml:space="preserve"> Time!S$27</f>
        <v>92</v>
      </c>
      <c r="T71" s="161">
        <f xml:space="preserve"> Time!T$27</f>
        <v>91</v>
      </c>
      <c r="U71" s="161">
        <f xml:space="preserve"> Time!U$27</f>
        <v>91</v>
      </c>
      <c r="V71" s="161">
        <f xml:space="preserve"> Time!V$27</f>
        <v>92</v>
      </c>
      <c r="W71" s="161">
        <f xml:space="preserve"> Time!W$27</f>
        <v>92</v>
      </c>
      <c r="X71" s="161">
        <f xml:space="preserve"> Time!X$27</f>
        <v>90</v>
      </c>
      <c r="Y71" s="161">
        <f xml:space="preserve"> Time!Y$27</f>
        <v>91</v>
      </c>
      <c r="Z71" s="161">
        <f xml:space="preserve"> Time!Z$27</f>
        <v>92</v>
      </c>
      <c r="AA71" s="161">
        <f xml:space="preserve"> Time!AA$27</f>
        <v>92</v>
      </c>
      <c r="AB71" s="161">
        <f xml:space="preserve"> Time!AB$27</f>
        <v>90</v>
      </c>
      <c r="AC71" s="161">
        <f xml:space="preserve"> Time!AC$27</f>
        <v>91</v>
      </c>
      <c r="AD71" s="161">
        <f xml:space="preserve"> Time!AD$27</f>
        <v>92</v>
      </c>
      <c r="AE71" s="161">
        <f xml:space="preserve"> Time!AE$27</f>
        <v>92</v>
      </c>
      <c r="AF71" s="161">
        <f xml:space="preserve"> Time!AF$27</f>
        <v>90</v>
      </c>
      <c r="AG71" s="161">
        <f xml:space="preserve"> Time!AG$27</f>
        <v>91</v>
      </c>
      <c r="AH71" s="161">
        <f xml:space="preserve"> Time!AH$27</f>
        <v>92</v>
      </c>
      <c r="AI71" s="161">
        <f xml:space="preserve"> Time!AI$27</f>
        <v>92</v>
      </c>
      <c r="AJ71" s="161">
        <f xml:space="preserve"> Time!AJ$27</f>
        <v>91</v>
      </c>
      <c r="AK71" s="161">
        <f xml:space="preserve"> Time!AK$27</f>
        <v>91</v>
      </c>
      <c r="AL71" s="161">
        <f xml:space="preserve"> Time!AL$27</f>
        <v>92</v>
      </c>
      <c r="AM71" s="161">
        <f xml:space="preserve"> Time!AM$27</f>
        <v>92</v>
      </c>
      <c r="AN71" s="161">
        <f xml:space="preserve"> Time!AN$27</f>
        <v>90</v>
      </c>
      <c r="AO71" s="161">
        <f xml:space="preserve"> Time!AO$27</f>
        <v>91</v>
      </c>
      <c r="AP71" s="161">
        <f xml:space="preserve"> Time!AP$27</f>
        <v>92</v>
      </c>
      <c r="AQ71" s="161">
        <f xml:space="preserve"> Time!AQ$27</f>
        <v>92</v>
      </c>
      <c r="AR71" s="161">
        <f xml:space="preserve"> Time!AR$27</f>
        <v>90</v>
      </c>
      <c r="AS71" s="161">
        <f xml:space="preserve"> Time!AS$27</f>
        <v>91</v>
      </c>
      <c r="AT71" s="161">
        <f xml:space="preserve"> Time!AT$27</f>
        <v>92</v>
      </c>
      <c r="AU71" s="161">
        <f xml:space="preserve"> Time!AU$27</f>
        <v>92</v>
      </c>
      <c r="AV71" s="161">
        <f xml:space="preserve"> Time!AV$27</f>
        <v>90</v>
      </c>
      <c r="AW71" s="161">
        <f xml:space="preserve"> Time!AW$27</f>
        <v>91</v>
      </c>
      <c r="AX71" s="161">
        <f xml:space="preserve"> Time!AX$27</f>
        <v>92</v>
      </c>
      <c r="AY71" s="161">
        <f xml:space="preserve"> Time!AY$27</f>
        <v>92</v>
      </c>
      <c r="AZ71" s="161">
        <f xml:space="preserve"> Time!AZ$27</f>
        <v>91</v>
      </c>
      <c r="BA71" s="161">
        <f xml:space="preserve"> Time!BA$27</f>
        <v>91</v>
      </c>
      <c r="BB71" s="161">
        <f xml:space="preserve"> Time!BB$27</f>
        <v>92</v>
      </c>
    </row>
    <row r="72" spans="1:55" x14ac:dyDescent="0.25">
      <c r="E72" s="64" t="str">
        <f t="shared" ref="E72:AJ72" si="33" xml:space="preserve"> E$67</f>
        <v>pre conversion revenue</v>
      </c>
      <c r="F72" s="64">
        <f t="shared" si="33"/>
        <v>0</v>
      </c>
      <c r="G72" s="64">
        <f t="shared" si="33"/>
        <v>0</v>
      </c>
      <c r="H72" s="64">
        <f t="shared" si="33"/>
        <v>0</v>
      </c>
      <c r="I72" s="64">
        <f t="shared" si="33"/>
        <v>0</v>
      </c>
      <c r="J72" s="64">
        <f t="shared" si="33"/>
        <v>0</v>
      </c>
      <c r="K72" s="64">
        <f t="shared" si="33"/>
        <v>0</v>
      </c>
      <c r="L72" s="64">
        <f t="shared" si="33"/>
        <v>49559.0625</v>
      </c>
      <c r="M72" s="64">
        <f t="shared" si="33"/>
        <v>63303.316874999982</v>
      </c>
      <c r="N72" s="64">
        <f t="shared" si="33"/>
        <v>0</v>
      </c>
      <c r="O72" s="64">
        <f t="shared" si="33"/>
        <v>0</v>
      </c>
      <c r="P72" s="64">
        <f t="shared" si="33"/>
        <v>0</v>
      </c>
      <c r="Q72" s="64">
        <f t="shared" si="33"/>
        <v>0</v>
      </c>
      <c r="R72" s="64">
        <f t="shared" si="33"/>
        <v>0</v>
      </c>
      <c r="S72" s="64">
        <f t="shared" si="33"/>
        <v>0</v>
      </c>
      <c r="T72" s="64">
        <f t="shared" si="33"/>
        <v>0</v>
      </c>
      <c r="U72" s="64">
        <f t="shared" si="33"/>
        <v>0</v>
      </c>
      <c r="V72" s="64">
        <f t="shared" si="33"/>
        <v>0</v>
      </c>
      <c r="W72" s="64">
        <f t="shared" si="33"/>
        <v>0</v>
      </c>
      <c r="X72" s="64">
        <f t="shared" si="33"/>
        <v>0</v>
      </c>
      <c r="Y72" s="64">
        <f t="shared" si="33"/>
        <v>0</v>
      </c>
      <c r="Z72" s="64">
        <f t="shared" si="33"/>
        <v>0</v>
      </c>
      <c r="AA72" s="64">
        <f t="shared" si="33"/>
        <v>0</v>
      </c>
      <c r="AB72" s="64">
        <f t="shared" si="33"/>
        <v>0</v>
      </c>
      <c r="AC72" s="64">
        <f t="shared" si="33"/>
        <v>0</v>
      </c>
      <c r="AD72" s="64">
        <f t="shared" si="33"/>
        <v>0</v>
      </c>
      <c r="AE72" s="64">
        <f t="shared" si="33"/>
        <v>0</v>
      </c>
      <c r="AF72" s="64">
        <f t="shared" si="33"/>
        <v>0</v>
      </c>
      <c r="AG72" s="64">
        <f t="shared" si="33"/>
        <v>0</v>
      </c>
      <c r="AH72" s="64">
        <f t="shared" si="33"/>
        <v>0</v>
      </c>
      <c r="AI72" s="64">
        <f t="shared" si="33"/>
        <v>0</v>
      </c>
      <c r="AJ72" s="64">
        <f t="shared" si="33"/>
        <v>0</v>
      </c>
      <c r="AK72" s="64">
        <f t="shared" ref="AK72:BB72" si="34" xml:space="preserve"> AK$67</f>
        <v>0</v>
      </c>
      <c r="AL72" s="64">
        <f t="shared" si="34"/>
        <v>0</v>
      </c>
      <c r="AM72" s="64">
        <f t="shared" si="34"/>
        <v>0</v>
      </c>
      <c r="AN72" s="64">
        <f t="shared" si="34"/>
        <v>0</v>
      </c>
      <c r="AO72" s="64">
        <f t="shared" si="34"/>
        <v>0</v>
      </c>
      <c r="AP72" s="64">
        <f t="shared" si="34"/>
        <v>0</v>
      </c>
      <c r="AQ72" s="64">
        <f t="shared" si="34"/>
        <v>0</v>
      </c>
      <c r="AR72" s="64">
        <f t="shared" si="34"/>
        <v>0</v>
      </c>
      <c r="AS72" s="64">
        <f t="shared" si="34"/>
        <v>0</v>
      </c>
      <c r="AT72" s="64">
        <f t="shared" si="34"/>
        <v>0</v>
      </c>
      <c r="AU72" s="64">
        <f t="shared" si="34"/>
        <v>0</v>
      </c>
      <c r="AV72" s="64">
        <f t="shared" si="34"/>
        <v>0</v>
      </c>
      <c r="AW72" s="64">
        <f t="shared" si="34"/>
        <v>0</v>
      </c>
      <c r="AX72" s="64">
        <f t="shared" si="34"/>
        <v>0</v>
      </c>
      <c r="AY72" s="64">
        <f t="shared" si="34"/>
        <v>0</v>
      </c>
      <c r="AZ72" s="64">
        <f t="shared" si="34"/>
        <v>0</v>
      </c>
      <c r="BA72" s="64">
        <f t="shared" si="34"/>
        <v>0</v>
      </c>
      <c r="BB72" s="64">
        <f t="shared" si="34"/>
        <v>0</v>
      </c>
    </row>
    <row r="73" spans="1:55" s="133" customFormat="1" x14ac:dyDescent="0.25">
      <c r="A73" s="198"/>
      <c r="B73" s="198"/>
      <c r="C73" s="199"/>
      <c r="E73" s="163" t="s">
        <v>202</v>
      </c>
      <c r="F73" s="163"/>
      <c r="G73" s="163" t="s">
        <v>121</v>
      </c>
      <c r="H73" s="163"/>
      <c r="I73" s="163"/>
      <c r="J73" s="163">
        <f t="shared" ref="J73:BB73" si="35">J72*J71/$F70</f>
        <v>0</v>
      </c>
      <c r="K73" s="163">
        <f t="shared" si="35"/>
        <v>0</v>
      </c>
      <c r="L73" s="163">
        <f t="shared" si="35"/>
        <v>4460.3156250000002</v>
      </c>
      <c r="M73" s="163">
        <f t="shared" si="35"/>
        <v>5760.6018356249988</v>
      </c>
      <c r="N73" s="163">
        <f t="shared" si="35"/>
        <v>0</v>
      </c>
      <c r="O73" s="163">
        <f t="shared" si="35"/>
        <v>0</v>
      </c>
      <c r="P73" s="163">
        <f t="shared" si="35"/>
        <v>0</v>
      </c>
      <c r="Q73" s="163">
        <f t="shared" si="35"/>
        <v>0</v>
      </c>
      <c r="R73" s="163">
        <f t="shared" si="35"/>
        <v>0</v>
      </c>
      <c r="S73" s="163">
        <f t="shared" si="35"/>
        <v>0</v>
      </c>
      <c r="T73" s="163">
        <f t="shared" si="35"/>
        <v>0</v>
      </c>
      <c r="U73" s="163">
        <f t="shared" si="35"/>
        <v>0</v>
      </c>
      <c r="V73" s="163">
        <f t="shared" si="35"/>
        <v>0</v>
      </c>
      <c r="W73" s="163">
        <f t="shared" si="35"/>
        <v>0</v>
      </c>
      <c r="X73" s="163">
        <f t="shared" si="35"/>
        <v>0</v>
      </c>
      <c r="Y73" s="163">
        <f t="shared" si="35"/>
        <v>0</v>
      </c>
      <c r="Z73" s="163">
        <f t="shared" si="35"/>
        <v>0</v>
      </c>
      <c r="AA73" s="163">
        <f t="shared" si="35"/>
        <v>0</v>
      </c>
      <c r="AB73" s="163">
        <f t="shared" si="35"/>
        <v>0</v>
      </c>
      <c r="AC73" s="163">
        <f t="shared" si="35"/>
        <v>0</v>
      </c>
      <c r="AD73" s="163">
        <f t="shared" si="35"/>
        <v>0</v>
      </c>
      <c r="AE73" s="163">
        <f t="shared" si="35"/>
        <v>0</v>
      </c>
      <c r="AF73" s="163">
        <f t="shared" si="35"/>
        <v>0</v>
      </c>
      <c r="AG73" s="163">
        <f t="shared" si="35"/>
        <v>0</v>
      </c>
      <c r="AH73" s="163">
        <f t="shared" si="35"/>
        <v>0</v>
      </c>
      <c r="AI73" s="163">
        <f t="shared" si="35"/>
        <v>0</v>
      </c>
      <c r="AJ73" s="163">
        <f t="shared" si="35"/>
        <v>0</v>
      </c>
      <c r="AK73" s="163">
        <f t="shared" si="35"/>
        <v>0</v>
      </c>
      <c r="AL73" s="163">
        <f t="shared" si="35"/>
        <v>0</v>
      </c>
      <c r="AM73" s="163">
        <f t="shared" si="35"/>
        <v>0</v>
      </c>
      <c r="AN73" s="163">
        <f t="shared" si="35"/>
        <v>0</v>
      </c>
      <c r="AO73" s="163">
        <f t="shared" si="35"/>
        <v>0</v>
      </c>
      <c r="AP73" s="163">
        <f t="shared" si="35"/>
        <v>0</v>
      </c>
      <c r="AQ73" s="163">
        <f t="shared" si="35"/>
        <v>0</v>
      </c>
      <c r="AR73" s="163">
        <f t="shared" si="35"/>
        <v>0</v>
      </c>
      <c r="AS73" s="163">
        <f t="shared" si="35"/>
        <v>0</v>
      </c>
      <c r="AT73" s="163">
        <f t="shared" si="35"/>
        <v>0</v>
      </c>
      <c r="AU73" s="163">
        <f t="shared" si="35"/>
        <v>0</v>
      </c>
      <c r="AV73" s="163">
        <f t="shared" si="35"/>
        <v>0</v>
      </c>
      <c r="AW73" s="163">
        <f t="shared" si="35"/>
        <v>0</v>
      </c>
      <c r="AX73" s="163">
        <f t="shared" si="35"/>
        <v>0</v>
      </c>
      <c r="AY73" s="163">
        <f t="shared" si="35"/>
        <v>0</v>
      </c>
      <c r="AZ73" s="163">
        <f t="shared" si="35"/>
        <v>0</v>
      </c>
      <c r="BA73" s="163">
        <f t="shared" si="35"/>
        <v>0</v>
      </c>
      <c r="BB73" s="163">
        <f t="shared" si="35"/>
        <v>0</v>
      </c>
    </row>
    <row r="75" spans="1:55" x14ac:dyDescent="0.25">
      <c r="B75" s="2" t="s">
        <v>276</v>
      </c>
    </row>
    <row r="76" spans="1:55" x14ac:dyDescent="0.25">
      <c r="E76" s="158" t="str">
        <f xml:space="preserve"> InpC!E$52</f>
        <v>standard wards</v>
      </c>
      <c r="F76" s="158">
        <f xml:space="preserve"> InpC!F$52</f>
        <v>170</v>
      </c>
      <c r="G76" s="158" t="str">
        <f xml:space="preserve"> InpC!G$52</f>
        <v>usd/bed</v>
      </c>
    </row>
    <row r="77" spans="1:55" x14ac:dyDescent="0.25">
      <c r="E77" s="158" t="str">
        <f xml:space="preserve"> InpC!E$53</f>
        <v xml:space="preserve">private rooms </v>
      </c>
      <c r="F77" s="158">
        <f xml:space="preserve"> InpC!F$53</f>
        <v>350</v>
      </c>
      <c r="G77" s="158" t="str">
        <f xml:space="preserve"> InpC!G$53</f>
        <v>usd/room</v>
      </c>
    </row>
    <row r="78" spans="1:55" x14ac:dyDescent="0.25">
      <c r="E78" s="158" t="str">
        <f xml:space="preserve"> InpC!E$54</f>
        <v>premium suits</v>
      </c>
      <c r="F78" s="158">
        <f xml:space="preserve"> InpC!F$54</f>
        <v>806</v>
      </c>
      <c r="G78" s="158" t="str">
        <f xml:space="preserve"> InpC!G$54</f>
        <v>usd/room</v>
      </c>
    </row>
    <row r="79" spans="1:55" s="180" customFormat="1" x14ac:dyDescent="0.25">
      <c r="A79" s="177"/>
      <c r="B79" s="177"/>
      <c r="C79" s="178"/>
      <c r="D79" s="151"/>
      <c r="E79" s="179" t="str">
        <f xml:space="preserve"> Esc!E$22</f>
        <v>periodic escalation factor</v>
      </c>
      <c r="F79" s="179">
        <f xml:space="preserve"> Esc!F$22</f>
        <v>0</v>
      </c>
      <c r="G79" s="179" t="str">
        <f xml:space="preserve"> Esc!G$22</f>
        <v>factor</v>
      </c>
      <c r="H79" s="179">
        <f xml:space="preserve"> Esc!H$22</f>
        <v>0</v>
      </c>
      <c r="I79" s="179">
        <f xml:space="preserve"> Esc!I$22</f>
        <v>0</v>
      </c>
      <c r="J79" s="179">
        <f xml:space="preserve"> Esc!J$22</f>
        <v>0</v>
      </c>
      <c r="K79" s="179">
        <f xml:space="preserve"> Esc!K$22</f>
        <v>1</v>
      </c>
      <c r="L79" s="179">
        <f xml:space="preserve"> Esc!L$22</f>
        <v>1.0049999999999999</v>
      </c>
      <c r="M79" s="179">
        <f xml:space="preserve"> Esc!M$22</f>
        <v>1.0100249999999997</v>
      </c>
      <c r="N79" s="179">
        <f xml:space="preserve"> Esc!N$22</f>
        <v>1.0150751249999996</v>
      </c>
      <c r="O79" s="179">
        <f xml:space="preserve"> Esc!O$22</f>
        <v>1.0201505006249996</v>
      </c>
      <c r="P79" s="179">
        <f xml:space="preserve"> Esc!P$22</f>
        <v>1.0278016293796872</v>
      </c>
      <c r="Q79" s="179">
        <f xml:space="preserve"> Esc!Q$22</f>
        <v>1.035510141600035</v>
      </c>
      <c r="R79" s="179">
        <f xml:space="preserve"> Esc!R$22</f>
        <v>1.0432764676620352</v>
      </c>
      <c r="S79" s="179">
        <f xml:space="preserve"> Esc!S$22</f>
        <v>1.0511010411695005</v>
      </c>
      <c r="T79" s="179">
        <f xml:space="preserve"> Esc!T$22</f>
        <v>1.0616120515811955</v>
      </c>
      <c r="U79" s="179">
        <f xml:space="preserve"> Esc!U$22</f>
        <v>1.0722281720970075</v>
      </c>
      <c r="V79" s="179">
        <f xml:space="preserve"> Esc!V$22</f>
        <v>1.0829504538179775</v>
      </c>
      <c r="W79" s="179">
        <f xml:space="preserve"> Esc!W$22</f>
        <v>1.0937799583561574</v>
      </c>
      <c r="X79" s="179">
        <f xml:space="preserve"> Esc!X$22</f>
        <v>1.1074522078356093</v>
      </c>
      <c r="Y79" s="179">
        <f xml:space="preserve"> Esc!Y$22</f>
        <v>1.1212953604335543</v>
      </c>
      <c r="Z79" s="179">
        <f xml:space="preserve"> Esc!Z$22</f>
        <v>1.1353115524389736</v>
      </c>
      <c r="AA79" s="179">
        <f xml:space="preserve"> Esc!AA$22</f>
        <v>1.1495029468444609</v>
      </c>
      <c r="AB79" s="179">
        <f xml:space="preserve"> Esc!AB$22</f>
        <v>1.1667454910471278</v>
      </c>
      <c r="AC79" s="179">
        <f xml:space="preserve"> Esc!AC$22</f>
        <v>1.1842466734128345</v>
      </c>
      <c r="AD79" s="179">
        <f xml:space="preserve"> Esc!AD$22</f>
        <v>1.2020103735140268</v>
      </c>
      <c r="AE79" s="179">
        <f xml:space="preserve"> Esc!AE$22</f>
        <v>1.2200405291167371</v>
      </c>
      <c r="AF79" s="179">
        <f xml:space="preserve"> Esc!AF$22</f>
        <v>1.2413912383762802</v>
      </c>
      <c r="AG79" s="179">
        <f xml:space="preserve"> Esc!AG$22</f>
        <v>1.2631155850478653</v>
      </c>
      <c r="AH79" s="179">
        <f xml:space="preserve"> Esc!AH$22</f>
        <v>1.2852201077862029</v>
      </c>
      <c r="AI79" s="179">
        <f xml:space="preserve"> Esc!AI$22</f>
        <v>1.3077114596724615</v>
      </c>
      <c r="AJ79" s="179">
        <f xml:space="preserve"> Esc!AJ$22</f>
        <v>1.3305964102167296</v>
      </c>
      <c r="AK79" s="179">
        <f xml:space="preserve"> Esc!AK$22</f>
        <v>1.3538818473955225</v>
      </c>
      <c r="AL79" s="179">
        <f xml:space="preserve"> Esc!AL$22</f>
        <v>1.3775747797249442</v>
      </c>
      <c r="AM79" s="179">
        <f xml:space="preserve"> Esc!AM$22</f>
        <v>1.4016823383701309</v>
      </c>
      <c r="AN79" s="179">
        <f xml:space="preserve"> Esc!AN$22</f>
        <v>1.4262117792916083</v>
      </c>
      <c r="AO79" s="179">
        <f xml:space="preserve"> Esc!AO$22</f>
        <v>1.4511704854292116</v>
      </c>
      <c r="AP79" s="179">
        <f xml:space="preserve"> Esc!AP$22</f>
        <v>1.4765659689242228</v>
      </c>
      <c r="AQ79" s="179">
        <f xml:space="preserve"> Esc!AQ$22</f>
        <v>1.5024058733803967</v>
      </c>
      <c r="AR79" s="179">
        <f xml:space="preserve"> Esc!AR$22</f>
        <v>1.5286979761645536</v>
      </c>
      <c r="AS79" s="179">
        <f xml:space="preserve"> Esc!AS$22</f>
        <v>1.5554501907474334</v>
      </c>
      <c r="AT79" s="179">
        <f xml:space="preserve"> Esc!AT$22</f>
        <v>1.5826705690855136</v>
      </c>
      <c r="AU79" s="179">
        <f xml:space="preserve"> Esc!AU$22</f>
        <v>1.6103673040445101</v>
      </c>
      <c r="AV79" s="179">
        <f xml:space="preserve"> Esc!AV$22</f>
        <v>1.6385487318652892</v>
      </c>
      <c r="AW79" s="179">
        <f xml:space="preserve"> Esc!AW$22</f>
        <v>1.6672233346729319</v>
      </c>
      <c r="AX79" s="179">
        <f xml:space="preserve"> Esc!AX$22</f>
        <v>1.6963997430297084</v>
      </c>
      <c r="AY79" s="179">
        <f xml:space="preserve"> Esc!AY$22</f>
        <v>1.7260867385327285</v>
      </c>
      <c r="AZ79" s="179">
        <f xml:space="preserve"> Esc!AZ$22</f>
        <v>1.7562932564570515</v>
      </c>
      <c r="BA79" s="179">
        <f xml:space="preserve"> Esc!BA$22</f>
        <v>1.78702838844505</v>
      </c>
      <c r="BB79" s="179">
        <f xml:space="preserve"> Esc!BB$22</f>
        <v>1.8183013852428385</v>
      </c>
      <c r="BC79" s="151"/>
    </row>
    <row r="80" spans="1:55" x14ac:dyDescent="0.25">
      <c r="E80" s="167" t="s">
        <v>86</v>
      </c>
      <c r="J80" s="181">
        <f t="shared" ref="J80:BB80" si="36">$F76*J$59</f>
        <v>0</v>
      </c>
      <c r="K80" s="181">
        <f t="shared" si="36"/>
        <v>170</v>
      </c>
      <c r="L80" s="181">
        <f t="shared" si="36"/>
        <v>170.85</v>
      </c>
      <c r="M80" s="181">
        <f t="shared" si="36"/>
        <v>171.70424999999994</v>
      </c>
      <c r="N80" s="181">
        <f t="shared" si="36"/>
        <v>172.56277124999994</v>
      </c>
      <c r="O80" s="181">
        <f t="shared" si="36"/>
        <v>173.42558510624994</v>
      </c>
      <c r="P80" s="181">
        <f t="shared" si="36"/>
        <v>174.72627699454682</v>
      </c>
      <c r="Q80" s="181">
        <f t="shared" si="36"/>
        <v>176.03672407200594</v>
      </c>
      <c r="R80" s="181">
        <f t="shared" si="36"/>
        <v>177.35699950254599</v>
      </c>
      <c r="S80" s="181">
        <f t="shared" si="36"/>
        <v>178.68717699881509</v>
      </c>
      <c r="T80" s="181">
        <f t="shared" si="36"/>
        <v>180.47404876880324</v>
      </c>
      <c r="U80" s="181">
        <f t="shared" si="36"/>
        <v>182.27878925649128</v>
      </c>
      <c r="V80" s="181">
        <f t="shared" si="36"/>
        <v>184.10157714905617</v>
      </c>
      <c r="W80" s="181">
        <f t="shared" si="36"/>
        <v>185.94259292054676</v>
      </c>
      <c r="X80" s="181">
        <f t="shared" si="36"/>
        <v>188.26687533205359</v>
      </c>
      <c r="Y80" s="181">
        <f t="shared" si="36"/>
        <v>190.62021127370423</v>
      </c>
      <c r="Z80" s="181">
        <f t="shared" si="36"/>
        <v>193.00296391462552</v>
      </c>
      <c r="AA80" s="181">
        <f t="shared" si="36"/>
        <v>195.41550096355834</v>
      </c>
      <c r="AB80" s="181">
        <f t="shared" si="36"/>
        <v>198.34673347801171</v>
      </c>
      <c r="AC80" s="181">
        <f t="shared" si="36"/>
        <v>201.32193448018188</v>
      </c>
      <c r="AD80" s="181">
        <f t="shared" si="36"/>
        <v>204.34176349738456</v>
      </c>
      <c r="AE80" s="181">
        <f t="shared" si="36"/>
        <v>207.40688994984532</v>
      </c>
      <c r="AF80" s="181">
        <f t="shared" si="36"/>
        <v>211.03651052396762</v>
      </c>
      <c r="AG80" s="181">
        <f t="shared" si="36"/>
        <v>214.72964945813709</v>
      </c>
      <c r="AH80" s="181">
        <f t="shared" si="36"/>
        <v>218.48741832365448</v>
      </c>
      <c r="AI80" s="181">
        <f t="shared" si="36"/>
        <v>222.31094814431844</v>
      </c>
      <c r="AJ80" s="181">
        <f t="shared" si="36"/>
        <v>226.20138973684402</v>
      </c>
      <c r="AK80" s="181">
        <f t="shared" si="36"/>
        <v>230.15991405723884</v>
      </c>
      <c r="AL80" s="181">
        <f t="shared" si="36"/>
        <v>234.18771255324052</v>
      </c>
      <c r="AM80" s="181">
        <f t="shared" si="36"/>
        <v>238.28599752292226</v>
      </c>
      <c r="AN80" s="181">
        <f t="shared" si="36"/>
        <v>242.45600247957341</v>
      </c>
      <c r="AO80" s="181">
        <f t="shared" si="36"/>
        <v>246.69898252296596</v>
      </c>
      <c r="AP80" s="181">
        <f t="shared" si="36"/>
        <v>251.01621471711786</v>
      </c>
      <c r="AQ80" s="181">
        <f t="shared" si="36"/>
        <v>255.40899847466744</v>
      </c>
      <c r="AR80" s="181">
        <f t="shared" si="36"/>
        <v>259.8786559479741</v>
      </c>
      <c r="AS80" s="181">
        <f t="shared" si="36"/>
        <v>264.42653242706371</v>
      </c>
      <c r="AT80" s="181">
        <f t="shared" si="36"/>
        <v>269.0539967445373</v>
      </c>
      <c r="AU80" s="181">
        <f t="shared" si="36"/>
        <v>273.76244168756671</v>
      </c>
      <c r="AV80" s="181">
        <f t="shared" si="36"/>
        <v>278.55328441709918</v>
      </c>
      <c r="AW80" s="181">
        <f t="shared" si="36"/>
        <v>283.42796689439842</v>
      </c>
      <c r="AX80" s="181">
        <f t="shared" si="36"/>
        <v>288.38795631505042</v>
      </c>
      <c r="AY80" s="181">
        <f t="shared" si="36"/>
        <v>293.43474555056383</v>
      </c>
      <c r="AZ80" s="181">
        <f t="shared" si="36"/>
        <v>298.56985359769874</v>
      </c>
      <c r="BA80" s="181">
        <f t="shared" si="36"/>
        <v>303.7948260356585</v>
      </c>
      <c r="BB80" s="181">
        <f t="shared" si="36"/>
        <v>309.11123549128251</v>
      </c>
    </row>
    <row r="81" spans="1:55" x14ac:dyDescent="0.25">
      <c r="E81" s="167" t="s">
        <v>87</v>
      </c>
      <c r="J81" s="181">
        <f t="shared" ref="J81:BB81" si="37">$F77*J$59</f>
        <v>0</v>
      </c>
      <c r="K81" s="181">
        <f t="shared" si="37"/>
        <v>350</v>
      </c>
      <c r="L81" s="181">
        <f t="shared" si="37"/>
        <v>351.74999999999994</v>
      </c>
      <c r="M81" s="181">
        <f t="shared" si="37"/>
        <v>353.50874999999991</v>
      </c>
      <c r="N81" s="181">
        <f t="shared" si="37"/>
        <v>355.27629374999987</v>
      </c>
      <c r="O81" s="181">
        <f t="shared" si="37"/>
        <v>357.05267521874987</v>
      </c>
      <c r="P81" s="181">
        <f t="shared" si="37"/>
        <v>359.73057028289054</v>
      </c>
      <c r="Q81" s="181">
        <f t="shared" si="37"/>
        <v>362.42854956001224</v>
      </c>
      <c r="R81" s="181">
        <f t="shared" si="37"/>
        <v>365.14676368171234</v>
      </c>
      <c r="S81" s="181">
        <f t="shared" si="37"/>
        <v>367.88536440932518</v>
      </c>
      <c r="T81" s="181">
        <f t="shared" si="37"/>
        <v>371.56421805341841</v>
      </c>
      <c r="U81" s="181">
        <f t="shared" si="37"/>
        <v>375.2798602339526</v>
      </c>
      <c r="V81" s="181">
        <f t="shared" si="37"/>
        <v>379.03265883629211</v>
      </c>
      <c r="W81" s="181">
        <f t="shared" si="37"/>
        <v>382.82298542465509</v>
      </c>
      <c r="X81" s="181">
        <f t="shared" si="37"/>
        <v>387.60827274246327</v>
      </c>
      <c r="Y81" s="181">
        <f t="shared" si="37"/>
        <v>392.45337615174401</v>
      </c>
      <c r="Z81" s="181">
        <f t="shared" si="37"/>
        <v>397.3590433536408</v>
      </c>
      <c r="AA81" s="181">
        <f t="shared" si="37"/>
        <v>402.3260313955613</v>
      </c>
      <c r="AB81" s="181">
        <f t="shared" si="37"/>
        <v>408.36092186649472</v>
      </c>
      <c r="AC81" s="181">
        <f t="shared" si="37"/>
        <v>414.48633569449208</v>
      </c>
      <c r="AD81" s="181">
        <f t="shared" si="37"/>
        <v>420.70363072990938</v>
      </c>
      <c r="AE81" s="181">
        <f t="shared" si="37"/>
        <v>427.01418519085797</v>
      </c>
      <c r="AF81" s="181">
        <f t="shared" si="37"/>
        <v>434.48693343169805</v>
      </c>
      <c r="AG81" s="181">
        <f t="shared" si="37"/>
        <v>442.09045476675283</v>
      </c>
      <c r="AH81" s="181">
        <f t="shared" si="37"/>
        <v>449.82703772517101</v>
      </c>
      <c r="AI81" s="181">
        <f t="shared" si="37"/>
        <v>457.69901088536153</v>
      </c>
      <c r="AJ81" s="181">
        <f t="shared" si="37"/>
        <v>465.70874357585535</v>
      </c>
      <c r="AK81" s="181">
        <f t="shared" si="37"/>
        <v>473.85864658843286</v>
      </c>
      <c r="AL81" s="181">
        <f t="shared" si="37"/>
        <v>482.15117290373047</v>
      </c>
      <c r="AM81" s="181">
        <f t="shared" si="37"/>
        <v>490.58881842954582</v>
      </c>
      <c r="AN81" s="181">
        <f t="shared" si="37"/>
        <v>499.17412275206289</v>
      </c>
      <c r="AO81" s="181">
        <f t="shared" si="37"/>
        <v>507.90966990022406</v>
      </c>
      <c r="AP81" s="181">
        <f t="shared" si="37"/>
        <v>516.79808912347801</v>
      </c>
      <c r="AQ81" s="181">
        <f t="shared" si="37"/>
        <v>525.84205568313882</v>
      </c>
      <c r="AR81" s="181">
        <f t="shared" si="37"/>
        <v>535.04429165759382</v>
      </c>
      <c r="AS81" s="181">
        <f t="shared" si="37"/>
        <v>544.40756676160174</v>
      </c>
      <c r="AT81" s="181">
        <f t="shared" si="37"/>
        <v>553.93469917992979</v>
      </c>
      <c r="AU81" s="181">
        <f t="shared" si="37"/>
        <v>563.62855641557849</v>
      </c>
      <c r="AV81" s="181">
        <f t="shared" si="37"/>
        <v>573.49205615285121</v>
      </c>
      <c r="AW81" s="181">
        <f t="shared" si="37"/>
        <v>583.52816713552613</v>
      </c>
      <c r="AX81" s="181">
        <f t="shared" si="37"/>
        <v>593.73991006039796</v>
      </c>
      <c r="AY81" s="181">
        <f t="shared" si="37"/>
        <v>604.13035848645495</v>
      </c>
      <c r="AZ81" s="181">
        <f t="shared" si="37"/>
        <v>614.70263975996806</v>
      </c>
      <c r="BA81" s="181">
        <f t="shared" si="37"/>
        <v>625.45993595576749</v>
      </c>
      <c r="BB81" s="181">
        <f t="shared" si="37"/>
        <v>636.40548483499344</v>
      </c>
    </row>
    <row r="82" spans="1:55" x14ac:dyDescent="0.25">
      <c r="E82" s="167" t="s">
        <v>88</v>
      </c>
      <c r="J82" s="181">
        <f t="shared" ref="J82:BB82" si="38">$F78*J$59</f>
        <v>0</v>
      </c>
      <c r="K82" s="181">
        <f t="shared" si="38"/>
        <v>806</v>
      </c>
      <c r="L82" s="181">
        <f t="shared" si="38"/>
        <v>810.02999999999986</v>
      </c>
      <c r="M82" s="181">
        <f t="shared" si="38"/>
        <v>814.08014999999978</v>
      </c>
      <c r="N82" s="181">
        <f t="shared" si="38"/>
        <v>818.15055074999975</v>
      </c>
      <c r="O82" s="181">
        <f t="shared" si="38"/>
        <v>822.24130350374969</v>
      </c>
      <c r="P82" s="181">
        <f t="shared" si="38"/>
        <v>828.40811328002792</v>
      </c>
      <c r="Q82" s="181">
        <f t="shared" si="38"/>
        <v>834.62117412962823</v>
      </c>
      <c r="R82" s="181">
        <f t="shared" si="38"/>
        <v>840.88083293560032</v>
      </c>
      <c r="S82" s="181">
        <f t="shared" si="38"/>
        <v>847.18743918261748</v>
      </c>
      <c r="T82" s="181">
        <f t="shared" si="38"/>
        <v>855.65931357444356</v>
      </c>
      <c r="U82" s="181">
        <f t="shared" si="38"/>
        <v>864.21590671018805</v>
      </c>
      <c r="V82" s="181">
        <f t="shared" si="38"/>
        <v>872.85806577728988</v>
      </c>
      <c r="W82" s="181">
        <f t="shared" si="38"/>
        <v>881.5866464350629</v>
      </c>
      <c r="X82" s="181">
        <f t="shared" si="38"/>
        <v>892.60647951550106</v>
      </c>
      <c r="Y82" s="181">
        <f t="shared" si="38"/>
        <v>903.76406050944479</v>
      </c>
      <c r="Z82" s="181">
        <f t="shared" si="38"/>
        <v>915.06111126581277</v>
      </c>
      <c r="AA82" s="181">
        <f t="shared" si="38"/>
        <v>926.49937515663544</v>
      </c>
      <c r="AB82" s="181">
        <f t="shared" si="38"/>
        <v>940.39686578398494</v>
      </c>
      <c r="AC82" s="181">
        <f t="shared" si="38"/>
        <v>954.50281877074462</v>
      </c>
      <c r="AD82" s="181">
        <f t="shared" si="38"/>
        <v>968.82036105230566</v>
      </c>
      <c r="AE82" s="181">
        <f t="shared" si="38"/>
        <v>983.35266646809009</v>
      </c>
      <c r="AF82" s="181">
        <f t="shared" si="38"/>
        <v>1000.5613381312818</v>
      </c>
      <c r="AG82" s="181">
        <f t="shared" si="38"/>
        <v>1018.0711615485794</v>
      </c>
      <c r="AH82" s="181">
        <f t="shared" si="38"/>
        <v>1035.8874068756795</v>
      </c>
      <c r="AI82" s="181">
        <f t="shared" si="38"/>
        <v>1054.015436496004</v>
      </c>
      <c r="AJ82" s="181">
        <f t="shared" si="38"/>
        <v>1072.4607066346841</v>
      </c>
      <c r="AK82" s="181">
        <f t="shared" si="38"/>
        <v>1091.2287690007911</v>
      </c>
      <c r="AL82" s="181">
        <f t="shared" si="38"/>
        <v>1110.3252724583051</v>
      </c>
      <c r="AM82" s="181">
        <f t="shared" si="38"/>
        <v>1129.7559647263256</v>
      </c>
      <c r="AN82" s="181">
        <f t="shared" si="38"/>
        <v>1149.5266941090363</v>
      </c>
      <c r="AO82" s="181">
        <f t="shared" si="38"/>
        <v>1169.6434112559446</v>
      </c>
      <c r="AP82" s="181">
        <f t="shared" si="38"/>
        <v>1190.1121709529236</v>
      </c>
      <c r="AQ82" s="181">
        <f t="shared" si="38"/>
        <v>1210.9391339445997</v>
      </c>
      <c r="AR82" s="181">
        <f t="shared" si="38"/>
        <v>1232.1305687886302</v>
      </c>
      <c r="AS82" s="181">
        <f t="shared" si="38"/>
        <v>1253.6928537424312</v>
      </c>
      <c r="AT82" s="181">
        <f t="shared" si="38"/>
        <v>1275.6324786829239</v>
      </c>
      <c r="AU82" s="181">
        <f t="shared" si="38"/>
        <v>1297.9560470598751</v>
      </c>
      <c r="AV82" s="181">
        <f t="shared" si="38"/>
        <v>1320.6702778834231</v>
      </c>
      <c r="AW82" s="181">
        <f t="shared" si="38"/>
        <v>1343.7820077463832</v>
      </c>
      <c r="AX82" s="181">
        <f t="shared" si="38"/>
        <v>1367.2981928819449</v>
      </c>
      <c r="AY82" s="181">
        <f t="shared" si="38"/>
        <v>1391.2259112573793</v>
      </c>
      <c r="AZ82" s="181">
        <f t="shared" si="38"/>
        <v>1415.5723647043835</v>
      </c>
      <c r="BA82" s="181">
        <f t="shared" si="38"/>
        <v>1440.3448810867103</v>
      </c>
      <c r="BB82" s="181">
        <f t="shared" si="38"/>
        <v>1465.5509165057279</v>
      </c>
    </row>
    <row r="83" spans="1:55" x14ac:dyDescent="0.25">
      <c r="E83" s="167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  <c r="AA83" s="181"/>
      <c r="AB83" s="181"/>
      <c r="AC83" s="181"/>
      <c r="AD83" s="181"/>
      <c r="AE83" s="181"/>
      <c r="AF83" s="181"/>
      <c r="AG83" s="181"/>
      <c r="AH83" s="181"/>
      <c r="AI83" s="181"/>
      <c r="AJ83" s="181"/>
      <c r="AK83" s="181"/>
      <c r="AL83" s="181"/>
      <c r="AM83" s="181"/>
      <c r="AN83" s="181"/>
      <c r="AO83" s="181"/>
      <c r="AP83" s="181"/>
      <c r="AQ83" s="181"/>
      <c r="AR83" s="181"/>
      <c r="AS83" s="181"/>
      <c r="AT83" s="181"/>
      <c r="AU83" s="181"/>
      <c r="AV83" s="181"/>
      <c r="AW83" s="181"/>
      <c r="AX83" s="181"/>
      <c r="AY83" s="181"/>
      <c r="AZ83" s="181"/>
      <c r="BA83" s="181"/>
      <c r="BB83" s="181"/>
    </row>
    <row r="84" spans="1:55" s="171" customFormat="1" x14ac:dyDescent="0.25">
      <c r="A84" s="168"/>
      <c r="B84" s="168"/>
      <c r="C84" s="169"/>
      <c r="D84" s="170"/>
      <c r="E84" s="64" t="str">
        <f t="shared" ref="E84:AJ84" si="39" xml:space="preserve"> E$38</f>
        <v>standard wards</v>
      </c>
      <c r="F84" s="64">
        <f t="shared" si="39"/>
        <v>0</v>
      </c>
      <c r="G84" s="64">
        <f t="shared" si="39"/>
        <v>0</v>
      </c>
      <c r="H84" s="64">
        <f t="shared" si="39"/>
        <v>0</v>
      </c>
      <c r="I84" s="64">
        <f t="shared" si="39"/>
        <v>0</v>
      </c>
      <c r="J84" s="64">
        <f t="shared" si="39"/>
        <v>0</v>
      </c>
      <c r="K84" s="64">
        <f t="shared" si="39"/>
        <v>0</v>
      </c>
      <c r="L84" s="64">
        <f t="shared" si="39"/>
        <v>0</v>
      </c>
      <c r="M84" s="64">
        <f t="shared" si="39"/>
        <v>0</v>
      </c>
      <c r="N84" s="64">
        <f t="shared" si="39"/>
        <v>280</v>
      </c>
      <c r="O84" s="64">
        <f t="shared" si="39"/>
        <v>320</v>
      </c>
      <c r="P84" s="64">
        <f t="shared" si="39"/>
        <v>200</v>
      </c>
      <c r="Q84" s="64">
        <f t="shared" si="39"/>
        <v>240</v>
      </c>
      <c r="R84" s="64">
        <f t="shared" si="39"/>
        <v>280</v>
      </c>
      <c r="S84" s="64">
        <f t="shared" si="39"/>
        <v>320</v>
      </c>
      <c r="T84" s="64">
        <f t="shared" si="39"/>
        <v>200</v>
      </c>
      <c r="U84" s="64">
        <f t="shared" si="39"/>
        <v>240</v>
      </c>
      <c r="V84" s="64">
        <f t="shared" si="39"/>
        <v>280</v>
      </c>
      <c r="W84" s="64">
        <f t="shared" si="39"/>
        <v>320</v>
      </c>
      <c r="X84" s="64">
        <f t="shared" si="39"/>
        <v>200</v>
      </c>
      <c r="Y84" s="64">
        <f t="shared" si="39"/>
        <v>240</v>
      </c>
      <c r="Z84" s="64">
        <f t="shared" si="39"/>
        <v>280</v>
      </c>
      <c r="AA84" s="64">
        <f t="shared" si="39"/>
        <v>320</v>
      </c>
      <c r="AB84" s="64">
        <f t="shared" si="39"/>
        <v>200</v>
      </c>
      <c r="AC84" s="64">
        <f t="shared" si="39"/>
        <v>240</v>
      </c>
      <c r="AD84" s="64">
        <f t="shared" si="39"/>
        <v>280</v>
      </c>
      <c r="AE84" s="64">
        <f t="shared" si="39"/>
        <v>320</v>
      </c>
      <c r="AF84" s="64">
        <f t="shared" si="39"/>
        <v>200</v>
      </c>
      <c r="AG84" s="64">
        <f t="shared" si="39"/>
        <v>240</v>
      </c>
      <c r="AH84" s="64">
        <f t="shared" si="39"/>
        <v>280</v>
      </c>
      <c r="AI84" s="64">
        <f t="shared" si="39"/>
        <v>320</v>
      </c>
      <c r="AJ84" s="64">
        <f t="shared" si="39"/>
        <v>200</v>
      </c>
      <c r="AK84" s="64">
        <f t="shared" ref="AK84:BB84" si="40" xml:space="preserve"> AK$38</f>
        <v>240</v>
      </c>
      <c r="AL84" s="64">
        <f t="shared" si="40"/>
        <v>280</v>
      </c>
      <c r="AM84" s="64">
        <f t="shared" si="40"/>
        <v>320</v>
      </c>
      <c r="AN84" s="64">
        <f t="shared" si="40"/>
        <v>200</v>
      </c>
      <c r="AO84" s="64">
        <f t="shared" si="40"/>
        <v>240</v>
      </c>
      <c r="AP84" s="64">
        <f t="shared" si="40"/>
        <v>280</v>
      </c>
      <c r="AQ84" s="64">
        <f t="shared" si="40"/>
        <v>320</v>
      </c>
      <c r="AR84" s="64">
        <f t="shared" si="40"/>
        <v>200</v>
      </c>
      <c r="AS84" s="64">
        <f t="shared" si="40"/>
        <v>240</v>
      </c>
      <c r="AT84" s="64">
        <f t="shared" si="40"/>
        <v>280</v>
      </c>
      <c r="AU84" s="64">
        <f t="shared" si="40"/>
        <v>320</v>
      </c>
      <c r="AV84" s="64">
        <f t="shared" si="40"/>
        <v>200</v>
      </c>
      <c r="AW84" s="64">
        <f t="shared" si="40"/>
        <v>240</v>
      </c>
      <c r="AX84" s="64">
        <f t="shared" si="40"/>
        <v>280</v>
      </c>
      <c r="AY84" s="64">
        <f t="shared" si="40"/>
        <v>320</v>
      </c>
      <c r="AZ84" s="64">
        <f t="shared" si="40"/>
        <v>0</v>
      </c>
      <c r="BA84" s="64">
        <f t="shared" si="40"/>
        <v>0</v>
      </c>
      <c r="BB84" s="64">
        <f t="shared" si="40"/>
        <v>0</v>
      </c>
      <c r="BC84" s="170"/>
    </row>
    <row r="85" spans="1:55" s="171" customFormat="1" x14ac:dyDescent="0.25">
      <c r="A85" s="168"/>
      <c r="B85" s="168"/>
      <c r="C85" s="169"/>
      <c r="D85" s="170"/>
      <c r="E85" s="64" t="str">
        <f t="shared" ref="E85:AJ85" si="41" xml:space="preserve"> E$39</f>
        <v xml:space="preserve">private rooms </v>
      </c>
      <c r="F85" s="64">
        <f t="shared" si="41"/>
        <v>0</v>
      </c>
      <c r="G85" s="64">
        <f t="shared" si="41"/>
        <v>0</v>
      </c>
      <c r="H85" s="64">
        <f t="shared" si="41"/>
        <v>0</v>
      </c>
      <c r="I85" s="64">
        <f t="shared" si="41"/>
        <v>0</v>
      </c>
      <c r="J85" s="64">
        <f t="shared" si="41"/>
        <v>0</v>
      </c>
      <c r="K85" s="64">
        <f t="shared" si="41"/>
        <v>0</v>
      </c>
      <c r="L85" s="64">
        <f t="shared" si="41"/>
        <v>0</v>
      </c>
      <c r="M85" s="64">
        <f t="shared" si="41"/>
        <v>0</v>
      </c>
      <c r="N85" s="64">
        <f t="shared" si="41"/>
        <v>107.5</v>
      </c>
      <c r="O85" s="64">
        <f t="shared" si="41"/>
        <v>182.75</v>
      </c>
      <c r="P85" s="64">
        <f t="shared" si="41"/>
        <v>75.25</v>
      </c>
      <c r="Q85" s="64">
        <f t="shared" si="41"/>
        <v>107.5</v>
      </c>
      <c r="R85" s="64">
        <f t="shared" si="41"/>
        <v>107.5</v>
      </c>
      <c r="S85" s="64">
        <f t="shared" si="41"/>
        <v>182.75</v>
      </c>
      <c r="T85" s="64">
        <f t="shared" si="41"/>
        <v>75.25</v>
      </c>
      <c r="U85" s="64">
        <f t="shared" si="41"/>
        <v>107.5</v>
      </c>
      <c r="V85" s="64">
        <f t="shared" si="41"/>
        <v>107.5</v>
      </c>
      <c r="W85" s="64">
        <f t="shared" si="41"/>
        <v>182.75</v>
      </c>
      <c r="X85" s="64">
        <f t="shared" si="41"/>
        <v>75.25</v>
      </c>
      <c r="Y85" s="64">
        <f t="shared" si="41"/>
        <v>107.5</v>
      </c>
      <c r="Z85" s="64">
        <f t="shared" si="41"/>
        <v>107.5</v>
      </c>
      <c r="AA85" s="64">
        <f t="shared" si="41"/>
        <v>182.75</v>
      </c>
      <c r="AB85" s="64">
        <f t="shared" si="41"/>
        <v>75.25</v>
      </c>
      <c r="AC85" s="64">
        <f t="shared" si="41"/>
        <v>107.5</v>
      </c>
      <c r="AD85" s="64">
        <f t="shared" si="41"/>
        <v>107.5</v>
      </c>
      <c r="AE85" s="64">
        <f t="shared" si="41"/>
        <v>182.75</v>
      </c>
      <c r="AF85" s="64">
        <f t="shared" si="41"/>
        <v>75.25</v>
      </c>
      <c r="AG85" s="64">
        <f t="shared" si="41"/>
        <v>107.5</v>
      </c>
      <c r="AH85" s="64">
        <f t="shared" si="41"/>
        <v>107.5</v>
      </c>
      <c r="AI85" s="64">
        <f t="shared" si="41"/>
        <v>182.75</v>
      </c>
      <c r="AJ85" s="64">
        <f t="shared" si="41"/>
        <v>75.25</v>
      </c>
      <c r="AK85" s="64">
        <f t="shared" ref="AK85:BB85" si="42" xml:space="preserve"> AK$39</f>
        <v>107.5</v>
      </c>
      <c r="AL85" s="64">
        <f t="shared" si="42"/>
        <v>107.5</v>
      </c>
      <c r="AM85" s="64">
        <f t="shared" si="42"/>
        <v>182.75</v>
      </c>
      <c r="AN85" s="64">
        <f t="shared" si="42"/>
        <v>75.25</v>
      </c>
      <c r="AO85" s="64">
        <f t="shared" si="42"/>
        <v>107.5</v>
      </c>
      <c r="AP85" s="64">
        <f t="shared" si="42"/>
        <v>107.5</v>
      </c>
      <c r="AQ85" s="64">
        <f t="shared" si="42"/>
        <v>182.75</v>
      </c>
      <c r="AR85" s="64">
        <f t="shared" si="42"/>
        <v>75.25</v>
      </c>
      <c r="AS85" s="64">
        <f t="shared" si="42"/>
        <v>107.5</v>
      </c>
      <c r="AT85" s="64">
        <f t="shared" si="42"/>
        <v>107.5</v>
      </c>
      <c r="AU85" s="64">
        <f t="shared" si="42"/>
        <v>182.75</v>
      </c>
      <c r="AV85" s="64">
        <f t="shared" si="42"/>
        <v>75.25</v>
      </c>
      <c r="AW85" s="64">
        <f t="shared" si="42"/>
        <v>107.5</v>
      </c>
      <c r="AX85" s="64">
        <f t="shared" si="42"/>
        <v>107.5</v>
      </c>
      <c r="AY85" s="64">
        <f t="shared" si="42"/>
        <v>182.75</v>
      </c>
      <c r="AZ85" s="64">
        <f t="shared" si="42"/>
        <v>0</v>
      </c>
      <c r="BA85" s="64">
        <f t="shared" si="42"/>
        <v>0</v>
      </c>
      <c r="BB85" s="64">
        <f t="shared" si="42"/>
        <v>0</v>
      </c>
      <c r="BC85" s="170"/>
    </row>
    <row r="86" spans="1:55" s="171" customFormat="1" x14ac:dyDescent="0.25">
      <c r="A86" s="168"/>
      <c r="B86" s="168"/>
      <c r="C86" s="169"/>
      <c r="D86" s="170"/>
      <c r="E86" s="64" t="str">
        <f t="shared" ref="E86:AJ86" si="43" xml:space="preserve"> E$40</f>
        <v>excecutive  suits</v>
      </c>
      <c r="F86" s="64">
        <f t="shared" si="43"/>
        <v>0</v>
      </c>
      <c r="G86" s="64">
        <f t="shared" si="43"/>
        <v>0</v>
      </c>
      <c r="H86" s="64">
        <f t="shared" si="43"/>
        <v>0</v>
      </c>
      <c r="I86" s="64">
        <f t="shared" si="43"/>
        <v>0</v>
      </c>
      <c r="J86" s="64">
        <f t="shared" si="43"/>
        <v>0</v>
      </c>
      <c r="K86" s="64">
        <f t="shared" si="43"/>
        <v>0</v>
      </c>
      <c r="L86" s="64">
        <f t="shared" si="43"/>
        <v>0</v>
      </c>
      <c r="M86" s="64">
        <f t="shared" si="43"/>
        <v>0</v>
      </c>
      <c r="N86" s="64">
        <f t="shared" si="43"/>
        <v>3.5</v>
      </c>
      <c r="O86" s="64">
        <f t="shared" si="43"/>
        <v>9</v>
      </c>
      <c r="P86" s="64">
        <f t="shared" si="43"/>
        <v>3.5</v>
      </c>
      <c r="Q86" s="64">
        <f t="shared" si="43"/>
        <v>3.5</v>
      </c>
      <c r="R86" s="64">
        <f t="shared" si="43"/>
        <v>3.5</v>
      </c>
      <c r="S86" s="64">
        <f t="shared" si="43"/>
        <v>9</v>
      </c>
      <c r="T86" s="64">
        <f t="shared" si="43"/>
        <v>3.5</v>
      </c>
      <c r="U86" s="64">
        <f t="shared" si="43"/>
        <v>3.5</v>
      </c>
      <c r="V86" s="64">
        <f t="shared" si="43"/>
        <v>3.5</v>
      </c>
      <c r="W86" s="64">
        <f t="shared" si="43"/>
        <v>9</v>
      </c>
      <c r="X86" s="64">
        <f t="shared" si="43"/>
        <v>9</v>
      </c>
      <c r="Y86" s="64">
        <f t="shared" si="43"/>
        <v>3.5</v>
      </c>
      <c r="Z86" s="64">
        <f t="shared" si="43"/>
        <v>3.5</v>
      </c>
      <c r="AA86" s="64">
        <f t="shared" si="43"/>
        <v>3.5</v>
      </c>
      <c r="AB86" s="64">
        <f t="shared" si="43"/>
        <v>9</v>
      </c>
      <c r="AC86" s="64">
        <f t="shared" si="43"/>
        <v>3.5</v>
      </c>
      <c r="AD86" s="64">
        <f t="shared" si="43"/>
        <v>3.5</v>
      </c>
      <c r="AE86" s="64">
        <f t="shared" si="43"/>
        <v>3.5</v>
      </c>
      <c r="AF86" s="64">
        <f t="shared" si="43"/>
        <v>9</v>
      </c>
      <c r="AG86" s="64">
        <f t="shared" si="43"/>
        <v>3.5</v>
      </c>
      <c r="AH86" s="64">
        <f t="shared" si="43"/>
        <v>3.5</v>
      </c>
      <c r="AI86" s="64">
        <f t="shared" si="43"/>
        <v>3.5</v>
      </c>
      <c r="AJ86" s="64">
        <f t="shared" si="43"/>
        <v>9</v>
      </c>
      <c r="AK86" s="64">
        <f t="shared" ref="AK86:BB86" si="44" xml:space="preserve"> AK$40</f>
        <v>3.5</v>
      </c>
      <c r="AL86" s="64">
        <f t="shared" si="44"/>
        <v>3.5</v>
      </c>
      <c r="AM86" s="64">
        <f t="shared" si="44"/>
        <v>3.5</v>
      </c>
      <c r="AN86" s="64">
        <f t="shared" si="44"/>
        <v>9</v>
      </c>
      <c r="AO86" s="64">
        <f t="shared" si="44"/>
        <v>3.5</v>
      </c>
      <c r="AP86" s="64">
        <f t="shared" si="44"/>
        <v>3.5</v>
      </c>
      <c r="AQ86" s="64">
        <f t="shared" si="44"/>
        <v>3.5</v>
      </c>
      <c r="AR86" s="64">
        <f t="shared" si="44"/>
        <v>9</v>
      </c>
      <c r="AS86" s="64">
        <f t="shared" si="44"/>
        <v>3.5</v>
      </c>
      <c r="AT86" s="64">
        <f t="shared" si="44"/>
        <v>3.5</v>
      </c>
      <c r="AU86" s="64">
        <f t="shared" si="44"/>
        <v>3.5</v>
      </c>
      <c r="AV86" s="64">
        <f t="shared" si="44"/>
        <v>9</v>
      </c>
      <c r="AW86" s="64">
        <f t="shared" si="44"/>
        <v>3.5</v>
      </c>
      <c r="AX86" s="64">
        <f t="shared" si="44"/>
        <v>3.5</v>
      </c>
      <c r="AY86" s="64">
        <f t="shared" si="44"/>
        <v>3.5</v>
      </c>
      <c r="AZ86" s="64">
        <f t="shared" si="44"/>
        <v>0</v>
      </c>
      <c r="BA86" s="64">
        <f t="shared" si="44"/>
        <v>0</v>
      </c>
      <c r="BB86" s="64">
        <f t="shared" si="44"/>
        <v>0</v>
      </c>
      <c r="BC86" s="170"/>
    </row>
    <row r="87" spans="1:55" s="133" customFormat="1" x14ac:dyDescent="0.25">
      <c r="A87" s="198"/>
      <c r="B87" s="198"/>
      <c r="C87" s="199"/>
      <c r="E87" s="192" t="s">
        <v>178</v>
      </c>
      <c r="F87" s="163"/>
      <c r="G87" s="163"/>
      <c r="H87" s="163"/>
      <c r="I87" s="163"/>
      <c r="J87" s="163">
        <f t="shared" ref="J87:BB87" si="45">SUMPRODUCT(J80:J82,J84:J86)</f>
        <v>0</v>
      </c>
      <c r="K87" s="163">
        <f t="shared" si="45"/>
        <v>0</v>
      </c>
      <c r="L87" s="163">
        <f t="shared" si="45"/>
        <v>0</v>
      </c>
      <c r="M87" s="163">
        <f t="shared" si="45"/>
        <v>0</v>
      </c>
      <c r="N87" s="163">
        <f t="shared" si="45"/>
        <v>89373.304455749982</v>
      </c>
      <c r="O87" s="163">
        <f t="shared" si="45"/>
        <v>128147.73536176026</v>
      </c>
      <c r="P87" s="163">
        <f t="shared" si="45"/>
        <v>64914.409209176978</v>
      </c>
      <c r="Q87" s="163">
        <f t="shared" si="45"/>
        <v>84131.056964436444</v>
      </c>
      <c r="R87" s="163">
        <f t="shared" si="45"/>
        <v>91856.319871771557</v>
      </c>
      <c r="S87" s="163">
        <f t="shared" si="45"/>
        <v>132035.63393806855</v>
      </c>
      <c r="T87" s="163">
        <f t="shared" si="45"/>
        <v>67049.824759790936</v>
      </c>
      <c r="U87" s="163">
        <f t="shared" si="45"/>
        <v>87114.250070193477</v>
      </c>
      <c r="V87" s="163">
        <f t="shared" si="45"/>
        <v>95349.455656857637</v>
      </c>
      <c r="W87" s="163">
        <f t="shared" si="45"/>
        <v>137396.81013884625</v>
      </c>
      <c r="X87" s="163">
        <f t="shared" si="45"/>
        <v>74854.355905920587</v>
      </c>
      <c r="Y87" s="163">
        <f t="shared" si="45"/>
        <v>91100.762853784559</v>
      </c>
      <c r="Z87" s="163">
        <f t="shared" si="45"/>
        <v>99959.640946041894</v>
      </c>
      <c r="AA87" s="163">
        <f t="shared" si="45"/>
        <v>139300.7903589257</v>
      </c>
      <c r="AB87" s="163">
        <f t="shared" si="45"/>
        <v>78862.077858111938</v>
      </c>
      <c r="AC87" s="163">
        <f t="shared" si="45"/>
        <v>96215.305228099154</v>
      </c>
      <c r="AD87" s="163">
        <f t="shared" si="45"/>
        <v>105832.20534641601</v>
      </c>
      <c r="AE87" s="163">
        <f t="shared" si="45"/>
        <v>147848.78146021813</v>
      </c>
      <c r="AF87" s="163">
        <f t="shared" si="45"/>
        <v>83907.495888710342</v>
      </c>
      <c r="AG87" s="163">
        <f t="shared" si="45"/>
        <v>102623.08882279885</v>
      </c>
      <c r="AH87" s="163">
        <f t="shared" si="45"/>
        <v>113158.48961014402</v>
      </c>
      <c r="AI87" s="163">
        <f t="shared" si="45"/>
        <v>158473.05167321773</v>
      </c>
      <c r="AJ87" s="163">
        <f t="shared" si="45"/>
        <v>89937.007261164094</v>
      </c>
      <c r="AK87" s="163">
        <f t="shared" si="45"/>
        <v>109997.48457349661</v>
      </c>
      <c r="AL87" s="163">
        <f t="shared" si="45"/>
        <v>121289.94905566244</v>
      </c>
      <c r="AM87" s="163">
        <f t="shared" si="45"/>
        <v>169860.77165187674</v>
      </c>
      <c r="AN87" s="163">
        <f t="shared" si="45"/>
        <v>96399.79347998873</v>
      </c>
      <c r="AO87" s="163">
        <f t="shared" si="45"/>
        <v>117901.79725918172</v>
      </c>
      <c r="AP87" s="163">
        <f t="shared" si="45"/>
        <v>130005.72729990212</v>
      </c>
      <c r="AQ87" s="163">
        <f t="shared" si="45"/>
        <v>182066.80215679327</v>
      </c>
      <c r="AR87" s="163">
        <f t="shared" si="45"/>
        <v>103326.98925592643</v>
      </c>
      <c r="AS87" s="163">
        <f t="shared" si="45"/>
        <v>126374.10619746598</v>
      </c>
      <c r="AT87" s="163">
        <f t="shared" si="45"/>
        <v>139347.81292570313</v>
      </c>
      <c r="AU87" s="163">
        <f t="shared" si="45"/>
        <v>195149.9461896779</v>
      </c>
      <c r="AV87" s="163">
        <f t="shared" si="45"/>
        <v>110751.96660987269</v>
      </c>
      <c r="AW87" s="163">
        <f t="shared" si="45"/>
        <v>135455.22704883703</v>
      </c>
      <c r="AX87" s="163">
        <f t="shared" si="45"/>
        <v>149361.21177479372</v>
      </c>
      <c r="AY87" s="163">
        <f t="shared" si="45"/>
        <v>209173.2322789809</v>
      </c>
      <c r="AZ87" s="163">
        <f t="shared" si="45"/>
        <v>0</v>
      </c>
      <c r="BA87" s="163">
        <f t="shared" si="45"/>
        <v>0</v>
      </c>
      <c r="BB87" s="163">
        <f t="shared" si="45"/>
        <v>0</v>
      </c>
    </row>
    <row r="88" spans="1:55" x14ac:dyDescent="0.25">
      <c r="A88" s="164"/>
      <c r="B88" s="164"/>
      <c r="C88" s="193"/>
      <c r="D88" s="12"/>
      <c r="E88" s="184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2"/>
    </row>
    <row r="89" spans="1:55" x14ac:dyDescent="0.25">
      <c r="E89" s="158" t="str">
        <f xml:space="preserve"> InpC!E$155</f>
        <v xml:space="preserve">units in thousand </v>
      </c>
      <c r="F89" s="158">
        <f xml:space="preserve"> InpC!F$155</f>
        <v>1000</v>
      </c>
      <c r="G89" s="158" t="str">
        <f xml:space="preserve"> InpC!G$155</f>
        <v>thousand</v>
      </c>
    </row>
    <row r="90" spans="1:55" x14ac:dyDescent="0.25">
      <c r="E90" s="161" t="str">
        <f xml:space="preserve"> Time!E$27</f>
        <v>Actual days between model period</v>
      </c>
      <c r="F90" s="161">
        <f xml:space="preserve"> Time!F$27</f>
        <v>0</v>
      </c>
      <c r="G90" s="161" t="str">
        <f xml:space="preserve"> Time!G$27</f>
        <v>days</v>
      </c>
      <c r="H90" s="161">
        <f xml:space="preserve"> Time!H$27</f>
        <v>0</v>
      </c>
      <c r="I90" s="161">
        <f xml:space="preserve"> Time!I$27</f>
        <v>0</v>
      </c>
      <c r="J90" s="161">
        <f xml:space="preserve"> Time!J$27</f>
        <v>92</v>
      </c>
      <c r="K90" s="161">
        <f xml:space="preserve"> Time!K$27</f>
        <v>92</v>
      </c>
      <c r="L90" s="161">
        <f xml:space="preserve"> Time!L$27</f>
        <v>90</v>
      </c>
      <c r="M90" s="161">
        <f xml:space="preserve"> Time!M$27</f>
        <v>91</v>
      </c>
      <c r="N90" s="161">
        <f xml:space="preserve"> Time!N$27</f>
        <v>92</v>
      </c>
      <c r="O90" s="161">
        <f xml:space="preserve"> Time!O$27</f>
        <v>92</v>
      </c>
      <c r="P90" s="161">
        <f xml:space="preserve"> Time!P$27</f>
        <v>90</v>
      </c>
      <c r="Q90" s="161">
        <f xml:space="preserve"> Time!Q$27</f>
        <v>91</v>
      </c>
      <c r="R90" s="161">
        <f xml:space="preserve"> Time!R$27</f>
        <v>92</v>
      </c>
      <c r="S90" s="161">
        <f xml:space="preserve"> Time!S$27</f>
        <v>92</v>
      </c>
      <c r="T90" s="161">
        <f xml:space="preserve"> Time!T$27</f>
        <v>91</v>
      </c>
      <c r="U90" s="161">
        <f xml:space="preserve"> Time!U$27</f>
        <v>91</v>
      </c>
      <c r="V90" s="161">
        <f xml:space="preserve"> Time!V$27</f>
        <v>92</v>
      </c>
      <c r="W90" s="161">
        <f xml:space="preserve"> Time!W$27</f>
        <v>92</v>
      </c>
      <c r="X90" s="161">
        <f xml:space="preserve"> Time!X$27</f>
        <v>90</v>
      </c>
      <c r="Y90" s="161">
        <f xml:space="preserve"> Time!Y$27</f>
        <v>91</v>
      </c>
      <c r="Z90" s="161">
        <f xml:space="preserve"> Time!Z$27</f>
        <v>92</v>
      </c>
      <c r="AA90" s="161">
        <f xml:space="preserve"> Time!AA$27</f>
        <v>92</v>
      </c>
      <c r="AB90" s="161">
        <f xml:space="preserve"> Time!AB$27</f>
        <v>90</v>
      </c>
      <c r="AC90" s="161">
        <f xml:space="preserve"> Time!AC$27</f>
        <v>91</v>
      </c>
      <c r="AD90" s="161">
        <f xml:space="preserve"> Time!AD$27</f>
        <v>92</v>
      </c>
      <c r="AE90" s="161">
        <f xml:space="preserve"> Time!AE$27</f>
        <v>92</v>
      </c>
      <c r="AF90" s="161">
        <f xml:space="preserve"> Time!AF$27</f>
        <v>90</v>
      </c>
      <c r="AG90" s="161">
        <f xml:space="preserve"> Time!AG$27</f>
        <v>91</v>
      </c>
      <c r="AH90" s="161">
        <f xml:space="preserve"> Time!AH$27</f>
        <v>92</v>
      </c>
      <c r="AI90" s="161">
        <f xml:space="preserve"> Time!AI$27</f>
        <v>92</v>
      </c>
      <c r="AJ90" s="161">
        <f xml:space="preserve"> Time!AJ$27</f>
        <v>91</v>
      </c>
      <c r="AK90" s="161">
        <f xml:space="preserve"> Time!AK$27</f>
        <v>91</v>
      </c>
      <c r="AL90" s="161">
        <f xml:space="preserve"> Time!AL$27</f>
        <v>92</v>
      </c>
      <c r="AM90" s="161">
        <f xml:space="preserve"> Time!AM$27</f>
        <v>92</v>
      </c>
      <c r="AN90" s="161">
        <f xml:space="preserve"> Time!AN$27</f>
        <v>90</v>
      </c>
      <c r="AO90" s="161">
        <f xml:space="preserve"> Time!AO$27</f>
        <v>91</v>
      </c>
      <c r="AP90" s="161">
        <f xml:space="preserve"> Time!AP$27</f>
        <v>92</v>
      </c>
      <c r="AQ90" s="161">
        <f xml:space="preserve"> Time!AQ$27</f>
        <v>92</v>
      </c>
      <c r="AR90" s="161">
        <f xml:space="preserve"> Time!AR$27</f>
        <v>90</v>
      </c>
      <c r="AS90" s="161">
        <f xml:space="preserve"> Time!AS$27</f>
        <v>91</v>
      </c>
      <c r="AT90" s="161">
        <f xml:space="preserve"> Time!AT$27</f>
        <v>92</v>
      </c>
      <c r="AU90" s="161">
        <f xml:space="preserve"> Time!AU$27</f>
        <v>92</v>
      </c>
      <c r="AV90" s="161">
        <f xml:space="preserve"> Time!AV$27</f>
        <v>90</v>
      </c>
      <c r="AW90" s="161">
        <f xml:space="preserve"> Time!AW$27</f>
        <v>91</v>
      </c>
      <c r="AX90" s="161">
        <f xml:space="preserve"> Time!AX$27</f>
        <v>92</v>
      </c>
      <c r="AY90" s="161">
        <f xml:space="preserve"> Time!AY$27</f>
        <v>92</v>
      </c>
      <c r="AZ90" s="161">
        <f xml:space="preserve"> Time!AZ$27</f>
        <v>91</v>
      </c>
      <c r="BA90" s="161">
        <f xml:space="preserve"> Time!BA$27</f>
        <v>91</v>
      </c>
      <c r="BB90" s="161">
        <f xml:space="preserve"> Time!BB$27</f>
        <v>92</v>
      </c>
    </row>
    <row r="91" spans="1:55" x14ac:dyDescent="0.25">
      <c r="A91" s="164"/>
      <c r="B91" s="164"/>
      <c r="C91" s="193"/>
      <c r="D91" s="12"/>
      <c r="E91" s="162" t="str">
        <f t="shared" ref="E91:AJ91" si="46" xml:space="preserve"> E$87</f>
        <v>post  conversion revenue</v>
      </c>
      <c r="F91" s="162">
        <f t="shared" si="46"/>
        <v>0</v>
      </c>
      <c r="G91" s="162">
        <f t="shared" si="46"/>
        <v>0</v>
      </c>
      <c r="H91" s="162">
        <f t="shared" si="46"/>
        <v>0</v>
      </c>
      <c r="I91" s="162">
        <f t="shared" si="46"/>
        <v>0</v>
      </c>
      <c r="J91" s="162">
        <f t="shared" si="46"/>
        <v>0</v>
      </c>
      <c r="K91" s="162">
        <f t="shared" si="46"/>
        <v>0</v>
      </c>
      <c r="L91" s="162">
        <f t="shared" si="46"/>
        <v>0</v>
      </c>
      <c r="M91" s="162">
        <f t="shared" si="46"/>
        <v>0</v>
      </c>
      <c r="N91" s="162">
        <f t="shared" si="46"/>
        <v>89373.304455749982</v>
      </c>
      <c r="O91" s="162">
        <f t="shared" si="46"/>
        <v>128147.73536176026</v>
      </c>
      <c r="P91" s="162">
        <f t="shared" si="46"/>
        <v>64914.409209176978</v>
      </c>
      <c r="Q91" s="162">
        <f t="shared" si="46"/>
        <v>84131.056964436444</v>
      </c>
      <c r="R91" s="162">
        <f t="shared" si="46"/>
        <v>91856.319871771557</v>
      </c>
      <c r="S91" s="162">
        <f t="shared" si="46"/>
        <v>132035.63393806855</v>
      </c>
      <c r="T91" s="162">
        <f t="shared" si="46"/>
        <v>67049.824759790936</v>
      </c>
      <c r="U91" s="162">
        <f t="shared" si="46"/>
        <v>87114.250070193477</v>
      </c>
      <c r="V91" s="162">
        <f t="shared" si="46"/>
        <v>95349.455656857637</v>
      </c>
      <c r="W91" s="162">
        <f t="shared" si="46"/>
        <v>137396.81013884625</v>
      </c>
      <c r="X91" s="162">
        <f t="shared" si="46"/>
        <v>74854.355905920587</v>
      </c>
      <c r="Y91" s="162">
        <f t="shared" si="46"/>
        <v>91100.762853784559</v>
      </c>
      <c r="Z91" s="162">
        <f t="shared" si="46"/>
        <v>99959.640946041894</v>
      </c>
      <c r="AA91" s="162">
        <f t="shared" si="46"/>
        <v>139300.7903589257</v>
      </c>
      <c r="AB91" s="162">
        <f t="shared" si="46"/>
        <v>78862.077858111938</v>
      </c>
      <c r="AC91" s="162">
        <f t="shared" si="46"/>
        <v>96215.305228099154</v>
      </c>
      <c r="AD91" s="162">
        <f t="shared" si="46"/>
        <v>105832.20534641601</v>
      </c>
      <c r="AE91" s="162">
        <f t="shared" si="46"/>
        <v>147848.78146021813</v>
      </c>
      <c r="AF91" s="162">
        <f t="shared" si="46"/>
        <v>83907.495888710342</v>
      </c>
      <c r="AG91" s="162">
        <f t="shared" si="46"/>
        <v>102623.08882279885</v>
      </c>
      <c r="AH91" s="162">
        <f t="shared" si="46"/>
        <v>113158.48961014402</v>
      </c>
      <c r="AI91" s="162">
        <f t="shared" si="46"/>
        <v>158473.05167321773</v>
      </c>
      <c r="AJ91" s="162">
        <f t="shared" si="46"/>
        <v>89937.007261164094</v>
      </c>
      <c r="AK91" s="162">
        <f t="shared" ref="AK91:BB91" si="47" xml:space="preserve"> AK$87</f>
        <v>109997.48457349661</v>
      </c>
      <c r="AL91" s="162">
        <f t="shared" si="47"/>
        <v>121289.94905566244</v>
      </c>
      <c r="AM91" s="162">
        <f t="shared" si="47"/>
        <v>169860.77165187674</v>
      </c>
      <c r="AN91" s="162">
        <f t="shared" si="47"/>
        <v>96399.79347998873</v>
      </c>
      <c r="AO91" s="162">
        <f t="shared" si="47"/>
        <v>117901.79725918172</v>
      </c>
      <c r="AP91" s="162">
        <f t="shared" si="47"/>
        <v>130005.72729990212</v>
      </c>
      <c r="AQ91" s="162">
        <f t="shared" si="47"/>
        <v>182066.80215679327</v>
      </c>
      <c r="AR91" s="162">
        <f t="shared" si="47"/>
        <v>103326.98925592643</v>
      </c>
      <c r="AS91" s="162">
        <f t="shared" si="47"/>
        <v>126374.10619746598</v>
      </c>
      <c r="AT91" s="162">
        <f t="shared" si="47"/>
        <v>139347.81292570313</v>
      </c>
      <c r="AU91" s="162">
        <f t="shared" si="47"/>
        <v>195149.9461896779</v>
      </c>
      <c r="AV91" s="162">
        <f t="shared" si="47"/>
        <v>110751.96660987269</v>
      </c>
      <c r="AW91" s="162">
        <f t="shared" si="47"/>
        <v>135455.22704883703</v>
      </c>
      <c r="AX91" s="162">
        <f t="shared" si="47"/>
        <v>149361.21177479372</v>
      </c>
      <c r="AY91" s="162">
        <f t="shared" si="47"/>
        <v>209173.2322789809</v>
      </c>
      <c r="AZ91" s="162">
        <f t="shared" si="47"/>
        <v>0</v>
      </c>
      <c r="BA91" s="162">
        <f t="shared" si="47"/>
        <v>0</v>
      </c>
      <c r="BB91" s="162">
        <f t="shared" si="47"/>
        <v>0</v>
      </c>
      <c r="BC91" s="12"/>
    </row>
    <row r="92" spans="1:55" s="133" customFormat="1" x14ac:dyDescent="0.25">
      <c r="A92" s="198"/>
      <c r="B92" s="198"/>
      <c r="C92" s="199"/>
      <c r="E92" s="163" t="s">
        <v>203</v>
      </c>
      <c r="F92" s="163"/>
      <c r="G92" s="163" t="s">
        <v>121</v>
      </c>
      <c r="H92" s="163"/>
      <c r="I92" s="163"/>
      <c r="J92" s="163">
        <f t="shared" ref="J92:BB92" si="48">J91*J90/$F89</f>
        <v>0</v>
      </c>
      <c r="K92" s="163">
        <f t="shared" si="48"/>
        <v>0</v>
      </c>
      <c r="L92" s="163">
        <f t="shared" si="48"/>
        <v>0</v>
      </c>
      <c r="M92" s="163">
        <f t="shared" si="48"/>
        <v>0</v>
      </c>
      <c r="N92" s="163">
        <f t="shared" si="48"/>
        <v>8222.3440099289983</v>
      </c>
      <c r="O92" s="163">
        <f t="shared" si="48"/>
        <v>11789.591653281945</v>
      </c>
      <c r="P92" s="163">
        <f t="shared" si="48"/>
        <v>5842.2968288259281</v>
      </c>
      <c r="Q92" s="163">
        <f t="shared" si="48"/>
        <v>7655.9261837637159</v>
      </c>
      <c r="R92" s="163">
        <f t="shared" si="48"/>
        <v>8450.7814282029831</v>
      </c>
      <c r="S92" s="163">
        <f t="shared" si="48"/>
        <v>12147.278322302305</v>
      </c>
      <c r="T92" s="163">
        <f t="shared" si="48"/>
        <v>6101.5340531409756</v>
      </c>
      <c r="U92" s="163">
        <f t="shared" si="48"/>
        <v>7927.3967563876058</v>
      </c>
      <c r="V92" s="163">
        <f t="shared" si="48"/>
        <v>8772.1499204309021</v>
      </c>
      <c r="W92" s="163">
        <f t="shared" si="48"/>
        <v>12640.506532773856</v>
      </c>
      <c r="X92" s="163">
        <f t="shared" si="48"/>
        <v>6736.8920315328533</v>
      </c>
      <c r="Y92" s="163">
        <f t="shared" si="48"/>
        <v>8290.1694196943954</v>
      </c>
      <c r="Z92" s="163">
        <f t="shared" si="48"/>
        <v>9196.2869670358541</v>
      </c>
      <c r="AA92" s="163">
        <f t="shared" si="48"/>
        <v>12815.672713021164</v>
      </c>
      <c r="AB92" s="163">
        <f t="shared" si="48"/>
        <v>7097.5870072300741</v>
      </c>
      <c r="AC92" s="163">
        <f t="shared" si="48"/>
        <v>8755.5927757570225</v>
      </c>
      <c r="AD92" s="163">
        <f t="shared" si="48"/>
        <v>9736.5628918702732</v>
      </c>
      <c r="AE92" s="163">
        <f t="shared" si="48"/>
        <v>13602.087894340068</v>
      </c>
      <c r="AF92" s="163">
        <f t="shared" si="48"/>
        <v>7551.6746299839306</v>
      </c>
      <c r="AG92" s="163">
        <f t="shared" si="48"/>
        <v>9338.7010828746952</v>
      </c>
      <c r="AH92" s="163">
        <f t="shared" si="48"/>
        <v>10410.581044133251</v>
      </c>
      <c r="AI92" s="163">
        <f t="shared" si="48"/>
        <v>14579.520753936033</v>
      </c>
      <c r="AJ92" s="163">
        <f t="shared" si="48"/>
        <v>8184.2676607659332</v>
      </c>
      <c r="AK92" s="163">
        <f t="shared" si="48"/>
        <v>10009.771096188191</v>
      </c>
      <c r="AL92" s="163">
        <f t="shared" si="48"/>
        <v>11158.675313120944</v>
      </c>
      <c r="AM92" s="163">
        <f t="shared" si="48"/>
        <v>15627.19099197266</v>
      </c>
      <c r="AN92" s="163">
        <f t="shared" si="48"/>
        <v>8675.981413198986</v>
      </c>
      <c r="AO92" s="163">
        <f t="shared" si="48"/>
        <v>10729.063550585537</v>
      </c>
      <c r="AP92" s="163">
        <f t="shared" si="48"/>
        <v>11960.526911590996</v>
      </c>
      <c r="AQ92" s="163">
        <f t="shared" si="48"/>
        <v>16750.145798424983</v>
      </c>
      <c r="AR92" s="163">
        <f t="shared" si="48"/>
        <v>9299.4290330333788</v>
      </c>
      <c r="AS92" s="163">
        <f t="shared" si="48"/>
        <v>11500.043663969405</v>
      </c>
      <c r="AT92" s="163">
        <f t="shared" si="48"/>
        <v>12819.998789164689</v>
      </c>
      <c r="AU92" s="163">
        <f t="shared" si="48"/>
        <v>17953.795049450368</v>
      </c>
      <c r="AV92" s="163">
        <f t="shared" si="48"/>
        <v>9967.676994888543</v>
      </c>
      <c r="AW92" s="163">
        <f t="shared" si="48"/>
        <v>12326.425661444169</v>
      </c>
      <c r="AX92" s="163">
        <f t="shared" si="48"/>
        <v>13741.231483281023</v>
      </c>
      <c r="AY92" s="163">
        <f t="shared" si="48"/>
        <v>19243.937369666241</v>
      </c>
      <c r="AZ92" s="163">
        <f t="shared" si="48"/>
        <v>0</v>
      </c>
      <c r="BA92" s="163">
        <f t="shared" si="48"/>
        <v>0</v>
      </c>
      <c r="BB92" s="163">
        <f t="shared" si="48"/>
        <v>0</v>
      </c>
    </row>
    <row r="93" spans="1:55" x14ac:dyDescent="0.25">
      <c r="A93" s="164"/>
      <c r="B93" s="164"/>
      <c r="C93" s="193"/>
      <c r="D93" s="12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62"/>
      <c r="AI93" s="162"/>
      <c r="AJ93" s="162"/>
      <c r="AK93" s="162"/>
      <c r="AL93" s="162"/>
      <c r="AM93" s="162"/>
      <c r="AN93" s="162"/>
      <c r="AO93" s="162"/>
      <c r="AP93" s="162"/>
      <c r="AQ93" s="162"/>
      <c r="AR93" s="162"/>
      <c r="AS93" s="162"/>
      <c r="AT93" s="162"/>
      <c r="AU93" s="162"/>
      <c r="AV93" s="162"/>
      <c r="AW93" s="162"/>
      <c r="AX93" s="162"/>
      <c r="AY93" s="162"/>
      <c r="AZ93" s="162"/>
      <c r="BA93" s="162"/>
      <c r="BB93" s="162"/>
      <c r="BC93" s="12"/>
    </row>
    <row r="94" spans="1:55" x14ac:dyDescent="0.25">
      <c r="A94" s="164"/>
      <c r="B94" s="164"/>
      <c r="C94" s="193"/>
      <c r="D94" s="12"/>
      <c r="E94" s="184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2"/>
    </row>
    <row r="95" spans="1:55" s="171" customFormat="1" x14ac:dyDescent="0.25">
      <c r="A95" s="182"/>
      <c r="B95" s="182"/>
      <c r="C95" s="183"/>
      <c r="E95" s="162" t="str">
        <f t="shared" ref="E95:AJ95" si="49" xml:space="preserve"> E$73</f>
        <v>total preconversion revenue</v>
      </c>
      <c r="F95" s="162">
        <f t="shared" si="49"/>
        <v>0</v>
      </c>
      <c r="G95" s="162" t="str">
        <f t="shared" si="49"/>
        <v>usd 000s</v>
      </c>
      <c r="H95" s="162">
        <f t="shared" si="49"/>
        <v>0</v>
      </c>
      <c r="I95" s="162">
        <f t="shared" si="49"/>
        <v>0</v>
      </c>
      <c r="J95" s="162">
        <f t="shared" si="49"/>
        <v>0</v>
      </c>
      <c r="K95" s="162">
        <f t="shared" si="49"/>
        <v>0</v>
      </c>
      <c r="L95" s="162">
        <f t="shared" si="49"/>
        <v>4460.3156250000002</v>
      </c>
      <c r="M95" s="162">
        <f t="shared" si="49"/>
        <v>5760.6018356249988</v>
      </c>
      <c r="N95" s="162">
        <f t="shared" si="49"/>
        <v>0</v>
      </c>
      <c r="O95" s="162">
        <f t="shared" si="49"/>
        <v>0</v>
      </c>
      <c r="P95" s="162">
        <f t="shared" si="49"/>
        <v>0</v>
      </c>
      <c r="Q95" s="162">
        <f t="shared" si="49"/>
        <v>0</v>
      </c>
      <c r="R95" s="162">
        <f t="shared" si="49"/>
        <v>0</v>
      </c>
      <c r="S95" s="162">
        <f t="shared" si="49"/>
        <v>0</v>
      </c>
      <c r="T95" s="162">
        <f t="shared" si="49"/>
        <v>0</v>
      </c>
      <c r="U95" s="162">
        <f t="shared" si="49"/>
        <v>0</v>
      </c>
      <c r="V95" s="162">
        <f t="shared" si="49"/>
        <v>0</v>
      </c>
      <c r="W95" s="162">
        <f t="shared" si="49"/>
        <v>0</v>
      </c>
      <c r="X95" s="162">
        <f t="shared" si="49"/>
        <v>0</v>
      </c>
      <c r="Y95" s="162">
        <f t="shared" si="49"/>
        <v>0</v>
      </c>
      <c r="Z95" s="162">
        <f t="shared" si="49"/>
        <v>0</v>
      </c>
      <c r="AA95" s="162">
        <f t="shared" si="49"/>
        <v>0</v>
      </c>
      <c r="AB95" s="162">
        <f t="shared" si="49"/>
        <v>0</v>
      </c>
      <c r="AC95" s="162">
        <f t="shared" si="49"/>
        <v>0</v>
      </c>
      <c r="AD95" s="162">
        <f t="shared" si="49"/>
        <v>0</v>
      </c>
      <c r="AE95" s="162">
        <f t="shared" si="49"/>
        <v>0</v>
      </c>
      <c r="AF95" s="162">
        <f t="shared" si="49"/>
        <v>0</v>
      </c>
      <c r="AG95" s="162">
        <f t="shared" si="49"/>
        <v>0</v>
      </c>
      <c r="AH95" s="162">
        <f t="shared" si="49"/>
        <v>0</v>
      </c>
      <c r="AI95" s="162">
        <f t="shared" si="49"/>
        <v>0</v>
      </c>
      <c r="AJ95" s="162">
        <f t="shared" si="49"/>
        <v>0</v>
      </c>
      <c r="AK95" s="162">
        <f t="shared" ref="AK95:BB95" si="50" xml:space="preserve"> AK$73</f>
        <v>0</v>
      </c>
      <c r="AL95" s="162">
        <f t="shared" si="50"/>
        <v>0</v>
      </c>
      <c r="AM95" s="162">
        <f t="shared" si="50"/>
        <v>0</v>
      </c>
      <c r="AN95" s="162">
        <f t="shared" si="50"/>
        <v>0</v>
      </c>
      <c r="AO95" s="162">
        <f t="shared" si="50"/>
        <v>0</v>
      </c>
      <c r="AP95" s="162">
        <f t="shared" si="50"/>
        <v>0</v>
      </c>
      <c r="AQ95" s="162">
        <f t="shared" si="50"/>
        <v>0</v>
      </c>
      <c r="AR95" s="162">
        <f t="shared" si="50"/>
        <v>0</v>
      </c>
      <c r="AS95" s="162">
        <f t="shared" si="50"/>
        <v>0</v>
      </c>
      <c r="AT95" s="162">
        <f t="shared" si="50"/>
        <v>0</v>
      </c>
      <c r="AU95" s="162">
        <f t="shared" si="50"/>
        <v>0</v>
      </c>
      <c r="AV95" s="162">
        <f t="shared" si="50"/>
        <v>0</v>
      </c>
      <c r="AW95" s="162">
        <f t="shared" si="50"/>
        <v>0</v>
      </c>
      <c r="AX95" s="162">
        <f t="shared" si="50"/>
        <v>0</v>
      </c>
      <c r="AY95" s="162">
        <f t="shared" si="50"/>
        <v>0</v>
      </c>
      <c r="AZ95" s="162">
        <f t="shared" si="50"/>
        <v>0</v>
      </c>
      <c r="BA95" s="162">
        <f t="shared" si="50"/>
        <v>0</v>
      </c>
      <c r="BB95" s="162">
        <f t="shared" si="50"/>
        <v>0</v>
      </c>
    </row>
    <row r="96" spans="1:55" x14ac:dyDescent="0.25">
      <c r="A96" s="164"/>
      <c r="B96" s="164"/>
      <c r="C96" s="193"/>
      <c r="D96" s="12"/>
      <c r="E96" s="162" t="str">
        <f t="shared" ref="E96:AJ96" si="51" xml:space="preserve"> E$92</f>
        <v>total post conversion revenue</v>
      </c>
      <c r="F96" s="162">
        <f t="shared" si="51"/>
        <v>0</v>
      </c>
      <c r="G96" s="162" t="str">
        <f t="shared" si="51"/>
        <v>usd 000s</v>
      </c>
      <c r="H96" s="162">
        <f t="shared" si="51"/>
        <v>0</v>
      </c>
      <c r="I96" s="162">
        <f t="shared" si="51"/>
        <v>0</v>
      </c>
      <c r="J96" s="162">
        <f t="shared" si="51"/>
        <v>0</v>
      </c>
      <c r="K96" s="162">
        <f t="shared" si="51"/>
        <v>0</v>
      </c>
      <c r="L96" s="162">
        <f t="shared" si="51"/>
        <v>0</v>
      </c>
      <c r="M96" s="162">
        <f t="shared" si="51"/>
        <v>0</v>
      </c>
      <c r="N96" s="162">
        <f t="shared" si="51"/>
        <v>8222.3440099289983</v>
      </c>
      <c r="O96" s="162">
        <f t="shared" si="51"/>
        <v>11789.591653281945</v>
      </c>
      <c r="P96" s="162">
        <f t="shared" si="51"/>
        <v>5842.2968288259281</v>
      </c>
      <c r="Q96" s="162">
        <f t="shared" si="51"/>
        <v>7655.9261837637159</v>
      </c>
      <c r="R96" s="162">
        <f t="shared" si="51"/>
        <v>8450.7814282029831</v>
      </c>
      <c r="S96" s="162">
        <f t="shared" si="51"/>
        <v>12147.278322302305</v>
      </c>
      <c r="T96" s="162">
        <f t="shared" si="51"/>
        <v>6101.5340531409756</v>
      </c>
      <c r="U96" s="162">
        <f t="shared" si="51"/>
        <v>7927.3967563876058</v>
      </c>
      <c r="V96" s="162">
        <f t="shared" si="51"/>
        <v>8772.1499204309021</v>
      </c>
      <c r="W96" s="162">
        <f t="shared" si="51"/>
        <v>12640.506532773856</v>
      </c>
      <c r="X96" s="162">
        <f t="shared" si="51"/>
        <v>6736.8920315328533</v>
      </c>
      <c r="Y96" s="162">
        <f t="shared" si="51"/>
        <v>8290.1694196943954</v>
      </c>
      <c r="Z96" s="162">
        <f t="shared" si="51"/>
        <v>9196.2869670358541</v>
      </c>
      <c r="AA96" s="162">
        <f t="shared" si="51"/>
        <v>12815.672713021164</v>
      </c>
      <c r="AB96" s="162">
        <f t="shared" si="51"/>
        <v>7097.5870072300741</v>
      </c>
      <c r="AC96" s="162">
        <f t="shared" si="51"/>
        <v>8755.5927757570225</v>
      </c>
      <c r="AD96" s="162">
        <f t="shared" si="51"/>
        <v>9736.5628918702732</v>
      </c>
      <c r="AE96" s="162">
        <f t="shared" si="51"/>
        <v>13602.087894340068</v>
      </c>
      <c r="AF96" s="162">
        <f t="shared" si="51"/>
        <v>7551.6746299839306</v>
      </c>
      <c r="AG96" s="162">
        <f t="shared" si="51"/>
        <v>9338.7010828746952</v>
      </c>
      <c r="AH96" s="162">
        <f t="shared" si="51"/>
        <v>10410.581044133251</v>
      </c>
      <c r="AI96" s="162">
        <f t="shared" si="51"/>
        <v>14579.520753936033</v>
      </c>
      <c r="AJ96" s="162">
        <f t="shared" si="51"/>
        <v>8184.2676607659332</v>
      </c>
      <c r="AK96" s="162">
        <f t="shared" ref="AK96:BB96" si="52" xml:space="preserve"> AK$92</f>
        <v>10009.771096188191</v>
      </c>
      <c r="AL96" s="162">
        <f t="shared" si="52"/>
        <v>11158.675313120944</v>
      </c>
      <c r="AM96" s="162">
        <f t="shared" si="52"/>
        <v>15627.19099197266</v>
      </c>
      <c r="AN96" s="162">
        <f t="shared" si="52"/>
        <v>8675.981413198986</v>
      </c>
      <c r="AO96" s="162">
        <f t="shared" si="52"/>
        <v>10729.063550585537</v>
      </c>
      <c r="AP96" s="162">
        <f t="shared" si="52"/>
        <v>11960.526911590996</v>
      </c>
      <c r="AQ96" s="162">
        <f t="shared" si="52"/>
        <v>16750.145798424983</v>
      </c>
      <c r="AR96" s="162">
        <f t="shared" si="52"/>
        <v>9299.4290330333788</v>
      </c>
      <c r="AS96" s="162">
        <f t="shared" si="52"/>
        <v>11500.043663969405</v>
      </c>
      <c r="AT96" s="162">
        <f t="shared" si="52"/>
        <v>12819.998789164689</v>
      </c>
      <c r="AU96" s="162">
        <f t="shared" si="52"/>
        <v>17953.795049450368</v>
      </c>
      <c r="AV96" s="162">
        <f t="shared" si="52"/>
        <v>9967.676994888543</v>
      </c>
      <c r="AW96" s="162">
        <f t="shared" si="52"/>
        <v>12326.425661444169</v>
      </c>
      <c r="AX96" s="162">
        <f t="shared" si="52"/>
        <v>13741.231483281023</v>
      </c>
      <c r="AY96" s="162">
        <f t="shared" si="52"/>
        <v>19243.937369666241</v>
      </c>
      <c r="AZ96" s="162">
        <f t="shared" si="52"/>
        <v>0</v>
      </c>
      <c r="BA96" s="162">
        <f t="shared" si="52"/>
        <v>0</v>
      </c>
      <c r="BB96" s="162">
        <f t="shared" si="52"/>
        <v>0</v>
      </c>
      <c r="BC96" s="12"/>
    </row>
    <row r="97" spans="1:55" s="133" customFormat="1" x14ac:dyDescent="0.25">
      <c r="A97" s="198"/>
      <c r="B97" s="198"/>
      <c r="C97" s="199"/>
      <c r="E97" s="163" t="s">
        <v>179</v>
      </c>
      <c r="F97" s="163"/>
      <c r="G97" s="163"/>
      <c r="H97" s="163"/>
      <c r="I97" s="163"/>
      <c r="J97" s="163">
        <f t="shared" ref="J97:BB97" si="53">SUM(J95:J96)</f>
        <v>0</v>
      </c>
      <c r="K97" s="163">
        <f t="shared" si="53"/>
        <v>0</v>
      </c>
      <c r="L97" s="163">
        <f t="shared" si="53"/>
        <v>4460.3156250000002</v>
      </c>
      <c r="M97" s="163">
        <f t="shared" si="53"/>
        <v>5760.6018356249988</v>
      </c>
      <c r="N97" s="163">
        <f t="shared" si="53"/>
        <v>8222.3440099289983</v>
      </c>
      <c r="O97" s="163">
        <f t="shared" si="53"/>
        <v>11789.591653281945</v>
      </c>
      <c r="P97" s="163">
        <f t="shared" si="53"/>
        <v>5842.2968288259281</v>
      </c>
      <c r="Q97" s="163">
        <f t="shared" si="53"/>
        <v>7655.9261837637159</v>
      </c>
      <c r="R97" s="163">
        <f t="shared" si="53"/>
        <v>8450.7814282029831</v>
      </c>
      <c r="S97" s="163">
        <f t="shared" si="53"/>
        <v>12147.278322302305</v>
      </c>
      <c r="T97" s="163">
        <f t="shared" si="53"/>
        <v>6101.5340531409756</v>
      </c>
      <c r="U97" s="163">
        <f t="shared" si="53"/>
        <v>7927.3967563876058</v>
      </c>
      <c r="V97" s="163">
        <f t="shared" si="53"/>
        <v>8772.1499204309021</v>
      </c>
      <c r="W97" s="163">
        <f t="shared" si="53"/>
        <v>12640.506532773856</v>
      </c>
      <c r="X97" s="163">
        <f t="shared" si="53"/>
        <v>6736.8920315328533</v>
      </c>
      <c r="Y97" s="163">
        <f t="shared" si="53"/>
        <v>8290.1694196943954</v>
      </c>
      <c r="Z97" s="163">
        <f t="shared" si="53"/>
        <v>9196.2869670358541</v>
      </c>
      <c r="AA97" s="163">
        <f t="shared" si="53"/>
        <v>12815.672713021164</v>
      </c>
      <c r="AB97" s="163">
        <f t="shared" si="53"/>
        <v>7097.5870072300741</v>
      </c>
      <c r="AC97" s="163">
        <f t="shared" si="53"/>
        <v>8755.5927757570225</v>
      </c>
      <c r="AD97" s="163">
        <f t="shared" si="53"/>
        <v>9736.5628918702732</v>
      </c>
      <c r="AE97" s="163">
        <f t="shared" si="53"/>
        <v>13602.087894340068</v>
      </c>
      <c r="AF97" s="163">
        <f t="shared" si="53"/>
        <v>7551.6746299839306</v>
      </c>
      <c r="AG97" s="163">
        <f t="shared" si="53"/>
        <v>9338.7010828746952</v>
      </c>
      <c r="AH97" s="163">
        <f t="shared" si="53"/>
        <v>10410.581044133251</v>
      </c>
      <c r="AI97" s="163">
        <f t="shared" si="53"/>
        <v>14579.520753936033</v>
      </c>
      <c r="AJ97" s="163">
        <f t="shared" si="53"/>
        <v>8184.2676607659332</v>
      </c>
      <c r="AK97" s="163">
        <f t="shared" si="53"/>
        <v>10009.771096188191</v>
      </c>
      <c r="AL97" s="163">
        <f t="shared" si="53"/>
        <v>11158.675313120944</v>
      </c>
      <c r="AM97" s="163">
        <f t="shared" si="53"/>
        <v>15627.19099197266</v>
      </c>
      <c r="AN97" s="163">
        <f t="shared" si="53"/>
        <v>8675.981413198986</v>
      </c>
      <c r="AO97" s="163">
        <f t="shared" si="53"/>
        <v>10729.063550585537</v>
      </c>
      <c r="AP97" s="163">
        <f t="shared" si="53"/>
        <v>11960.526911590996</v>
      </c>
      <c r="AQ97" s="163">
        <f t="shared" si="53"/>
        <v>16750.145798424983</v>
      </c>
      <c r="AR97" s="163">
        <f t="shared" si="53"/>
        <v>9299.4290330333788</v>
      </c>
      <c r="AS97" s="163">
        <f t="shared" si="53"/>
        <v>11500.043663969405</v>
      </c>
      <c r="AT97" s="163">
        <f t="shared" si="53"/>
        <v>12819.998789164689</v>
      </c>
      <c r="AU97" s="163">
        <f t="shared" si="53"/>
        <v>17953.795049450368</v>
      </c>
      <c r="AV97" s="163">
        <f t="shared" si="53"/>
        <v>9967.676994888543</v>
      </c>
      <c r="AW97" s="163">
        <f t="shared" si="53"/>
        <v>12326.425661444169</v>
      </c>
      <c r="AX97" s="163">
        <f t="shared" si="53"/>
        <v>13741.231483281023</v>
      </c>
      <c r="AY97" s="163">
        <f t="shared" si="53"/>
        <v>19243.937369666241</v>
      </c>
      <c r="AZ97" s="163">
        <f t="shared" si="53"/>
        <v>0</v>
      </c>
      <c r="BA97" s="163">
        <f t="shared" si="53"/>
        <v>0</v>
      </c>
      <c r="BB97" s="163">
        <f t="shared" si="53"/>
        <v>0</v>
      </c>
    </row>
    <row r="98" spans="1:55" x14ac:dyDescent="0.25">
      <c r="A98" s="164"/>
      <c r="B98" s="164"/>
      <c r="C98" s="193"/>
      <c r="D98" s="12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  <c r="AF98" s="162"/>
      <c r="AG98" s="162"/>
      <c r="AH98" s="162"/>
      <c r="AI98" s="162"/>
      <c r="AJ98" s="162"/>
      <c r="AK98" s="162"/>
      <c r="AL98" s="162"/>
      <c r="AM98" s="162"/>
      <c r="AN98" s="162"/>
      <c r="AO98" s="162"/>
      <c r="AP98" s="162"/>
      <c r="AQ98" s="162"/>
      <c r="AR98" s="162"/>
      <c r="AS98" s="162"/>
      <c r="AT98" s="162"/>
      <c r="AU98" s="162"/>
      <c r="AV98" s="162"/>
      <c r="AW98" s="162"/>
      <c r="AX98" s="162"/>
      <c r="AY98" s="162"/>
      <c r="AZ98" s="162"/>
      <c r="BA98" s="162"/>
      <c r="BB98" s="162"/>
      <c r="BC98" s="12"/>
    </row>
    <row r="99" spans="1:55" x14ac:dyDescent="0.25">
      <c r="A99" s="164"/>
      <c r="B99" s="164"/>
      <c r="C99" s="193"/>
      <c r="D99" s="1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/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2"/>
      <c r="BA99" s="162"/>
      <c r="BB99" s="162"/>
      <c r="BC99" s="12"/>
    </row>
    <row r="100" spans="1:55" x14ac:dyDescent="0.25">
      <c r="B100" s="2" t="s">
        <v>277</v>
      </c>
    </row>
    <row r="101" spans="1:55" x14ac:dyDescent="0.25">
      <c r="E101" s="158" t="str">
        <f xml:space="preserve"> InpC!E$58</f>
        <v>standard wards</v>
      </c>
      <c r="F101" s="158">
        <f xml:space="preserve"> InpC!F$58</f>
        <v>50</v>
      </c>
      <c r="G101" s="158" t="str">
        <f xml:space="preserve"> InpC!G$58</f>
        <v>usd per day</v>
      </c>
    </row>
    <row r="102" spans="1:55" x14ac:dyDescent="0.25">
      <c r="E102" s="158" t="str">
        <f xml:space="preserve"> InpC!E$59</f>
        <v xml:space="preserve">private rooms </v>
      </c>
      <c r="F102" s="158">
        <f xml:space="preserve"> InpC!F$59</f>
        <v>75</v>
      </c>
      <c r="G102" s="158" t="str">
        <f xml:space="preserve"> InpC!G$59</f>
        <v>usd per day</v>
      </c>
    </row>
    <row r="103" spans="1:55" x14ac:dyDescent="0.25">
      <c r="E103" s="158" t="str">
        <f xml:space="preserve"> InpC!E$60</f>
        <v>premium suits</v>
      </c>
      <c r="F103" s="158">
        <f xml:space="preserve"> InpC!F$60</f>
        <v>100</v>
      </c>
      <c r="G103" s="158" t="str">
        <f xml:space="preserve"> InpC!G$60</f>
        <v>usd per day</v>
      </c>
    </row>
    <row r="104" spans="1:55" s="180" customFormat="1" x14ac:dyDescent="0.25">
      <c r="A104" s="177"/>
      <c r="B104" s="177"/>
      <c r="C104" s="178"/>
      <c r="D104" s="151"/>
      <c r="E104" s="179" t="str">
        <f xml:space="preserve"> Esc!E$22</f>
        <v>periodic escalation factor</v>
      </c>
      <c r="F104" s="179">
        <f xml:space="preserve"> Esc!F$22</f>
        <v>0</v>
      </c>
      <c r="G104" s="179" t="str">
        <f xml:space="preserve"> Esc!G$22</f>
        <v>factor</v>
      </c>
      <c r="H104" s="179">
        <f xml:space="preserve"> Esc!H$22</f>
        <v>0</v>
      </c>
      <c r="I104" s="179">
        <f xml:space="preserve"> Esc!I$22</f>
        <v>0</v>
      </c>
      <c r="J104" s="179">
        <f xml:space="preserve"> Esc!J$22</f>
        <v>0</v>
      </c>
      <c r="K104" s="179">
        <f xml:space="preserve"> Esc!K$22</f>
        <v>1</v>
      </c>
      <c r="L104" s="179">
        <f xml:space="preserve"> Esc!L$22</f>
        <v>1.0049999999999999</v>
      </c>
      <c r="M104" s="179">
        <f xml:space="preserve"> Esc!M$22</f>
        <v>1.0100249999999997</v>
      </c>
      <c r="N104" s="179">
        <f xml:space="preserve"> Esc!N$22</f>
        <v>1.0150751249999996</v>
      </c>
      <c r="O104" s="179">
        <f xml:space="preserve"> Esc!O$22</f>
        <v>1.0201505006249996</v>
      </c>
      <c r="P104" s="179">
        <f xml:space="preserve"> Esc!P$22</f>
        <v>1.0278016293796872</v>
      </c>
      <c r="Q104" s="179">
        <f xml:space="preserve"> Esc!Q$22</f>
        <v>1.035510141600035</v>
      </c>
      <c r="R104" s="179">
        <f xml:space="preserve"> Esc!R$22</f>
        <v>1.0432764676620352</v>
      </c>
      <c r="S104" s="179">
        <f xml:space="preserve"> Esc!S$22</f>
        <v>1.0511010411695005</v>
      </c>
      <c r="T104" s="179">
        <f xml:space="preserve"> Esc!T$22</f>
        <v>1.0616120515811955</v>
      </c>
      <c r="U104" s="179">
        <f xml:space="preserve"> Esc!U$22</f>
        <v>1.0722281720970075</v>
      </c>
      <c r="V104" s="179">
        <f xml:space="preserve"> Esc!V$22</f>
        <v>1.0829504538179775</v>
      </c>
      <c r="W104" s="179">
        <f xml:space="preserve"> Esc!W$22</f>
        <v>1.0937799583561574</v>
      </c>
      <c r="X104" s="179">
        <f xml:space="preserve"> Esc!X$22</f>
        <v>1.1074522078356093</v>
      </c>
      <c r="Y104" s="179">
        <f xml:space="preserve"> Esc!Y$22</f>
        <v>1.1212953604335543</v>
      </c>
      <c r="Z104" s="179">
        <f xml:space="preserve"> Esc!Z$22</f>
        <v>1.1353115524389736</v>
      </c>
      <c r="AA104" s="179">
        <f xml:space="preserve"> Esc!AA$22</f>
        <v>1.1495029468444609</v>
      </c>
      <c r="AB104" s="179">
        <f xml:space="preserve"> Esc!AB$22</f>
        <v>1.1667454910471278</v>
      </c>
      <c r="AC104" s="179">
        <f xml:space="preserve"> Esc!AC$22</f>
        <v>1.1842466734128345</v>
      </c>
      <c r="AD104" s="179">
        <f xml:space="preserve"> Esc!AD$22</f>
        <v>1.2020103735140268</v>
      </c>
      <c r="AE104" s="179">
        <f xml:space="preserve"> Esc!AE$22</f>
        <v>1.2200405291167371</v>
      </c>
      <c r="AF104" s="179">
        <f xml:space="preserve"> Esc!AF$22</f>
        <v>1.2413912383762802</v>
      </c>
      <c r="AG104" s="179">
        <f xml:space="preserve"> Esc!AG$22</f>
        <v>1.2631155850478653</v>
      </c>
      <c r="AH104" s="179">
        <f xml:space="preserve"> Esc!AH$22</f>
        <v>1.2852201077862029</v>
      </c>
      <c r="AI104" s="179">
        <f xml:space="preserve"> Esc!AI$22</f>
        <v>1.3077114596724615</v>
      </c>
      <c r="AJ104" s="179">
        <f xml:space="preserve"> Esc!AJ$22</f>
        <v>1.3305964102167296</v>
      </c>
      <c r="AK104" s="179">
        <f xml:space="preserve"> Esc!AK$22</f>
        <v>1.3538818473955225</v>
      </c>
      <c r="AL104" s="179">
        <f xml:space="preserve"> Esc!AL$22</f>
        <v>1.3775747797249442</v>
      </c>
      <c r="AM104" s="179">
        <f xml:space="preserve"> Esc!AM$22</f>
        <v>1.4016823383701309</v>
      </c>
      <c r="AN104" s="179">
        <f xml:space="preserve"> Esc!AN$22</f>
        <v>1.4262117792916083</v>
      </c>
      <c r="AO104" s="179">
        <f xml:space="preserve"> Esc!AO$22</f>
        <v>1.4511704854292116</v>
      </c>
      <c r="AP104" s="179">
        <f xml:space="preserve"> Esc!AP$22</f>
        <v>1.4765659689242228</v>
      </c>
      <c r="AQ104" s="179">
        <f xml:space="preserve"> Esc!AQ$22</f>
        <v>1.5024058733803967</v>
      </c>
      <c r="AR104" s="179">
        <f xml:space="preserve"> Esc!AR$22</f>
        <v>1.5286979761645536</v>
      </c>
      <c r="AS104" s="179">
        <f xml:space="preserve"> Esc!AS$22</f>
        <v>1.5554501907474334</v>
      </c>
      <c r="AT104" s="179">
        <f xml:space="preserve"> Esc!AT$22</f>
        <v>1.5826705690855136</v>
      </c>
      <c r="AU104" s="179">
        <f xml:space="preserve"> Esc!AU$22</f>
        <v>1.6103673040445101</v>
      </c>
      <c r="AV104" s="179">
        <f xml:space="preserve"> Esc!AV$22</f>
        <v>1.6385487318652892</v>
      </c>
      <c r="AW104" s="179">
        <f xml:space="preserve"> Esc!AW$22</f>
        <v>1.6672233346729319</v>
      </c>
      <c r="AX104" s="179">
        <f xml:space="preserve"> Esc!AX$22</f>
        <v>1.6963997430297084</v>
      </c>
      <c r="AY104" s="179">
        <f xml:space="preserve"> Esc!AY$22</f>
        <v>1.7260867385327285</v>
      </c>
      <c r="AZ104" s="179">
        <f xml:space="preserve"> Esc!AZ$22</f>
        <v>1.7562932564570515</v>
      </c>
      <c r="BA104" s="179">
        <f xml:space="preserve"> Esc!BA$22</f>
        <v>1.78702838844505</v>
      </c>
      <c r="BB104" s="179">
        <f xml:space="preserve"> Esc!BB$22</f>
        <v>1.8183013852428385</v>
      </c>
      <c r="BC104" s="151"/>
    </row>
    <row r="105" spans="1:55" x14ac:dyDescent="0.25">
      <c r="E105" s="167" t="s">
        <v>86</v>
      </c>
      <c r="J105" s="181">
        <f t="shared" ref="J105:BB105" si="54">$F101*J$104</f>
        <v>0</v>
      </c>
      <c r="K105" s="181">
        <f t="shared" si="54"/>
        <v>50</v>
      </c>
      <c r="L105" s="181">
        <f t="shared" si="54"/>
        <v>50.249999999999993</v>
      </c>
      <c r="M105" s="181">
        <f t="shared" si="54"/>
        <v>50.501249999999985</v>
      </c>
      <c r="N105" s="181">
        <f t="shared" si="54"/>
        <v>50.753756249999981</v>
      </c>
      <c r="O105" s="181">
        <f t="shared" si="54"/>
        <v>51.007525031249976</v>
      </c>
      <c r="P105" s="181">
        <f t="shared" si="54"/>
        <v>51.390081468984363</v>
      </c>
      <c r="Q105" s="181">
        <f t="shared" si="54"/>
        <v>51.775507080001745</v>
      </c>
      <c r="R105" s="181">
        <f t="shared" si="54"/>
        <v>52.163823383101757</v>
      </c>
      <c r="S105" s="181">
        <f t="shared" si="54"/>
        <v>52.555052058475027</v>
      </c>
      <c r="T105" s="181">
        <f t="shared" si="54"/>
        <v>53.080602579059779</v>
      </c>
      <c r="U105" s="181">
        <f t="shared" si="54"/>
        <v>53.611408604850375</v>
      </c>
      <c r="V105" s="181">
        <f t="shared" si="54"/>
        <v>54.147522690898874</v>
      </c>
      <c r="W105" s="181">
        <f t="shared" si="54"/>
        <v>54.688997917807868</v>
      </c>
      <c r="X105" s="181">
        <f t="shared" si="54"/>
        <v>55.372610391780462</v>
      </c>
      <c r="Y105" s="181">
        <f t="shared" si="54"/>
        <v>56.064768021677715</v>
      </c>
      <c r="Z105" s="181">
        <f t="shared" si="54"/>
        <v>56.76557762194868</v>
      </c>
      <c r="AA105" s="181">
        <f t="shared" si="54"/>
        <v>57.475147342223046</v>
      </c>
      <c r="AB105" s="181">
        <f t="shared" si="54"/>
        <v>58.337274552356391</v>
      </c>
      <c r="AC105" s="181">
        <f t="shared" si="54"/>
        <v>59.212333670641726</v>
      </c>
      <c r="AD105" s="181">
        <f t="shared" si="54"/>
        <v>60.100518675701345</v>
      </c>
      <c r="AE105" s="181">
        <f t="shared" si="54"/>
        <v>61.002026455836855</v>
      </c>
      <c r="AF105" s="181">
        <f t="shared" si="54"/>
        <v>62.06956191881401</v>
      </c>
      <c r="AG105" s="181">
        <f t="shared" si="54"/>
        <v>63.155779252393259</v>
      </c>
      <c r="AH105" s="181">
        <f t="shared" si="54"/>
        <v>64.261005389310142</v>
      </c>
      <c r="AI105" s="181">
        <f t="shared" si="54"/>
        <v>65.385572983623078</v>
      </c>
      <c r="AJ105" s="181">
        <f t="shared" si="54"/>
        <v>66.529820510836473</v>
      </c>
      <c r="AK105" s="181">
        <f t="shared" si="54"/>
        <v>67.694092369776129</v>
      </c>
      <c r="AL105" s="181">
        <f t="shared" si="54"/>
        <v>68.878738986247214</v>
      </c>
      <c r="AM105" s="181">
        <f t="shared" si="54"/>
        <v>70.084116918506538</v>
      </c>
      <c r="AN105" s="181">
        <f t="shared" si="54"/>
        <v>71.310588964580418</v>
      </c>
      <c r="AO105" s="181">
        <f t="shared" si="54"/>
        <v>72.558524271460584</v>
      </c>
      <c r="AP105" s="181">
        <f t="shared" si="54"/>
        <v>73.828298446211136</v>
      </c>
      <c r="AQ105" s="181">
        <f t="shared" si="54"/>
        <v>75.12029366901983</v>
      </c>
      <c r="AR105" s="181">
        <f t="shared" si="54"/>
        <v>76.434898808227686</v>
      </c>
      <c r="AS105" s="181">
        <f t="shared" si="54"/>
        <v>77.772509537371675</v>
      </c>
      <c r="AT105" s="181">
        <f t="shared" si="54"/>
        <v>79.133528454275677</v>
      </c>
      <c r="AU105" s="181">
        <f t="shared" si="54"/>
        <v>80.51836520222551</v>
      </c>
      <c r="AV105" s="181">
        <f t="shared" si="54"/>
        <v>81.92743659326446</v>
      </c>
      <c r="AW105" s="181">
        <f t="shared" si="54"/>
        <v>83.361166733646598</v>
      </c>
      <c r="AX105" s="181">
        <f t="shared" si="54"/>
        <v>84.819987151485421</v>
      </c>
      <c r="AY105" s="181">
        <f t="shared" si="54"/>
        <v>86.304336926636424</v>
      </c>
      <c r="AZ105" s="181">
        <f t="shared" si="54"/>
        <v>87.814662822852569</v>
      </c>
      <c r="BA105" s="181">
        <f t="shared" si="54"/>
        <v>89.351419422252505</v>
      </c>
      <c r="BB105" s="181">
        <f t="shared" si="54"/>
        <v>90.915069262141927</v>
      </c>
    </row>
    <row r="106" spans="1:55" x14ac:dyDescent="0.25">
      <c r="E106" s="167" t="s">
        <v>87</v>
      </c>
      <c r="J106" s="181">
        <f t="shared" ref="J106:BB106" si="55">$F102*J$104</f>
        <v>0</v>
      </c>
      <c r="K106" s="181">
        <f t="shared" si="55"/>
        <v>75</v>
      </c>
      <c r="L106" s="181">
        <f t="shared" si="55"/>
        <v>75.374999999999986</v>
      </c>
      <c r="M106" s="181">
        <f t="shared" si="55"/>
        <v>75.751874999999984</v>
      </c>
      <c r="N106" s="181">
        <f t="shared" si="55"/>
        <v>76.130634374999971</v>
      </c>
      <c r="O106" s="181">
        <f t="shared" si="55"/>
        <v>76.511287546874968</v>
      </c>
      <c r="P106" s="181">
        <f t="shared" si="55"/>
        <v>77.085122203476544</v>
      </c>
      <c r="Q106" s="181">
        <f t="shared" si="55"/>
        <v>77.663260620002617</v>
      </c>
      <c r="R106" s="181">
        <f t="shared" si="55"/>
        <v>78.245735074652643</v>
      </c>
      <c r="S106" s="181">
        <f t="shared" si="55"/>
        <v>78.832578087712534</v>
      </c>
      <c r="T106" s="181">
        <f t="shared" si="55"/>
        <v>79.620903868589664</v>
      </c>
      <c r="U106" s="181">
        <f t="shared" si="55"/>
        <v>80.417112907275566</v>
      </c>
      <c r="V106" s="181">
        <f t="shared" si="55"/>
        <v>81.221284036348308</v>
      </c>
      <c r="W106" s="181">
        <f t="shared" si="55"/>
        <v>82.033496876711808</v>
      </c>
      <c r="X106" s="181">
        <f t="shared" si="55"/>
        <v>83.058915587670697</v>
      </c>
      <c r="Y106" s="181">
        <f t="shared" si="55"/>
        <v>84.097152032516576</v>
      </c>
      <c r="Z106" s="181">
        <f t="shared" si="55"/>
        <v>85.148366432923027</v>
      </c>
      <c r="AA106" s="181">
        <f t="shared" si="55"/>
        <v>86.212721013334559</v>
      </c>
      <c r="AB106" s="181">
        <f t="shared" si="55"/>
        <v>87.505911828534579</v>
      </c>
      <c r="AC106" s="181">
        <f t="shared" si="55"/>
        <v>88.818500505962589</v>
      </c>
      <c r="AD106" s="181">
        <f t="shared" si="55"/>
        <v>90.150778013552014</v>
      </c>
      <c r="AE106" s="181">
        <f t="shared" si="55"/>
        <v>91.503039683755276</v>
      </c>
      <c r="AF106" s="181">
        <f t="shared" si="55"/>
        <v>93.104342878221019</v>
      </c>
      <c r="AG106" s="181">
        <f t="shared" si="55"/>
        <v>94.733668878589896</v>
      </c>
      <c r="AH106" s="181">
        <f t="shared" si="55"/>
        <v>96.391508083965221</v>
      </c>
      <c r="AI106" s="181">
        <f t="shared" si="55"/>
        <v>98.07835947543461</v>
      </c>
      <c r="AJ106" s="181">
        <f t="shared" si="55"/>
        <v>99.794730766254716</v>
      </c>
      <c r="AK106" s="181">
        <f t="shared" si="55"/>
        <v>101.54113855466419</v>
      </c>
      <c r="AL106" s="181">
        <f t="shared" si="55"/>
        <v>103.31810847937082</v>
      </c>
      <c r="AM106" s="181">
        <f t="shared" si="55"/>
        <v>105.12617537775982</v>
      </c>
      <c r="AN106" s="181">
        <f t="shared" si="55"/>
        <v>106.96588344687062</v>
      </c>
      <c r="AO106" s="181">
        <f t="shared" si="55"/>
        <v>108.83778640719086</v>
      </c>
      <c r="AP106" s="181">
        <f t="shared" si="55"/>
        <v>110.7424476693167</v>
      </c>
      <c r="AQ106" s="181">
        <f t="shared" si="55"/>
        <v>112.68044050352975</v>
      </c>
      <c r="AR106" s="181">
        <f t="shared" si="55"/>
        <v>114.65234821234152</v>
      </c>
      <c r="AS106" s="181">
        <f t="shared" si="55"/>
        <v>116.65876430605751</v>
      </c>
      <c r="AT106" s="181">
        <f t="shared" si="55"/>
        <v>118.70029268141352</v>
      </c>
      <c r="AU106" s="181">
        <f t="shared" si="55"/>
        <v>120.77754780333827</v>
      </c>
      <c r="AV106" s="181">
        <f t="shared" si="55"/>
        <v>122.89115488989668</v>
      </c>
      <c r="AW106" s="181">
        <f t="shared" si="55"/>
        <v>125.0417501004699</v>
      </c>
      <c r="AX106" s="181">
        <f t="shared" si="55"/>
        <v>127.22998072722814</v>
      </c>
      <c r="AY106" s="181">
        <f t="shared" si="55"/>
        <v>129.45650538995463</v>
      </c>
      <c r="AZ106" s="181">
        <f t="shared" si="55"/>
        <v>131.72199423427887</v>
      </c>
      <c r="BA106" s="181">
        <f t="shared" si="55"/>
        <v>134.02712913337874</v>
      </c>
      <c r="BB106" s="181">
        <f t="shared" si="55"/>
        <v>136.3726038932129</v>
      </c>
    </row>
    <row r="107" spans="1:55" x14ac:dyDescent="0.25">
      <c r="E107" s="167" t="s">
        <v>88</v>
      </c>
      <c r="J107" s="181">
        <f t="shared" ref="J107:BB107" si="56">$F103*J$104</f>
        <v>0</v>
      </c>
      <c r="K107" s="181">
        <f t="shared" si="56"/>
        <v>100</v>
      </c>
      <c r="L107" s="181">
        <f t="shared" si="56"/>
        <v>100.49999999999999</v>
      </c>
      <c r="M107" s="181">
        <f t="shared" si="56"/>
        <v>101.00249999999997</v>
      </c>
      <c r="N107" s="181">
        <f t="shared" si="56"/>
        <v>101.50751249999996</v>
      </c>
      <c r="O107" s="181">
        <f t="shared" si="56"/>
        <v>102.01505006249995</v>
      </c>
      <c r="P107" s="181">
        <f t="shared" si="56"/>
        <v>102.78016293796873</v>
      </c>
      <c r="Q107" s="181">
        <f t="shared" si="56"/>
        <v>103.55101416000349</v>
      </c>
      <c r="R107" s="181">
        <f t="shared" si="56"/>
        <v>104.32764676620351</v>
      </c>
      <c r="S107" s="181">
        <f t="shared" si="56"/>
        <v>105.11010411695005</v>
      </c>
      <c r="T107" s="181">
        <f t="shared" si="56"/>
        <v>106.16120515811956</v>
      </c>
      <c r="U107" s="181">
        <f t="shared" si="56"/>
        <v>107.22281720970075</v>
      </c>
      <c r="V107" s="181">
        <f t="shared" si="56"/>
        <v>108.29504538179775</v>
      </c>
      <c r="W107" s="181">
        <f t="shared" si="56"/>
        <v>109.37799583561574</v>
      </c>
      <c r="X107" s="181">
        <f t="shared" si="56"/>
        <v>110.74522078356092</v>
      </c>
      <c r="Y107" s="181">
        <f t="shared" si="56"/>
        <v>112.12953604335543</v>
      </c>
      <c r="Z107" s="181">
        <f t="shared" si="56"/>
        <v>113.53115524389736</v>
      </c>
      <c r="AA107" s="181">
        <f t="shared" si="56"/>
        <v>114.95029468444609</v>
      </c>
      <c r="AB107" s="181">
        <f t="shared" si="56"/>
        <v>116.67454910471278</v>
      </c>
      <c r="AC107" s="181">
        <f t="shared" si="56"/>
        <v>118.42466734128345</v>
      </c>
      <c r="AD107" s="181">
        <f t="shared" si="56"/>
        <v>120.20103735140269</v>
      </c>
      <c r="AE107" s="181">
        <f t="shared" si="56"/>
        <v>122.00405291167371</v>
      </c>
      <c r="AF107" s="181">
        <f t="shared" si="56"/>
        <v>124.13912383762802</v>
      </c>
      <c r="AG107" s="181">
        <f t="shared" si="56"/>
        <v>126.31155850478652</v>
      </c>
      <c r="AH107" s="181">
        <f t="shared" si="56"/>
        <v>128.52201077862028</v>
      </c>
      <c r="AI107" s="181">
        <f t="shared" si="56"/>
        <v>130.77114596724616</v>
      </c>
      <c r="AJ107" s="181">
        <f t="shared" si="56"/>
        <v>133.05964102167295</v>
      </c>
      <c r="AK107" s="181">
        <f t="shared" si="56"/>
        <v>135.38818473955226</v>
      </c>
      <c r="AL107" s="181">
        <f t="shared" si="56"/>
        <v>137.75747797249443</v>
      </c>
      <c r="AM107" s="181">
        <f t="shared" si="56"/>
        <v>140.16823383701308</v>
      </c>
      <c r="AN107" s="181">
        <f t="shared" si="56"/>
        <v>142.62117792916084</v>
      </c>
      <c r="AO107" s="181">
        <f t="shared" si="56"/>
        <v>145.11704854292117</v>
      </c>
      <c r="AP107" s="181">
        <f t="shared" si="56"/>
        <v>147.65659689242227</v>
      </c>
      <c r="AQ107" s="181">
        <f t="shared" si="56"/>
        <v>150.24058733803966</v>
      </c>
      <c r="AR107" s="181">
        <f t="shared" si="56"/>
        <v>152.86979761645537</v>
      </c>
      <c r="AS107" s="181">
        <f t="shared" si="56"/>
        <v>155.54501907474335</v>
      </c>
      <c r="AT107" s="181">
        <f t="shared" si="56"/>
        <v>158.26705690855135</v>
      </c>
      <c r="AU107" s="181">
        <f t="shared" si="56"/>
        <v>161.03673040445102</v>
      </c>
      <c r="AV107" s="181">
        <f t="shared" si="56"/>
        <v>163.85487318652892</v>
      </c>
      <c r="AW107" s="181">
        <f t="shared" si="56"/>
        <v>166.7223334672932</v>
      </c>
      <c r="AX107" s="181">
        <f t="shared" si="56"/>
        <v>169.63997430297084</v>
      </c>
      <c r="AY107" s="181">
        <f t="shared" si="56"/>
        <v>172.60867385327285</v>
      </c>
      <c r="AZ107" s="181">
        <f t="shared" si="56"/>
        <v>175.62932564570514</v>
      </c>
      <c r="BA107" s="181">
        <f t="shared" si="56"/>
        <v>178.70283884450501</v>
      </c>
      <c r="BB107" s="181">
        <f t="shared" si="56"/>
        <v>181.83013852428385</v>
      </c>
    </row>
    <row r="108" spans="1:55" s="64" customFormat="1" ht="14.4" x14ac:dyDescent="0.25">
      <c r="A108" s="19"/>
      <c r="B108" s="19"/>
      <c r="C108" s="20"/>
      <c r="D108" s="22"/>
      <c r="E108" s="38"/>
      <c r="F108" s="38"/>
      <c r="G108" s="38"/>
      <c r="H108" s="38"/>
      <c r="I108" s="38"/>
      <c r="J108" s="38">
        <f t="shared" ref="J108:BB108" si="57">$F104*J$104</f>
        <v>0</v>
      </c>
      <c r="K108" s="38">
        <f t="shared" si="57"/>
        <v>0</v>
      </c>
      <c r="L108" s="38">
        <f t="shared" si="57"/>
        <v>0</v>
      </c>
      <c r="M108" s="38">
        <f t="shared" si="57"/>
        <v>0</v>
      </c>
      <c r="N108" s="38">
        <f t="shared" si="57"/>
        <v>0</v>
      </c>
      <c r="O108" s="38">
        <f t="shared" si="57"/>
        <v>0</v>
      </c>
      <c r="P108" s="38">
        <f t="shared" si="57"/>
        <v>0</v>
      </c>
      <c r="Q108" s="38">
        <f t="shared" si="57"/>
        <v>0</v>
      </c>
      <c r="R108" s="38">
        <f t="shared" si="57"/>
        <v>0</v>
      </c>
      <c r="S108" s="38">
        <f t="shared" si="57"/>
        <v>0</v>
      </c>
      <c r="T108" s="38">
        <f t="shared" si="57"/>
        <v>0</v>
      </c>
      <c r="U108" s="38">
        <f t="shared" si="57"/>
        <v>0</v>
      </c>
      <c r="V108" s="38">
        <f t="shared" si="57"/>
        <v>0</v>
      </c>
      <c r="W108" s="38">
        <f t="shared" si="57"/>
        <v>0</v>
      </c>
      <c r="X108" s="38">
        <f t="shared" si="57"/>
        <v>0</v>
      </c>
      <c r="Y108" s="38">
        <f t="shared" si="57"/>
        <v>0</v>
      </c>
      <c r="Z108" s="38">
        <f t="shared" si="57"/>
        <v>0</v>
      </c>
      <c r="AA108" s="38">
        <f t="shared" si="57"/>
        <v>0</v>
      </c>
      <c r="AB108" s="38">
        <f t="shared" si="57"/>
        <v>0</v>
      </c>
      <c r="AC108" s="38">
        <f t="shared" si="57"/>
        <v>0</v>
      </c>
      <c r="AD108" s="38">
        <f t="shared" si="57"/>
        <v>0</v>
      </c>
      <c r="AE108" s="38">
        <f t="shared" si="57"/>
        <v>0</v>
      </c>
      <c r="AF108" s="38">
        <f t="shared" si="57"/>
        <v>0</v>
      </c>
      <c r="AG108" s="38">
        <f t="shared" si="57"/>
        <v>0</v>
      </c>
      <c r="AH108" s="38">
        <f t="shared" si="57"/>
        <v>0</v>
      </c>
      <c r="AI108" s="38">
        <f t="shared" si="57"/>
        <v>0</v>
      </c>
      <c r="AJ108" s="38">
        <f t="shared" si="57"/>
        <v>0</v>
      </c>
      <c r="AK108" s="38">
        <f t="shared" si="57"/>
        <v>0</v>
      </c>
      <c r="AL108" s="38">
        <f t="shared" si="57"/>
        <v>0</v>
      </c>
      <c r="AM108" s="38">
        <f t="shared" si="57"/>
        <v>0</v>
      </c>
      <c r="AN108" s="38">
        <f t="shared" si="57"/>
        <v>0</v>
      </c>
      <c r="AO108" s="38">
        <f t="shared" si="57"/>
        <v>0</v>
      </c>
      <c r="AP108" s="38">
        <f t="shared" si="57"/>
        <v>0</v>
      </c>
      <c r="AQ108" s="38">
        <f t="shared" si="57"/>
        <v>0</v>
      </c>
      <c r="AR108" s="38">
        <f t="shared" si="57"/>
        <v>0</v>
      </c>
      <c r="AS108" s="38">
        <f t="shared" si="57"/>
        <v>0</v>
      </c>
      <c r="AT108" s="38">
        <f t="shared" si="57"/>
        <v>0</v>
      </c>
      <c r="AU108" s="38">
        <f t="shared" si="57"/>
        <v>0</v>
      </c>
      <c r="AV108" s="38">
        <f t="shared" si="57"/>
        <v>0</v>
      </c>
      <c r="AW108" s="38">
        <f t="shared" si="57"/>
        <v>0</v>
      </c>
      <c r="AX108" s="38">
        <f t="shared" si="57"/>
        <v>0</v>
      </c>
      <c r="AY108" s="38">
        <f t="shared" si="57"/>
        <v>0</v>
      </c>
      <c r="AZ108" s="38">
        <f t="shared" si="57"/>
        <v>0</v>
      </c>
      <c r="BA108" s="38">
        <f t="shared" si="57"/>
        <v>0</v>
      </c>
      <c r="BB108" s="38">
        <f t="shared" si="57"/>
        <v>0</v>
      </c>
    </row>
    <row r="109" spans="1:55" s="171" customFormat="1" x14ac:dyDescent="0.25">
      <c r="A109" s="168"/>
      <c r="B109" s="168"/>
      <c r="C109" s="169"/>
      <c r="D109" s="170"/>
      <c r="E109" s="64" t="str">
        <f t="shared" ref="E109:AJ109" si="58" xml:space="preserve"> E$51</f>
        <v>standard wards</v>
      </c>
      <c r="F109" s="64">
        <f t="shared" si="58"/>
        <v>0</v>
      </c>
      <c r="G109" s="64">
        <f t="shared" si="58"/>
        <v>0</v>
      </c>
      <c r="H109" s="64">
        <f t="shared" si="58"/>
        <v>0</v>
      </c>
      <c r="I109" s="64">
        <f t="shared" si="58"/>
        <v>0</v>
      </c>
      <c r="J109" s="64">
        <f t="shared" si="58"/>
        <v>0</v>
      </c>
      <c r="K109" s="64">
        <f t="shared" si="58"/>
        <v>0</v>
      </c>
      <c r="L109" s="64">
        <f t="shared" si="58"/>
        <v>200</v>
      </c>
      <c r="M109" s="64">
        <f t="shared" si="58"/>
        <v>240</v>
      </c>
      <c r="N109" s="64">
        <f t="shared" si="58"/>
        <v>280</v>
      </c>
      <c r="O109" s="64">
        <f t="shared" si="58"/>
        <v>320</v>
      </c>
      <c r="P109" s="64">
        <f t="shared" si="58"/>
        <v>200</v>
      </c>
      <c r="Q109" s="64">
        <f t="shared" si="58"/>
        <v>240</v>
      </c>
      <c r="R109" s="64">
        <f t="shared" si="58"/>
        <v>280</v>
      </c>
      <c r="S109" s="64">
        <f t="shared" si="58"/>
        <v>320</v>
      </c>
      <c r="T109" s="64">
        <f t="shared" si="58"/>
        <v>200</v>
      </c>
      <c r="U109" s="64">
        <f t="shared" si="58"/>
        <v>240</v>
      </c>
      <c r="V109" s="64">
        <f t="shared" si="58"/>
        <v>280</v>
      </c>
      <c r="W109" s="64">
        <f t="shared" si="58"/>
        <v>320</v>
      </c>
      <c r="X109" s="64">
        <f t="shared" si="58"/>
        <v>200</v>
      </c>
      <c r="Y109" s="64">
        <f t="shared" si="58"/>
        <v>240</v>
      </c>
      <c r="Z109" s="64">
        <f t="shared" si="58"/>
        <v>280</v>
      </c>
      <c r="AA109" s="64">
        <f t="shared" si="58"/>
        <v>320</v>
      </c>
      <c r="AB109" s="64">
        <f t="shared" si="58"/>
        <v>200</v>
      </c>
      <c r="AC109" s="64">
        <f t="shared" si="58"/>
        <v>240</v>
      </c>
      <c r="AD109" s="64">
        <f t="shared" si="58"/>
        <v>280</v>
      </c>
      <c r="AE109" s="64">
        <f t="shared" si="58"/>
        <v>320</v>
      </c>
      <c r="AF109" s="64">
        <f t="shared" si="58"/>
        <v>200</v>
      </c>
      <c r="AG109" s="64">
        <f t="shared" si="58"/>
        <v>240</v>
      </c>
      <c r="AH109" s="64">
        <f t="shared" si="58"/>
        <v>280</v>
      </c>
      <c r="AI109" s="64">
        <f t="shared" si="58"/>
        <v>320</v>
      </c>
      <c r="AJ109" s="64">
        <f t="shared" si="58"/>
        <v>200</v>
      </c>
      <c r="AK109" s="64">
        <f t="shared" ref="AK109:BB109" si="59" xml:space="preserve"> AK$51</f>
        <v>240</v>
      </c>
      <c r="AL109" s="64">
        <f t="shared" si="59"/>
        <v>280</v>
      </c>
      <c r="AM109" s="64">
        <f t="shared" si="59"/>
        <v>320</v>
      </c>
      <c r="AN109" s="64">
        <f t="shared" si="59"/>
        <v>200</v>
      </c>
      <c r="AO109" s="64">
        <f t="shared" si="59"/>
        <v>240</v>
      </c>
      <c r="AP109" s="64">
        <f t="shared" si="59"/>
        <v>280</v>
      </c>
      <c r="AQ109" s="64">
        <f t="shared" si="59"/>
        <v>320</v>
      </c>
      <c r="AR109" s="64">
        <f t="shared" si="59"/>
        <v>200</v>
      </c>
      <c r="AS109" s="64">
        <f t="shared" si="59"/>
        <v>240</v>
      </c>
      <c r="AT109" s="64">
        <f t="shared" si="59"/>
        <v>280</v>
      </c>
      <c r="AU109" s="64">
        <f t="shared" si="59"/>
        <v>320</v>
      </c>
      <c r="AV109" s="64">
        <f t="shared" si="59"/>
        <v>200</v>
      </c>
      <c r="AW109" s="64">
        <f t="shared" si="59"/>
        <v>240</v>
      </c>
      <c r="AX109" s="64">
        <f t="shared" si="59"/>
        <v>280</v>
      </c>
      <c r="AY109" s="64">
        <f t="shared" si="59"/>
        <v>320</v>
      </c>
      <c r="AZ109" s="64">
        <f t="shared" si="59"/>
        <v>0</v>
      </c>
      <c r="BA109" s="64">
        <f t="shared" si="59"/>
        <v>0</v>
      </c>
      <c r="BB109" s="64">
        <f t="shared" si="59"/>
        <v>0</v>
      </c>
      <c r="BC109" s="170"/>
    </row>
    <row r="110" spans="1:55" s="171" customFormat="1" x14ac:dyDescent="0.25">
      <c r="A110" s="168"/>
      <c r="B110" s="168"/>
      <c r="C110" s="169"/>
      <c r="D110" s="170"/>
      <c r="E110" s="64" t="str">
        <f t="shared" ref="E110:AJ110" si="60" xml:space="preserve"> E$52</f>
        <v xml:space="preserve">private rooms </v>
      </c>
      <c r="F110" s="64">
        <f t="shared" si="60"/>
        <v>0</v>
      </c>
      <c r="G110" s="64">
        <f t="shared" si="60"/>
        <v>0</v>
      </c>
      <c r="H110" s="64">
        <f t="shared" si="60"/>
        <v>0</v>
      </c>
      <c r="I110" s="64">
        <f t="shared" si="60"/>
        <v>0</v>
      </c>
      <c r="J110" s="64">
        <f t="shared" si="60"/>
        <v>0</v>
      </c>
      <c r="K110" s="64">
        <f t="shared" si="60"/>
        <v>0</v>
      </c>
      <c r="L110" s="64">
        <f t="shared" si="60"/>
        <v>43.75</v>
      </c>
      <c r="M110" s="64">
        <f t="shared" si="60"/>
        <v>62.5</v>
      </c>
      <c r="N110" s="64">
        <f t="shared" si="60"/>
        <v>107.5</v>
      </c>
      <c r="O110" s="64">
        <f t="shared" si="60"/>
        <v>182.75</v>
      </c>
      <c r="P110" s="64">
        <f t="shared" si="60"/>
        <v>75.25</v>
      </c>
      <c r="Q110" s="64">
        <f t="shared" si="60"/>
        <v>107.5</v>
      </c>
      <c r="R110" s="64">
        <f t="shared" si="60"/>
        <v>107.5</v>
      </c>
      <c r="S110" s="64">
        <f t="shared" si="60"/>
        <v>182.75</v>
      </c>
      <c r="T110" s="64">
        <f t="shared" si="60"/>
        <v>75.25</v>
      </c>
      <c r="U110" s="64">
        <f t="shared" si="60"/>
        <v>107.5</v>
      </c>
      <c r="V110" s="64">
        <f t="shared" si="60"/>
        <v>107.5</v>
      </c>
      <c r="W110" s="64">
        <f t="shared" si="60"/>
        <v>182.75</v>
      </c>
      <c r="X110" s="64">
        <f t="shared" si="60"/>
        <v>75.25</v>
      </c>
      <c r="Y110" s="64">
        <f t="shared" si="60"/>
        <v>107.5</v>
      </c>
      <c r="Z110" s="64">
        <f t="shared" si="60"/>
        <v>107.5</v>
      </c>
      <c r="AA110" s="64">
        <f t="shared" si="60"/>
        <v>182.75</v>
      </c>
      <c r="AB110" s="64">
        <f t="shared" si="60"/>
        <v>75.25</v>
      </c>
      <c r="AC110" s="64">
        <f t="shared" si="60"/>
        <v>107.5</v>
      </c>
      <c r="AD110" s="64">
        <f t="shared" si="60"/>
        <v>107.5</v>
      </c>
      <c r="AE110" s="64">
        <f t="shared" si="60"/>
        <v>182.75</v>
      </c>
      <c r="AF110" s="64">
        <f t="shared" si="60"/>
        <v>75.25</v>
      </c>
      <c r="AG110" s="64">
        <f t="shared" si="60"/>
        <v>107.5</v>
      </c>
      <c r="AH110" s="64">
        <f t="shared" si="60"/>
        <v>107.5</v>
      </c>
      <c r="AI110" s="64">
        <f t="shared" si="60"/>
        <v>182.75</v>
      </c>
      <c r="AJ110" s="64">
        <f t="shared" si="60"/>
        <v>75.25</v>
      </c>
      <c r="AK110" s="64">
        <f t="shared" ref="AK110:BB110" si="61" xml:space="preserve"> AK$52</f>
        <v>107.5</v>
      </c>
      <c r="AL110" s="64">
        <f t="shared" si="61"/>
        <v>107.5</v>
      </c>
      <c r="AM110" s="64">
        <f t="shared" si="61"/>
        <v>182.75</v>
      </c>
      <c r="AN110" s="64">
        <f t="shared" si="61"/>
        <v>75.25</v>
      </c>
      <c r="AO110" s="64">
        <f t="shared" si="61"/>
        <v>107.5</v>
      </c>
      <c r="AP110" s="64">
        <f t="shared" si="61"/>
        <v>107.5</v>
      </c>
      <c r="AQ110" s="64">
        <f t="shared" si="61"/>
        <v>182.75</v>
      </c>
      <c r="AR110" s="64">
        <f t="shared" si="61"/>
        <v>75.25</v>
      </c>
      <c r="AS110" s="64">
        <f t="shared" si="61"/>
        <v>107.5</v>
      </c>
      <c r="AT110" s="64">
        <f t="shared" si="61"/>
        <v>107.5</v>
      </c>
      <c r="AU110" s="64">
        <f t="shared" si="61"/>
        <v>182.75</v>
      </c>
      <c r="AV110" s="64">
        <f t="shared" si="61"/>
        <v>75.25</v>
      </c>
      <c r="AW110" s="64">
        <f t="shared" si="61"/>
        <v>107.5</v>
      </c>
      <c r="AX110" s="64">
        <f t="shared" si="61"/>
        <v>107.5</v>
      </c>
      <c r="AY110" s="64">
        <f t="shared" si="61"/>
        <v>182.75</v>
      </c>
      <c r="AZ110" s="64">
        <f t="shared" si="61"/>
        <v>0</v>
      </c>
      <c r="BA110" s="64">
        <f t="shared" si="61"/>
        <v>0</v>
      </c>
      <c r="BB110" s="64">
        <f t="shared" si="61"/>
        <v>0</v>
      </c>
      <c r="BC110" s="170"/>
    </row>
    <row r="111" spans="1:55" x14ac:dyDescent="0.25">
      <c r="E111" s="64" t="str">
        <f t="shared" ref="E111:AJ111" si="62" xml:space="preserve"> E$53</f>
        <v>excecutive  suits</v>
      </c>
      <c r="F111" s="64">
        <f t="shared" si="62"/>
        <v>0</v>
      </c>
      <c r="G111" s="64">
        <f t="shared" si="62"/>
        <v>0</v>
      </c>
      <c r="H111" s="64">
        <f t="shared" si="62"/>
        <v>0</v>
      </c>
      <c r="I111" s="64">
        <f t="shared" si="62"/>
        <v>0</v>
      </c>
      <c r="J111" s="64">
        <f t="shared" si="62"/>
        <v>0</v>
      </c>
      <c r="K111" s="64">
        <f t="shared" si="62"/>
        <v>0</v>
      </c>
      <c r="L111" s="64">
        <f t="shared" si="62"/>
        <v>0</v>
      </c>
      <c r="M111" s="64">
        <f t="shared" si="62"/>
        <v>0</v>
      </c>
      <c r="N111" s="64">
        <f t="shared" si="62"/>
        <v>3.5</v>
      </c>
      <c r="O111" s="64">
        <f t="shared" si="62"/>
        <v>9</v>
      </c>
      <c r="P111" s="64">
        <f t="shared" si="62"/>
        <v>3.5</v>
      </c>
      <c r="Q111" s="64">
        <f t="shared" si="62"/>
        <v>3.5</v>
      </c>
      <c r="R111" s="64">
        <f t="shared" si="62"/>
        <v>3.5</v>
      </c>
      <c r="S111" s="64">
        <f t="shared" si="62"/>
        <v>9</v>
      </c>
      <c r="T111" s="64">
        <f t="shared" si="62"/>
        <v>3.5</v>
      </c>
      <c r="U111" s="64">
        <f t="shared" si="62"/>
        <v>3.5</v>
      </c>
      <c r="V111" s="64">
        <f t="shared" si="62"/>
        <v>3.5</v>
      </c>
      <c r="W111" s="64">
        <f t="shared" si="62"/>
        <v>9</v>
      </c>
      <c r="X111" s="64">
        <f t="shared" si="62"/>
        <v>9</v>
      </c>
      <c r="Y111" s="64">
        <f t="shared" si="62"/>
        <v>3.5</v>
      </c>
      <c r="Z111" s="64">
        <f t="shared" si="62"/>
        <v>3.5</v>
      </c>
      <c r="AA111" s="64">
        <f t="shared" si="62"/>
        <v>3.5</v>
      </c>
      <c r="AB111" s="64">
        <f t="shared" si="62"/>
        <v>9</v>
      </c>
      <c r="AC111" s="64">
        <f t="shared" si="62"/>
        <v>3.5</v>
      </c>
      <c r="AD111" s="64">
        <f t="shared" si="62"/>
        <v>3.5</v>
      </c>
      <c r="AE111" s="64">
        <f t="shared" si="62"/>
        <v>3.5</v>
      </c>
      <c r="AF111" s="64">
        <f t="shared" si="62"/>
        <v>9</v>
      </c>
      <c r="AG111" s="64">
        <f t="shared" si="62"/>
        <v>3.5</v>
      </c>
      <c r="AH111" s="64">
        <f t="shared" si="62"/>
        <v>3.5</v>
      </c>
      <c r="AI111" s="64">
        <f t="shared" si="62"/>
        <v>3.5</v>
      </c>
      <c r="AJ111" s="64">
        <f t="shared" si="62"/>
        <v>9</v>
      </c>
      <c r="AK111" s="64">
        <f t="shared" ref="AK111:BB111" si="63" xml:space="preserve"> AK$53</f>
        <v>3.5</v>
      </c>
      <c r="AL111" s="64">
        <f t="shared" si="63"/>
        <v>3.5</v>
      </c>
      <c r="AM111" s="64">
        <f t="shared" si="63"/>
        <v>3.5</v>
      </c>
      <c r="AN111" s="64">
        <f t="shared" si="63"/>
        <v>9</v>
      </c>
      <c r="AO111" s="64">
        <f t="shared" si="63"/>
        <v>3.5</v>
      </c>
      <c r="AP111" s="64">
        <f t="shared" si="63"/>
        <v>3.5</v>
      </c>
      <c r="AQ111" s="64">
        <f t="shared" si="63"/>
        <v>3.5</v>
      </c>
      <c r="AR111" s="64">
        <f t="shared" si="63"/>
        <v>9</v>
      </c>
      <c r="AS111" s="64">
        <f t="shared" si="63"/>
        <v>3.5</v>
      </c>
      <c r="AT111" s="64">
        <f t="shared" si="63"/>
        <v>3.5</v>
      </c>
      <c r="AU111" s="64">
        <f t="shared" si="63"/>
        <v>3.5</v>
      </c>
      <c r="AV111" s="64">
        <f t="shared" si="63"/>
        <v>9</v>
      </c>
      <c r="AW111" s="64">
        <f t="shared" si="63"/>
        <v>3.5</v>
      </c>
      <c r="AX111" s="64">
        <f t="shared" si="63"/>
        <v>3.5</v>
      </c>
      <c r="AY111" s="64">
        <f t="shared" si="63"/>
        <v>3.5</v>
      </c>
      <c r="AZ111" s="64">
        <f t="shared" si="63"/>
        <v>0</v>
      </c>
      <c r="BA111" s="64">
        <f t="shared" si="63"/>
        <v>0</v>
      </c>
      <c r="BB111" s="64">
        <f t="shared" si="63"/>
        <v>0</v>
      </c>
    </row>
    <row r="112" spans="1:55" s="191" customFormat="1" x14ac:dyDescent="0.25">
      <c r="A112" s="189"/>
      <c r="B112" s="189"/>
      <c r="C112" s="190"/>
      <c r="E112" s="192" t="s">
        <v>180</v>
      </c>
      <c r="F112" s="192"/>
      <c r="G112" s="192"/>
      <c r="H112" s="192"/>
      <c r="I112" s="192"/>
      <c r="J112" s="192">
        <f t="shared" ref="J112:BB112" si="64">SUMPRODUCT(J105:J107*J109:J111)</f>
        <v>0</v>
      </c>
      <c r="K112" s="192">
        <f t="shared" si="64"/>
        <v>0</v>
      </c>
      <c r="L112" s="192">
        <f t="shared" si="64"/>
        <v>13347.656249999998</v>
      </c>
      <c r="M112" s="192">
        <f t="shared" si="64"/>
        <v>16854.792187499996</v>
      </c>
      <c r="N112" s="192">
        <f t="shared" si="64"/>
        <v>22750.371239062493</v>
      </c>
      <c r="O112" s="192">
        <f t="shared" si="64"/>
        <v>31222.981259753891</v>
      </c>
      <c r="P112" s="192">
        <f t="shared" si="64"/>
        <v>16438.402309891371</v>
      </c>
      <c r="Q112" s="192">
        <f t="shared" si="64"/>
        <v>21137.350765410712</v>
      </c>
      <c r="R112" s="192">
        <f t="shared" si="64"/>
        <v>23382.433831475362</v>
      </c>
      <c r="S112" s="192">
        <f t="shared" si="64"/>
        <v>32170.261241294025</v>
      </c>
      <c r="T112" s="192">
        <f t="shared" si="64"/>
        <v>16979.157749976748</v>
      </c>
      <c r="U112" s="192">
        <f t="shared" si="64"/>
        <v>21886.857562930167</v>
      </c>
      <c r="V112" s="192">
        <f t="shared" si="64"/>
        <v>24271.627046195419</v>
      </c>
      <c r="W112" s="192">
        <f t="shared" si="64"/>
        <v>33476.502850438141</v>
      </c>
      <c r="X112" s="192">
        <f t="shared" si="64"/>
        <v>18321.412463380362</v>
      </c>
      <c r="Y112" s="192">
        <f t="shared" si="64"/>
        <v>22888.441544849928</v>
      </c>
      <c r="Z112" s="192">
        <f t="shared" si="64"/>
        <v>25445.170169038498</v>
      </c>
      <c r="AA112" s="192">
        <f t="shared" si="64"/>
        <v>34549.747946093827</v>
      </c>
      <c r="AB112" s="192">
        <f t="shared" si="64"/>
        <v>19302.345717510922</v>
      </c>
      <c r="AC112" s="192">
        <f t="shared" si="64"/>
        <v>24173.435221039483</v>
      </c>
      <c r="AD112" s="192">
        <f t="shared" si="64"/>
        <v>26940.057496383128</v>
      </c>
      <c r="AE112" s="192">
        <f t="shared" si="64"/>
        <v>36669.843153264927</v>
      </c>
      <c r="AF112" s="192">
        <f t="shared" si="64"/>
        <v>20537.266299887586</v>
      </c>
      <c r="AG112" s="192">
        <f t="shared" si="64"/>
        <v>25783.346879789548</v>
      </c>
      <c r="AH112" s="192">
        <f t="shared" si="64"/>
        <v>28804.99566575827</v>
      </c>
      <c r="AI112" s="192">
        <f t="shared" si="64"/>
        <v>39304.902559780428</v>
      </c>
      <c r="AJ112" s="192">
        <f t="shared" si="64"/>
        <v>22013.054361523016</v>
      </c>
      <c r="AK112" s="192">
        <f t="shared" si="64"/>
        <v>27636.113209961102</v>
      </c>
      <c r="AL112" s="192">
        <f t="shared" si="64"/>
        <v>30874.894750585314</v>
      </c>
      <c r="AM112" s="192">
        <f t="shared" si="64"/>
        <v>42129.314782637244</v>
      </c>
      <c r="AN112" s="192">
        <f t="shared" si="64"/>
        <v>23594.891123655547</v>
      </c>
      <c r="AO112" s="192">
        <f t="shared" si="64"/>
        <v>29622.017533823782</v>
      </c>
      <c r="AP112" s="192">
        <f t="shared" si="64"/>
        <v>33093.534778514142</v>
      </c>
      <c r="AQ112" s="192">
        <f t="shared" si="64"/>
        <v>45156.686531789543</v>
      </c>
      <c r="AR112" s="192">
        <f t="shared" si="64"/>
        <v>25290.397143172337</v>
      </c>
      <c r="AS112" s="192">
        <f t="shared" si="64"/>
        <v>31750.627018631985</v>
      </c>
      <c r="AT112" s="192">
        <f t="shared" si="64"/>
        <v>35471.604129629071</v>
      </c>
      <c r="AU112" s="192">
        <f t="shared" si="64"/>
        <v>48401.602282187807</v>
      </c>
      <c r="AV112" s="192">
        <f t="shared" si="64"/>
        <v>27107.740582796378</v>
      </c>
      <c r="AW112" s="192">
        <f t="shared" si="64"/>
        <v>34032.196319011222</v>
      </c>
      <c r="AX112" s="192">
        <f t="shared" si="64"/>
        <v>38020.55924065334</v>
      </c>
      <c r="AY112" s="192">
        <f t="shared" si="64"/>
        <v>51879.694535024326</v>
      </c>
      <c r="AZ112" s="192">
        <f t="shared" si="64"/>
        <v>0</v>
      </c>
      <c r="BA112" s="192">
        <f t="shared" si="64"/>
        <v>0</v>
      </c>
      <c r="BB112" s="192">
        <f t="shared" si="64"/>
        <v>0</v>
      </c>
    </row>
    <row r="114" spans="1:55" x14ac:dyDescent="0.25">
      <c r="E114" s="158" t="str">
        <f xml:space="preserve"> InpC!E$155</f>
        <v xml:space="preserve">units in thousand </v>
      </c>
      <c r="F114" s="158">
        <f xml:space="preserve"> InpC!F$155</f>
        <v>1000</v>
      </c>
      <c r="G114" s="158" t="str">
        <f xml:space="preserve"> InpC!G$155</f>
        <v>thousand</v>
      </c>
    </row>
    <row r="115" spans="1:55" x14ac:dyDescent="0.25">
      <c r="E115" s="161" t="str">
        <f xml:space="preserve"> Time!E$27</f>
        <v>Actual days between model period</v>
      </c>
      <c r="F115" s="161">
        <f xml:space="preserve"> Time!F$27</f>
        <v>0</v>
      </c>
      <c r="G115" s="161" t="str">
        <f xml:space="preserve"> Time!G$27</f>
        <v>days</v>
      </c>
      <c r="H115" s="161">
        <f xml:space="preserve"> Time!H$27</f>
        <v>0</v>
      </c>
      <c r="I115" s="161">
        <f xml:space="preserve"> Time!I$27</f>
        <v>0</v>
      </c>
      <c r="J115" s="161">
        <f xml:space="preserve"> Time!J$27</f>
        <v>92</v>
      </c>
      <c r="K115" s="161">
        <f xml:space="preserve"> Time!K$27</f>
        <v>92</v>
      </c>
      <c r="L115" s="161">
        <f xml:space="preserve"> Time!L$27</f>
        <v>90</v>
      </c>
      <c r="M115" s="161">
        <f xml:space="preserve"> Time!M$27</f>
        <v>91</v>
      </c>
      <c r="N115" s="161">
        <f xml:space="preserve"> Time!N$27</f>
        <v>92</v>
      </c>
      <c r="O115" s="161">
        <f xml:space="preserve"> Time!O$27</f>
        <v>92</v>
      </c>
      <c r="P115" s="161">
        <f xml:space="preserve"> Time!P$27</f>
        <v>90</v>
      </c>
      <c r="Q115" s="161">
        <f xml:space="preserve"> Time!Q$27</f>
        <v>91</v>
      </c>
      <c r="R115" s="161">
        <f xml:space="preserve"> Time!R$27</f>
        <v>92</v>
      </c>
      <c r="S115" s="161">
        <f xml:space="preserve"> Time!S$27</f>
        <v>92</v>
      </c>
      <c r="T115" s="161">
        <f xml:space="preserve"> Time!T$27</f>
        <v>91</v>
      </c>
      <c r="U115" s="161">
        <f xml:space="preserve"> Time!U$27</f>
        <v>91</v>
      </c>
      <c r="V115" s="161">
        <f xml:space="preserve"> Time!V$27</f>
        <v>92</v>
      </c>
      <c r="W115" s="161">
        <f xml:space="preserve"> Time!W$27</f>
        <v>92</v>
      </c>
      <c r="X115" s="161">
        <f xml:space="preserve"> Time!X$27</f>
        <v>90</v>
      </c>
      <c r="Y115" s="161">
        <f xml:space="preserve"> Time!Y$27</f>
        <v>91</v>
      </c>
      <c r="Z115" s="161">
        <f xml:space="preserve"> Time!Z$27</f>
        <v>92</v>
      </c>
      <c r="AA115" s="161">
        <f xml:space="preserve"> Time!AA$27</f>
        <v>92</v>
      </c>
      <c r="AB115" s="161">
        <f xml:space="preserve"> Time!AB$27</f>
        <v>90</v>
      </c>
      <c r="AC115" s="161">
        <f xml:space="preserve"> Time!AC$27</f>
        <v>91</v>
      </c>
      <c r="AD115" s="161">
        <f xml:space="preserve"> Time!AD$27</f>
        <v>92</v>
      </c>
      <c r="AE115" s="161">
        <f xml:space="preserve"> Time!AE$27</f>
        <v>92</v>
      </c>
      <c r="AF115" s="161">
        <f xml:space="preserve"> Time!AF$27</f>
        <v>90</v>
      </c>
      <c r="AG115" s="161">
        <f xml:space="preserve"> Time!AG$27</f>
        <v>91</v>
      </c>
      <c r="AH115" s="161">
        <f xml:space="preserve"> Time!AH$27</f>
        <v>92</v>
      </c>
      <c r="AI115" s="161">
        <f xml:space="preserve"> Time!AI$27</f>
        <v>92</v>
      </c>
      <c r="AJ115" s="161">
        <f xml:space="preserve"> Time!AJ$27</f>
        <v>91</v>
      </c>
      <c r="AK115" s="161">
        <f xml:space="preserve"> Time!AK$27</f>
        <v>91</v>
      </c>
      <c r="AL115" s="161">
        <f xml:space="preserve"> Time!AL$27</f>
        <v>92</v>
      </c>
      <c r="AM115" s="161">
        <f xml:space="preserve"> Time!AM$27</f>
        <v>92</v>
      </c>
      <c r="AN115" s="161">
        <f xml:space="preserve"> Time!AN$27</f>
        <v>90</v>
      </c>
      <c r="AO115" s="161">
        <f xml:space="preserve"> Time!AO$27</f>
        <v>91</v>
      </c>
      <c r="AP115" s="161">
        <f xml:space="preserve"> Time!AP$27</f>
        <v>92</v>
      </c>
      <c r="AQ115" s="161">
        <f xml:space="preserve"> Time!AQ$27</f>
        <v>92</v>
      </c>
      <c r="AR115" s="161">
        <f xml:space="preserve"> Time!AR$27</f>
        <v>90</v>
      </c>
      <c r="AS115" s="161">
        <f xml:space="preserve"> Time!AS$27</f>
        <v>91</v>
      </c>
      <c r="AT115" s="161">
        <f xml:space="preserve"> Time!AT$27</f>
        <v>92</v>
      </c>
      <c r="AU115" s="161">
        <f xml:space="preserve"> Time!AU$27</f>
        <v>92</v>
      </c>
      <c r="AV115" s="161">
        <f xml:space="preserve"> Time!AV$27</f>
        <v>90</v>
      </c>
      <c r="AW115" s="161">
        <f xml:space="preserve"> Time!AW$27</f>
        <v>91</v>
      </c>
      <c r="AX115" s="161">
        <f xml:space="preserve"> Time!AX$27</f>
        <v>92</v>
      </c>
      <c r="AY115" s="161">
        <f xml:space="preserve"> Time!AY$27</f>
        <v>92</v>
      </c>
      <c r="AZ115" s="161">
        <f xml:space="preserve"> Time!AZ$27</f>
        <v>91</v>
      </c>
      <c r="BA115" s="161">
        <f xml:space="preserve"> Time!BA$27</f>
        <v>91</v>
      </c>
      <c r="BB115" s="161">
        <f xml:space="preserve"> Time!BB$27</f>
        <v>92</v>
      </c>
    </row>
    <row r="116" spans="1:55" x14ac:dyDescent="0.25">
      <c r="E116" s="64" t="str">
        <f t="shared" ref="E116:AJ116" si="65" xml:space="preserve"> E$112</f>
        <v>food and beverages revenue</v>
      </c>
      <c r="F116" s="64">
        <f t="shared" si="65"/>
        <v>0</v>
      </c>
      <c r="G116" s="64" t="s">
        <v>183</v>
      </c>
      <c r="H116" s="64">
        <f t="shared" si="65"/>
        <v>0</v>
      </c>
      <c r="I116" s="64">
        <f t="shared" si="65"/>
        <v>0</v>
      </c>
      <c r="J116" s="64">
        <f t="shared" si="65"/>
        <v>0</v>
      </c>
      <c r="K116" s="64">
        <f t="shared" si="65"/>
        <v>0</v>
      </c>
      <c r="L116" s="64">
        <f t="shared" si="65"/>
        <v>13347.656249999998</v>
      </c>
      <c r="M116" s="64">
        <f t="shared" si="65"/>
        <v>16854.792187499996</v>
      </c>
      <c r="N116" s="64">
        <f t="shared" si="65"/>
        <v>22750.371239062493</v>
      </c>
      <c r="O116" s="64">
        <f t="shared" si="65"/>
        <v>31222.981259753891</v>
      </c>
      <c r="P116" s="64">
        <f t="shared" si="65"/>
        <v>16438.402309891371</v>
      </c>
      <c r="Q116" s="64">
        <f t="shared" si="65"/>
        <v>21137.350765410712</v>
      </c>
      <c r="R116" s="64">
        <f t="shared" si="65"/>
        <v>23382.433831475362</v>
      </c>
      <c r="S116" s="64">
        <f t="shared" si="65"/>
        <v>32170.261241294025</v>
      </c>
      <c r="T116" s="64">
        <f t="shared" si="65"/>
        <v>16979.157749976748</v>
      </c>
      <c r="U116" s="64">
        <f t="shared" si="65"/>
        <v>21886.857562930167</v>
      </c>
      <c r="V116" s="64">
        <f t="shared" si="65"/>
        <v>24271.627046195419</v>
      </c>
      <c r="W116" s="64">
        <f t="shared" si="65"/>
        <v>33476.502850438141</v>
      </c>
      <c r="X116" s="64">
        <f t="shared" si="65"/>
        <v>18321.412463380362</v>
      </c>
      <c r="Y116" s="64">
        <f t="shared" si="65"/>
        <v>22888.441544849928</v>
      </c>
      <c r="Z116" s="64">
        <f t="shared" si="65"/>
        <v>25445.170169038498</v>
      </c>
      <c r="AA116" s="64">
        <f t="shared" si="65"/>
        <v>34549.747946093827</v>
      </c>
      <c r="AB116" s="64">
        <f t="shared" si="65"/>
        <v>19302.345717510922</v>
      </c>
      <c r="AC116" s="64">
        <f t="shared" si="65"/>
        <v>24173.435221039483</v>
      </c>
      <c r="AD116" s="64">
        <f t="shared" si="65"/>
        <v>26940.057496383128</v>
      </c>
      <c r="AE116" s="64">
        <f t="shared" si="65"/>
        <v>36669.843153264927</v>
      </c>
      <c r="AF116" s="64">
        <f t="shared" si="65"/>
        <v>20537.266299887586</v>
      </c>
      <c r="AG116" s="64">
        <f t="shared" si="65"/>
        <v>25783.346879789548</v>
      </c>
      <c r="AH116" s="64">
        <f t="shared" si="65"/>
        <v>28804.99566575827</v>
      </c>
      <c r="AI116" s="64">
        <f t="shared" si="65"/>
        <v>39304.902559780428</v>
      </c>
      <c r="AJ116" s="64">
        <f t="shared" si="65"/>
        <v>22013.054361523016</v>
      </c>
      <c r="AK116" s="64">
        <f t="shared" ref="AK116:BB116" si="66" xml:space="preserve"> AK$112</f>
        <v>27636.113209961102</v>
      </c>
      <c r="AL116" s="64">
        <f t="shared" si="66"/>
        <v>30874.894750585314</v>
      </c>
      <c r="AM116" s="64">
        <f t="shared" si="66"/>
        <v>42129.314782637244</v>
      </c>
      <c r="AN116" s="64">
        <f t="shared" si="66"/>
        <v>23594.891123655547</v>
      </c>
      <c r="AO116" s="64">
        <f t="shared" si="66"/>
        <v>29622.017533823782</v>
      </c>
      <c r="AP116" s="64">
        <f t="shared" si="66"/>
        <v>33093.534778514142</v>
      </c>
      <c r="AQ116" s="64">
        <f t="shared" si="66"/>
        <v>45156.686531789543</v>
      </c>
      <c r="AR116" s="64">
        <f t="shared" si="66"/>
        <v>25290.397143172337</v>
      </c>
      <c r="AS116" s="64">
        <f t="shared" si="66"/>
        <v>31750.627018631985</v>
      </c>
      <c r="AT116" s="64">
        <f t="shared" si="66"/>
        <v>35471.604129629071</v>
      </c>
      <c r="AU116" s="64">
        <f t="shared" si="66"/>
        <v>48401.602282187807</v>
      </c>
      <c r="AV116" s="64">
        <f t="shared" si="66"/>
        <v>27107.740582796378</v>
      </c>
      <c r="AW116" s="64">
        <f t="shared" si="66"/>
        <v>34032.196319011222</v>
      </c>
      <c r="AX116" s="64">
        <f t="shared" si="66"/>
        <v>38020.55924065334</v>
      </c>
      <c r="AY116" s="64">
        <f t="shared" si="66"/>
        <v>51879.694535024326</v>
      </c>
      <c r="AZ116" s="64">
        <f t="shared" si="66"/>
        <v>0</v>
      </c>
      <c r="BA116" s="64">
        <f t="shared" si="66"/>
        <v>0</v>
      </c>
      <c r="BB116" s="64">
        <f t="shared" si="66"/>
        <v>0</v>
      </c>
    </row>
    <row r="117" spans="1:55" s="133" customFormat="1" x14ac:dyDescent="0.25">
      <c r="A117" s="198"/>
      <c r="B117" s="198"/>
      <c r="C117" s="199"/>
      <c r="E117" s="163" t="s">
        <v>180</v>
      </c>
      <c r="F117" s="163"/>
      <c r="G117" s="163" t="s">
        <v>204</v>
      </c>
      <c r="H117" s="163"/>
      <c r="I117" s="163"/>
      <c r="J117" s="163">
        <f t="shared" ref="J117:BB117" si="67">J116*J115/$F114</f>
        <v>0</v>
      </c>
      <c r="K117" s="163">
        <f t="shared" si="67"/>
        <v>0</v>
      </c>
      <c r="L117" s="163">
        <f t="shared" si="67"/>
        <v>1201.2890624999998</v>
      </c>
      <c r="M117" s="163">
        <f t="shared" si="67"/>
        <v>1533.7860890624995</v>
      </c>
      <c r="N117" s="163">
        <f t="shared" si="67"/>
        <v>2093.0341539937494</v>
      </c>
      <c r="O117" s="163">
        <f t="shared" si="67"/>
        <v>2872.5142758973579</v>
      </c>
      <c r="P117" s="163">
        <f t="shared" si="67"/>
        <v>1479.4562078902234</v>
      </c>
      <c r="Q117" s="163">
        <f t="shared" si="67"/>
        <v>1923.498919652375</v>
      </c>
      <c r="R117" s="163">
        <f t="shared" si="67"/>
        <v>2151.1839124957332</v>
      </c>
      <c r="S117" s="163">
        <f t="shared" si="67"/>
        <v>2959.6640341990501</v>
      </c>
      <c r="T117" s="163">
        <f t="shared" si="67"/>
        <v>1545.1033552478841</v>
      </c>
      <c r="U117" s="163">
        <f t="shared" si="67"/>
        <v>1991.7040382266453</v>
      </c>
      <c r="V117" s="163">
        <f t="shared" si="67"/>
        <v>2232.9896882499788</v>
      </c>
      <c r="W117" s="163">
        <f t="shared" si="67"/>
        <v>3079.8382622403087</v>
      </c>
      <c r="X117" s="163">
        <f t="shared" si="67"/>
        <v>1648.9271217042326</v>
      </c>
      <c r="Y117" s="163">
        <f t="shared" si="67"/>
        <v>2082.8481805813435</v>
      </c>
      <c r="Z117" s="163">
        <f t="shared" si="67"/>
        <v>2340.9556555515414</v>
      </c>
      <c r="AA117" s="163">
        <f t="shared" si="67"/>
        <v>3178.576811040632</v>
      </c>
      <c r="AB117" s="163">
        <f t="shared" si="67"/>
        <v>1737.2111145759829</v>
      </c>
      <c r="AC117" s="163">
        <f t="shared" si="67"/>
        <v>2199.7826051145926</v>
      </c>
      <c r="AD117" s="163">
        <f t="shared" si="67"/>
        <v>2478.4852896672478</v>
      </c>
      <c r="AE117" s="163">
        <f t="shared" si="67"/>
        <v>3373.6255701003729</v>
      </c>
      <c r="AF117" s="163">
        <f t="shared" si="67"/>
        <v>1848.3539669898828</v>
      </c>
      <c r="AG117" s="163">
        <f t="shared" si="67"/>
        <v>2346.2845660608491</v>
      </c>
      <c r="AH117" s="163">
        <f t="shared" si="67"/>
        <v>2650.0596012497608</v>
      </c>
      <c r="AI117" s="163">
        <f t="shared" si="67"/>
        <v>3616.0510354997996</v>
      </c>
      <c r="AJ117" s="163">
        <f t="shared" si="67"/>
        <v>2003.1879468985944</v>
      </c>
      <c r="AK117" s="163">
        <f t="shared" si="67"/>
        <v>2514.8863021064599</v>
      </c>
      <c r="AL117" s="163">
        <f t="shared" si="67"/>
        <v>2840.4903170538487</v>
      </c>
      <c r="AM117" s="163">
        <f t="shared" si="67"/>
        <v>3875.8969600026262</v>
      </c>
      <c r="AN117" s="163">
        <f t="shared" si="67"/>
        <v>2123.5402011289993</v>
      </c>
      <c r="AO117" s="163">
        <f t="shared" si="67"/>
        <v>2695.6035955779639</v>
      </c>
      <c r="AP117" s="163">
        <f t="shared" si="67"/>
        <v>3044.6051996233014</v>
      </c>
      <c r="AQ117" s="163">
        <f t="shared" si="67"/>
        <v>4154.4151609246373</v>
      </c>
      <c r="AR117" s="163">
        <f t="shared" si="67"/>
        <v>2276.1357428855104</v>
      </c>
      <c r="AS117" s="163">
        <f t="shared" si="67"/>
        <v>2889.3070586955105</v>
      </c>
      <c r="AT117" s="163">
        <f t="shared" si="67"/>
        <v>3263.3875799258749</v>
      </c>
      <c r="AU117" s="163">
        <f t="shared" si="67"/>
        <v>4452.9474099612789</v>
      </c>
      <c r="AV117" s="163">
        <f t="shared" si="67"/>
        <v>2439.6966524516738</v>
      </c>
      <c r="AW117" s="163">
        <f t="shared" si="67"/>
        <v>3096.9298650300216</v>
      </c>
      <c r="AX117" s="163">
        <f t="shared" si="67"/>
        <v>3497.8914501401073</v>
      </c>
      <c r="AY117" s="163">
        <f t="shared" si="67"/>
        <v>4772.9318972222372</v>
      </c>
      <c r="AZ117" s="163">
        <f t="shared" si="67"/>
        <v>0</v>
      </c>
      <c r="BA117" s="163">
        <f t="shared" si="67"/>
        <v>0</v>
      </c>
      <c r="BB117" s="163">
        <f t="shared" si="67"/>
        <v>0</v>
      </c>
    </row>
    <row r="120" spans="1:55" x14ac:dyDescent="0.25">
      <c r="E120" s="158" t="str">
        <f xml:space="preserve"> InpC!E$155</f>
        <v xml:space="preserve">units in thousand </v>
      </c>
      <c r="F120" s="158">
        <f xml:space="preserve"> InpC!F$155</f>
        <v>1000</v>
      </c>
      <c r="G120" s="158" t="str">
        <f xml:space="preserve"> InpC!G$155</f>
        <v>thousand</v>
      </c>
    </row>
    <row r="121" spans="1:55" x14ac:dyDescent="0.25">
      <c r="E121" s="158" t="str">
        <f xml:space="preserve"> InpC!E$63</f>
        <v>Laboratory and diagnostics</v>
      </c>
      <c r="F121" s="158">
        <f xml:space="preserve"> InpC!F$63</f>
        <v>200000</v>
      </c>
      <c r="G121" s="158" t="str">
        <f xml:space="preserve"> InpC!G$63</f>
        <v>usd per/month</v>
      </c>
    </row>
    <row r="122" spans="1:55" s="180" customFormat="1" x14ac:dyDescent="0.25">
      <c r="A122" s="177"/>
      <c r="B122" s="177"/>
      <c r="C122" s="178"/>
      <c r="D122" s="151"/>
      <c r="E122" s="179" t="str">
        <f xml:space="preserve"> Esc!E$22</f>
        <v>periodic escalation factor</v>
      </c>
      <c r="F122" s="179">
        <f xml:space="preserve"> Esc!F$22</f>
        <v>0</v>
      </c>
      <c r="G122" s="179" t="str">
        <f xml:space="preserve"> Esc!G$22</f>
        <v>factor</v>
      </c>
      <c r="H122" s="179">
        <f xml:space="preserve"> Esc!H$22</f>
        <v>0</v>
      </c>
      <c r="I122" s="179">
        <f xml:space="preserve"> Esc!I$22</f>
        <v>0</v>
      </c>
      <c r="J122" s="179">
        <f xml:space="preserve"> Esc!J$22</f>
        <v>0</v>
      </c>
      <c r="K122" s="179">
        <f xml:space="preserve"> Esc!K$22</f>
        <v>1</v>
      </c>
      <c r="L122" s="179">
        <f xml:space="preserve"> Esc!L$22</f>
        <v>1.0049999999999999</v>
      </c>
      <c r="M122" s="179">
        <f xml:space="preserve"> Esc!M$22</f>
        <v>1.0100249999999997</v>
      </c>
      <c r="N122" s="179">
        <f xml:space="preserve"> Esc!N$22</f>
        <v>1.0150751249999996</v>
      </c>
      <c r="O122" s="179">
        <f xml:space="preserve"> Esc!O$22</f>
        <v>1.0201505006249996</v>
      </c>
      <c r="P122" s="179">
        <f xml:space="preserve"> Esc!P$22</f>
        <v>1.0278016293796872</v>
      </c>
      <c r="Q122" s="179">
        <f xml:space="preserve"> Esc!Q$22</f>
        <v>1.035510141600035</v>
      </c>
      <c r="R122" s="179">
        <f xml:space="preserve"> Esc!R$22</f>
        <v>1.0432764676620352</v>
      </c>
      <c r="S122" s="179">
        <f xml:space="preserve"> Esc!S$22</f>
        <v>1.0511010411695005</v>
      </c>
      <c r="T122" s="179">
        <f xml:space="preserve"> Esc!T$22</f>
        <v>1.0616120515811955</v>
      </c>
      <c r="U122" s="179">
        <f xml:space="preserve"> Esc!U$22</f>
        <v>1.0722281720970075</v>
      </c>
      <c r="V122" s="179">
        <f xml:space="preserve"> Esc!V$22</f>
        <v>1.0829504538179775</v>
      </c>
      <c r="W122" s="179">
        <f xml:space="preserve"> Esc!W$22</f>
        <v>1.0937799583561574</v>
      </c>
      <c r="X122" s="179">
        <f xml:space="preserve"> Esc!X$22</f>
        <v>1.1074522078356093</v>
      </c>
      <c r="Y122" s="179">
        <f xml:space="preserve"> Esc!Y$22</f>
        <v>1.1212953604335543</v>
      </c>
      <c r="Z122" s="179">
        <f xml:space="preserve"> Esc!Z$22</f>
        <v>1.1353115524389736</v>
      </c>
      <c r="AA122" s="179">
        <f xml:space="preserve"> Esc!AA$22</f>
        <v>1.1495029468444609</v>
      </c>
      <c r="AB122" s="179">
        <f xml:space="preserve"> Esc!AB$22</f>
        <v>1.1667454910471278</v>
      </c>
      <c r="AC122" s="179">
        <f xml:space="preserve"> Esc!AC$22</f>
        <v>1.1842466734128345</v>
      </c>
      <c r="AD122" s="179">
        <f xml:space="preserve"> Esc!AD$22</f>
        <v>1.2020103735140268</v>
      </c>
      <c r="AE122" s="179">
        <f xml:space="preserve"> Esc!AE$22</f>
        <v>1.2200405291167371</v>
      </c>
      <c r="AF122" s="179">
        <f xml:space="preserve"> Esc!AF$22</f>
        <v>1.2413912383762802</v>
      </c>
      <c r="AG122" s="179">
        <f xml:space="preserve"> Esc!AG$22</f>
        <v>1.2631155850478653</v>
      </c>
      <c r="AH122" s="179">
        <f xml:space="preserve"> Esc!AH$22</f>
        <v>1.2852201077862029</v>
      </c>
      <c r="AI122" s="179">
        <f xml:space="preserve"> Esc!AI$22</f>
        <v>1.3077114596724615</v>
      </c>
      <c r="AJ122" s="179">
        <f xml:space="preserve"> Esc!AJ$22</f>
        <v>1.3305964102167296</v>
      </c>
      <c r="AK122" s="179">
        <f xml:space="preserve"> Esc!AK$22</f>
        <v>1.3538818473955225</v>
      </c>
      <c r="AL122" s="179">
        <f xml:space="preserve"> Esc!AL$22</f>
        <v>1.3775747797249442</v>
      </c>
      <c r="AM122" s="179">
        <f xml:space="preserve"> Esc!AM$22</f>
        <v>1.4016823383701309</v>
      </c>
      <c r="AN122" s="179">
        <f xml:space="preserve"> Esc!AN$22</f>
        <v>1.4262117792916083</v>
      </c>
      <c r="AO122" s="179">
        <f xml:space="preserve"> Esc!AO$22</f>
        <v>1.4511704854292116</v>
      </c>
      <c r="AP122" s="179">
        <f xml:space="preserve"> Esc!AP$22</f>
        <v>1.4765659689242228</v>
      </c>
      <c r="AQ122" s="179">
        <f xml:space="preserve"> Esc!AQ$22</f>
        <v>1.5024058733803967</v>
      </c>
      <c r="AR122" s="179">
        <f xml:space="preserve"> Esc!AR$22</f>
        <v>1.5286979761645536</v>
      </c>
      <c r="AS122" s="179">
        <f xml:space="preserve"> Esc!AS$22</f>
        <v>1.5554501907474334</v>
      </c>
      <c r="AT122" s="179">
        <f xml:space="preserve"> Esc!AT$22</f>
        <v>1.5826705690855136</v>
      </c>
      <c r="AU122" s="179">
        <f xml:space="preserve"> Esc!AU$22</f>
        <v>1.6103673040445101</v>
      </c>
      <c r="AV122" s="179">
        <f xml:space="preserve"> Esc!AV$22</f>
        <v>1.6385487318652892</v>
      </c>
      <c r="AW122" s="179">
        <f xml:space="preserve"> Esc!AW$22</f>
        <v>1.6672233346729319</v>
      </c>
      <c r="AX122" s="179">
        <f xml:space="preserve"> Esc!AX$22</f>
        <v>1.6963997430297084</v>
      </c>
      <c r="AY122" s="179">
        <f xml:space="preserve"> Esc!AY$22</f>
        <v>1.7260867385327285</v>
      </c>
      <c r="AZ122" s="179">
        <f xml:space="preserve"> Esc!AZ$22</f>
        <v>1.7562932564570515</v>
      </c>
      <c r="BA122" s="179">
        <f xml:space="preserve"> Esc!BA$22</f>
        <v>1.78702838844505</v>
      </c>
      <c r="BB122" s="179">
        <f xml:space="preserve"> Esc!BB$22</f>
        <v>1.8183013852428385</v>
      </c>
      <c r="BC122" s="151"/>
    </row>
    <row r="123" spans="1:55" x14ac:dyDescent="0.25">
      <c r="E123" s="158" t="str">
        <f xml:space="preserve"> Time!E$58</f>
        <v>Forecast period flag</v>
      </c>
      <c r="F123" s="158">
        <f xml:space="preserve"> Time!F$58</f>
        <v>0</v>
      </c>
      <c r="G123" s="158" t="str">
        <f xml:space="preserve"> Time!G$58</f>
        <v>flag</v>
      </c>
      <c r="H123" s="158">
        <f xml:space="preserve"> Time!H$58</f>
        <v>40</v>
      </c>
      <c r="I123" s="158">
        <f xml:space="preserve"> Time!I$58</f>
        <v>0</v>
      </c>
      <c r="J123" s="158">
        <f xml:space="preserve"> Time!J$58</f>
        <v>0</v>
      </c>
      <c r="K123" s="158">
        <f xml:space="preserve"> Time!K$58</f>
        <v>0</v>
      </c>
      <c r="L123" s="158">
        <f xml:space="preserve"> Time!L$58</f>
        <v>1</v>
      </c>
      <c r="M123" s="158">
        <f xml:space="preserve"> Time!M$58</f>
        <v>1</v>
      </c>
      <c r="N123" s="158">
        <f xml:space="preserve"> Time!N$58</f>
        <v>1</v>
      </c>
      <c r="O123" s="158">
        <f xml:space="preserve"> Time!O$58</f>
        <v>1</v>
      </c>
      <c r="P123" s="158">
        <f xml:space="preserve"> Time!P$58</f>
        <v>1</v>
      </c>
      <c r="Q123" s="158">
        <f xml:space="preserve"> Time!Q$58</f>
        <v>1</v>
      </c>
      <c r="R123" s="158">
        <f xml:space="preserve"> Time!R$58</f>
        <v>1</v>
      </c>
      <c r="S123" s="158">
        <f xml:space="preserve"> Time!S$58</f>
        <v>1</v>
      </c>
      <c r="T123" s="158">
        <f xml:space="preserve"> Time!T$58</f>
        <v>1</v>
      </c>
      <c r="U123" s="158">
        <f xml:space="preserve"> Time!U$58</f>
        <v>1</v>
      </c>
      <c r="V123" s="158">
        <f xml:space="preserve"> Time!V$58</f>
        <v>1</v>
      </c>
      <c r="W123" s="158">
        <f xml:space="preserve"> Time!W$58</f>
        <v>1</v>
      </c>
      <c r="X123" s="158">
        <f xml:space="preserve"> Time!X$58</f>
        <v>1</v>
      </c>
      <c r="Y123" s="158">
        <f xml:space="preserve"> Time!Y$58</f>
        <v>1</v>
      </c>
      <c r="Z123" s="158">
        <f xml:space="preserve"> Time!Z$58</f>
        <v>1</v>
      </c>
      <c r="AA123" s="158">
        <f xml:space="preserve"> Time!AA$58</f>
        <v>1</v>
      </c>
      <c r="AB123" s="158">
        <f xml:space="preserve"> Time!AB$58</f>
        <v>1</v>
      </c>
      <c r="AC123" s="158">
        <f xml:space="preserve"> Time!AC$58</f>
        <v>1</v>
      </c>
      <c r="AD123" s="158">
        <f xml:space="preserve"> Time!AD$58</f>
        <v>1</v>
      </c>
      <c r="AE123" s="158">
        <f xml:space="preserve"> Time!AE$58</f>
        <v>1</v>
      </c>
      <c r="AF123" s="158">
        <f xml:space="preserve"> Time!AF$58</f>
        <v>1</v>
      </c>
      <c r="AG123" s="158">
        <f xml:space="preserve"> Time!AG$58</f>
        <v>1</v>
      </c>
      <c r="AH123" s="158">
        <f xml:space="preserve"> Time!AH$58</f>
        <v>1</v>
      </c>
      <c r="AI123" s="158">
        <f xml:space="preserve"> Time!AI$58</f>
        <v>1</v>
      </c>
      <c r="AJ123" s="158">
        <f xml:space="preserve"> Time!AJ$58</f>
        <v>1</v>
      </c>
      <c r="AK123" s="158">
        <f xml:space="preserve"> Time!AK$58</f>
        <v>1</v>
      </c>
      <c r="AL123" s="158">
        <f xml:space="preserve"> Time!AL$58</f>
        <v>1</v>
      </c>
      <c r="AM123" s="158">
        <f xml:space="preserve"> Time!AM$58</f>
        <v>1</v>
      </c>
      <c r="AN123" s="158">
        <f xml:space="preserve"> Time!AN$58</f>
        <v>1</v>
      </c>
      <c r="AO123" s="158">
        <f xml:space="preserve"> Time!AO$58</f>
        <v>1</v>
      </c>
      <c r="AP123" s="158">
        <f xml:space="preserve"> Time!AP$58</f>
        <v>1</v>
      </c>
      <c r="AQ123" s="158">
        <f xml:space="preserve"> Time!AQ$58</f>
        <v>1</v>
      </c>
      <c r="AR123" s="158">
        <f xml:space="preserve"> Time!AR$58</f>
        <v>1</v>
      </c>
      <c r="AS123" s="158">
        <f xml:space="preserve"> Time!AS$58</f>
        <v>1</v>
      </c>
      <c r="AT123" s="158">
        <f xml:space="preserve"> Time!AT$58</f>
        <v>1</v>
      </c>
      <c r="AU123" s="158">
        <f xml:space="preserve"> Time!AU$58</f>
        <v>1</v>
      </c>
      <c r="AV123" s="158">
        <f xml:space="preserve"> Time!AV$58</f>
        <v>1</v>
      </c>
      <c r="AW123" s="158">
        <f xml:space="preserve"> Time!AW$58</f>
        <v>1</v>
      </c>
      <c r="AX123" s="158">
        <f xml:space="preserve"> Time!AX$58</f>
        <v>1</v>
      </c>
      <c r="AY123" s="158">
        <f xml:space="preserve"> Time!AY$58</f>
        <v>1</v>
      </c>
      <c r="AZ123" s="158">
        <f xml:space="preserve"> Time!AZ$58</f>
        <v>0</v>
      </c>
      <c r="BA123" s="158">
        <f xml:space="preserve"> Time!BA$58</f>
        <v>0</v>
      </c>
      <c r="BB123" s="158">
        <f xml:space="preserve"> Time!BB$58</f>
        <v>0</v>
      </c>
    </row>
    <row r="124" spans="1:55" s="133" customFormat="1" x14ac:dyDescent="0.25">
      <c r="A124" s="198"/>
      <c r="B124" s="198"/>
      <c r="C124" s="199"/>
      <c r="E124" s="163" t="s">
        <v>95</v>
      </c>
      <c r="F124" s="163"/>
      <c r="G124" s="133" t="s">
        <v>121</v>
      </c>
      <c r="H124" s="163"/>
      <c r="I124" s="163"/>
      <c r="J124" s="163">
        <f t="shared" ref="J124:BB124" si="68">(J$123*J$122*$F121)/$F$120</f>
        <v>0</v>
      </c>
      <c r="K124" s="163">
        <f t="shared" si="68"/>
        <v>0</v>
      </c>
      <c r="L124" s="163">
        <f t="shared" si="68"/>
        <v>200.99999999999997</v>
      </c>
      <c r="M124" s="163">
        <f t="shared" si="68"/>
        <v>202.00499999999994</v>
      </c>
      <c r="N124" s="163">
        <f t="shared" si="68"/>
        <v>203.01502499999992</v>
      </c>
      <c r="O124" s="163">
        <f t="shared" si="68"/>
        <v>204.0301001249999</v>
      </c>
      <c r="P124" s="163">
        <f t="shared" si="68"/>
        <v>205.56032587593745</v>
      </c>
      <c r="Q124" s="163">
        <f t="shared" si="68"/>
        <v>207.10202832000701</v>
      </c>
      <c r="R124" s="163">
        <f t="shared" si="68"/>
        <v>208.65529353240703</v>
      </c>
      <c r="S124" s="163">
        <f t="shared" si="68"/>
        <v>210.22020823390011</v>
      </c>
      <c r="T124" s="163">
        <f t="shared" si="68"/>
        <v>212.32241031623911</v>
      </c>
      <c r="U124" s="163">
        <f t="shared" si="68"/>
        <v>214.4456344194015</v>
      </c>
      <c r="V124" s="163">
        <f t="shared" si="68"/>
        <v>216.5900907635955</v>
      </c>
      <c r="W124" s="163">
        <f t="shared" si="68"/>
        <v>218.7559916712315</v>
      </c>
      <c r="X124" s="163">
        <f t="shared" si="68"/>
        <v>221.49044156712185</v>
      </c>
      <c r="Y124" s="163">
        <f t="shared" si="68"/>
        <v>224.25907208671086</v>
      </c>
      <c r="Z124" s="163">
        <f t="shared" si="68"/>
        <v>227.06231048779472</v>
      </c>
      <c r="AA124" s="163">
        <f t="shared" si="68"/>
        <v>229.90058936889216</v>
      </c>
      <c r="AB124" s="163">
        <f t="shared" si="68"/>
        <v>233.34909820942553</v>
      </c>
      <c r="AC124" s="163">
        <f t="shared" si="68"/>
        <v>236.84933468256691</v>
      </c>
      <c r="AD124" s="163">
        <f t="shared" si="68"/>
        <v>240.40207470280538</v>
      </c>
      <c r="AE124" s="163">
        <f t="shared" si="68"/>
        <v>244.00810582334742</v>
      </c>
      <c r="AF124" s="163">
        <f t="shared" si="68"/>
        <v>248.27824767525604</v>
      </c>
      <c r="AG124" s="163">
        <f t="shared" si="68"/>
        <v>252.62311700957306</v>
      </c>
      <c r="AH124" s="163">
        <f t="shared" si="68"/>
        <v>257.04402155724057</v>
      </c>
      <c r="AI124" s="163">
        <f t="shared" si="68"/>
        <v>261.54229193449231</v>
      </c>
      <c r="AJ124" s="163">
        <f t="shared" si="68"/>
        <v>266.11928204334589</v>
      </c>
      <c r="AK124" s="163">
        <f t="shared" si="68"/>
        <v>270.77636947910452</v>
      </c>
      <c r="AL124" s="163">
        <f t="shared" si="68"/>
        <v>275.51495594498886</v>
      </c>
      <c r="AM124" s="163">
        <f t="shared" si="68"/>
        <v>280.33646767402621</v>
      </c>
      <c r="AN124" s="163">
        <f t="shared" si="68"/>
        <v>285.24235585832167</v>
      </c>
      <c r="AO124" s="163">
        <f t="shared" si="68"/>
        <v>290.23409708584234</v>
      </c>
      <c r="AP124" s="163">
        <f t="shared" si="68"/>
        <v>295.31319378484454</v>
      </c>
      <c r="AQ124" s="163">
        <f t="shared" si="68"/>
        <v>300.48117467607938</v>
      </c>
      <c r="AR124" s="163">
        <f t="shared" si="68"/>
        <v>305.73959523291069</v>
      </c>
      <c r="AS124" s="163">
        <f t="shared" si="68"/>
        <v>311.0900381494867</v>
      </c>
      <c r="AT124" s="163">
        <f t="shared" si="68"/>
        <v>316.53411381710276</v>
      </c>
      <c r="AU124" s="163">
        <f t="shared" si="68"/>
        <v>322.07346080890204</v>
      </c>
      <c r="AV124" s="163">
        <f t="shared" si="68"/>
        <v>327.70974637305784</v>
      </c>
      <c r="AW124" s="163">
        <f t="shared" si="68"/>
        <v>333.44466693458634</v>
      </c>
      <c r="AX124" s="163">
        <f t="shared" si="68"/>
        <v>339.27994860594168</v>
      </c>
      <c r="AY124" s="163">
        <f t="shared" si="68"/>
        <v>345.21734770654575</v>
      </c>
      <c r="AZ124" s="163">
        <f t="shared" si="68"/>
        <v>0</v>
      </c>
      <c r="BA124" s="163">
        <f t="shared" si="68"/>
        <v>0</v>
      </c>
      <c r="BB124" s="163">
        <f t="shared" si="68"/>
        <v>0</v>
      </c>
    </row>
    <row r="126" spans="1:55" x14ac:dyDescent="0.25">
      <c r="E126" s="158" t="str">
        <f xml:space="preserve"> InpC!E$155</f>
        <v xml:space="preserve">units in thousand </v>
      </c>
      <c r="F126" s="158">
        <f xml:space="preserve"> InpC!F$155</f>
        <v>1000</v>
      </c>
      <c r="G126" s="158" t="str">
        <f xml:space="preserve"> InpC!G$155</f>
        <v>thousand</v>
      </c>
    </row>
    <row r="127" spans="1:55" x14ac:dyDescent="0.25">
      <c r="E127" s="88" t="str">
        <f xml:space="preserve"> InpC!E$64</f>
        <v xml:space="preserve">surgecial procedures </v>
      </c>
      <c r="F127" s="88">
        <f xml:space="preserve"> InpC!F$64</f>
        <v>400000</v>
      </c>
      <c r="G127" s="88" t="str">
        <f xml:space="preserve"> InpC!G$64</f>
        <v>usd per/month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</row>
    <row r="128" spans="1:55" s="180" customFormat="1" x14ac:dyDescent="0.25">
      <c r="A128" s="177"/>
      <c r="B128" s="177"/>
      <c r="C128" s="178"/>
      <c r="D128" s="151"/>
      <c r="E128" s="213" t="str">
        <f xml:space="preserve"> Esc!E$22</f>
        <v>periodic escalation factor</v>
      </c>
      <c r="F128" s="213">
        <f xml:space="preserve"> Esc!F$22</f>
        <v>0</v>
      </c>
      <c r="G128" s="213" t="str">
        <f xml:space="preserve"> Esc!G$22</f>
        <v>factor</v>
      </c>
      <c r="H128" s="213">
        <f xml:space="preserve"> Esc!H$22</f>
        <v>0</v>
      </c>
      <c r="I128" s="213">
        <f xml:space="preserve"> Esc!I$22</f>
        <v>0</v>
      </c>
      <c r="J128" s="213">
        <f xml:space="preserve"> Esc!J$22</f>
        <v>0</v>
      </c>
      <c r="K128" s="213">
        <f xml:space="preserve"> Esc!K$22</f>
        <v>1</v>
      </c>
      <c r="L128" s="213">
        <f xml:space="preserve"> Esc!L$22</f>
        <v>1.0049999999999999</v>
      </c>
      <c r="M128" s="213">
        <f xml:space="preserve"> Esc!M$22</f>
        <v>1.0100249999999997</v>
      </c>
      <c r="N128" s="213">
        <f xml:space="preserve"> Esc!N$22</f>
        <v>1.0150751249999996</v>
      </c>
      <c r="O128" s="213">
        <f xml:space="preserve"> Esc!O$22</f>
        <v>1.0201505006249996</v>
      </c>
      <c r="P128" s="213">
        <f xml:space="preserve"> Esc!P$22</f>
        <v>1.0278016293796872</v>
      </c>
      <c r="Q128" s="213">
        <f xml:space="preserve"> Esc!Q$22</f>
        <v>1.035510141600035</v>
      </c>
      <c r="R128" s="213">
        <f xml:space="preserve"> Esc!R$22</f>
        <v>1.0432764676620352</v>
      </c>
      <c r="S128" s="213">
        <f xml:space="preserve"> Esc!S$22</f>
        <v>1.0511010411695005</v>
      </c>
      <c r="T128" s="213">
        <f xml:space="preserve"> Esc!T$22</f>
        <v>1.0616120515811955</v>
      </c>
      <c r="U128" s="213">
        <f xml:space="preserve"> Esc!U$22</f>
        <v>1.0722281720970075</v>
      </c>
      <c r="V128" s="213">
        <f xml:space="preserve"> Esc!V$22</f>
        <v>1.0829504538179775</v>
      </c>
      <c r="W128" s="213">
        <f xml:space="preserve"> Esc!W$22</f>
        <v>1.0937799583561574</v>
      </c>
      <c r="X128" s="213">
        <f xml:space="preserve"> Esc!X$22</f>
        <v>1.1074522078356093</v>
      </c>
      <c r="Y128" s="213">
        <f xml:space="preserve"> Esc!Y$22</f>
        <v>1.1212953604335543</v>
      </c>
      <c r="Z128" s="213">
        <f xml:space="preserve"> Esc!Z$22</f>
        <v>1.1353115524389736</v>
      </c>
      <c r="AA128" s="213">
        <f xml:space="preserve"> Esc!AA$22</f>
        <v>1.1495029468444609</v>
      </c>
      <c r="AB128" s="213">
        <f xml:space="preserve"> Esc!AB$22</f>
        <v>1.1667454910471278</v>
      </c>
      <c r="AC128" s="213">
        <f xml:space="preserve"> Esc!AC$22</f>
        <v>1.1842466734128345</v>
      </c>
      <c r="AD128" s="213">
        <f xml:space="preserve"> Esc!AD$22</f>
        <v>1.2020103735140268</v>
      </c>
      <c r="AE128" s="213">
        <f xml:space="preserve"> Esc!AE$22</f>
        <v>1.2200405291167371</v>
      </c>
      <c r="AF128" s="213">
        <f xml:space="preserve"> Esc!AF$22</f>
        <v>1.2413912383762802</v>
      </c>
      <c r="AG128" s="213">
        <f xml:space="preserve"> Esc!AG$22</f>
        <v>1.2631155850478653</v>
      </c>
      <c r="AH128" s="213">
        <f xml:space="preserve"> Esc!AH$22</f>
        <v>1.2852201077862029</v>
      </c>
      <c r="AI128" s="213">
        <f xml:space="preserve"> Esc!AI$22</f>
        <v>1.3077114596724615</v>
      </c>
      <c r="AJ128" s="213">
        <f xml:space="preserve"> Esc!AJ$22</f>
        <v>1.3305964102167296</v>
      </c>
      <c r="AK128" s="213">
        <f xml:space="preserve"> Esc!AK$22</f>
        <v>1.3538818473955225</v>
      </c>
      <c r="AL128" s="213">
        <f xml:space="preserve"> Esc!AL$22</f>
        <v>1.3775747797249442</v>
      </c>
      <c r="AM128" s="213">
        <f xml:space="preserve"> Esc!AM$22</f>
        <v>1.4016823383701309</v>
      </c>
      <c r="AN128" s="213">
        <f xml:space="preserve"> Esc!AN$22</f>
        <v>1.4262117792916083</v>
      </c>
      <c r="AO128" s="213">
        <f xml:space="preserve"> Esc!AO$22</f>
        <v>1.4511704854292116</v>
      </c>
      <c r="AP128" s="213">
        <f xml:space="preserve"> Esc!AP$22</f>
        <v>1.4765659689242228</v>
      </c>
      <c r="AQ128" s="213">
        <f xml:space="preserve"> Esc!AQ$22</f>
        <v>1.5024058733803967</v>
      </c>
      <c r="AR128" s="213">
        <f xml:space="preserve"> Esc!AR$22</f>
        <v>1.5286979761645536</v>
      </c>
      <c r="AS128" s="213">
        <f xml:space="preserve"> Esc!AS$22</f>
        <v>1.5554501907474334</v>
      </c>
      <c r="AT128" s="213">
        <f xml:space="preserve"> Esc!AT$22</f>
        <v>1.5826705690855136</v>
      </c>
      <c r="AU128" s="213">
        <f xml:space="preserve"> Esc!AU$22</f>
        <v>1.6103673040445101</v>
      </c>
      <c r="AV128" s="213">
        <f xml:space="preserve"> Esc!AV$22</f>
        <v>1.6385487318652892</v>
      </c>
      <c r="AW128" s="213">
        <f xml:space="preserve"> Esc!AW$22</f>
        <v>1.6672233346729319</v>
      </c>
      <c r="AX128" s="213">
        <f xml:space="preserve"> Esc!AX$22</f>
        <v>1.6963997430297084</v>
      </c>
      <c r="AY128" s="213">
        <f xml:space="preserve"> Esc!AY$22</f>
        <v>1.7260867385327285</v>
      </c>
      <c r="AZ128" s="213">
        <f xml:space="preserve"> Esc!AZ$22</f>
        <v>1.7562932564570515</v>
      </c>
      <c r="BA128" s="213">
        <f xml:space="preserve"> Esc!BA$22</f>
        <v>1.78702838844505</v>
      </c>
      <c r="BB128" s="213">
        <f xml:space="preserve"> Esc!BB$22</f>
        <v>1.8183013852428385</v>
      </c>
      <c r="BC128" s="151"/>
    </row>
    <row r="129" spans="1:55" x14ac:dyDescent="0.25">
      <c r="E129" s="88" t="str">
        <f xml:space="preserve"> Time!E$58</f>
        <v>Forecast period flag</v>
      </c>
      <c r="F129" s="88">
        <f xml:space="preserve"> Time!F$58</f>
        <v>0</v>
      </c>
      <c r="G129" s="88" t="str">
        <f xml:space="preserve"> Time!G$58</f>
        <v>flag</v>
      </c>
      <c r="H129" s="88">
        <f xml:space="preserve"> Time!H$58</f>
        <v>40</v>
      </c>
      <c r="I129" s="88">
        <f xml:space="preserve"> Time!I$58</f>
        <v>0</v>
      </c>
      <c r="J129" s="88">
        <f xml:space="preserve"> Time!J$58</f>
        <v>0</v>
      </c>
      <c r="K129" s="88">
        <f xml:space="preserve"> Time!K$58</f>
        <v>0</v>
      </c>
      <c r="L129" s="88">
        <f xml:space="preserve"> Time!L$58</f>
        <v>1</v>
      </c>
      <c r="M129" s="88">
        <f xml:space="preserve"> Time!M$58</f>
        <v>1</v>
      </c>
      <c r="N129" s="88">
        <f xml:space="preserve"> Time!N$58</f>
        <v>1</v>
      </c>
      <c r="O129" s="88">
        <f xml:space="preserve"> Time!O$58</f>
        <v>1</v>
      </c>
      <c r="P129" s="88">
        <f xml:space="preserve"> Time!P$58</f>
        <v>1</v>
      </c>
      <c r="Q129" s="88">
        <f xml:space="preserve"> Time!Q$58</f>
        <v>1</v>
      </c>
      <c r="R129" s="88">
        <f xml:space="preserve"> Time!R$58</f>
        <v>1</v>
      </c>
      <c r="S129" s="88">
        <f xml:space="preserve"> Time!S$58</f>
        <v>1</v>
      </c>
      <c r="T129" s="88">
        <f xml:space="preserve"> Time!T$58</f>
        <v>1</v>
      </c>
      <c r="U129" s="88">
        <f xml:space="preserve"> Time!U$58</f>
        <v>1</v>
      </c>
      <c r="V129" s="88">
        <f xml:space="preserve"> Time!V$58</f>
        <v>1</v>
      </c>
      <c r="W129" s="88">
        <f xml:space="preserve"> Time!W$58</f>
        <v>1</v>
      </c>
      <c r="X129" s="88">
        <f xml:space="preserve"> Time!X$58</f>
        <v>1</v>
      </c>
      <c r="Y129" s="88">
        <f xml:space="preserve"> Time!Y$58</f>
        <v>1</v>
      </c>
      <c r="Z129" s="88">
        <f xml:space="preserve"> Time!Z$58</f>
        <v>1</v>
      </c>
      <c r="AA129" s="88">
        <f xml:space="preserve"> Time!AA$58</f>
        <v>1</v>
      </c>
      <c r="AB129" s="88">
        <f xml:space="preserve"> Time!AB$58</f>
        <v>1</v>
      </c>
      <c r="AC129" s="88">
        <f xml:space="preserve"> Time!AC$58</f>
        <v>1</v>
      </c>
      <c r="AD129" s="88">
        <f xml:space="preserve"> Time!AD$58</f>
        <v>1</v>
      </c>
      <c r="AE129" s="88">
        <f xml:space="preserve"> Time!AE$58</f>
        <v>1</v>
      </c>
      <c r="AF129" s="88">
        <f xml:space="preserve"> Time!AF$58</f>
        <v>1</v>
      </c>
      <c r="AG129" s="88">
        <f xml:space="preserve"> Time!AG$58</f>
        <v>1</v>
      </c>
      <c r="AH129" s="88">
        <f xml:space="preserve"> Time!AH$58</f>
        <v>1</v>
      </c>
      <c r="AI129" s="88">
        <f xml:space="preserve"> Time!AI$58</f>
        <v>1</v>
      </c>
      <c r="AJ129" s="88">
        <f xml:space="preserve"> Time!AJ$58</f>
        <v>1</v>
      </c>
      <c r="AK129" s="88">
        <f xml:space="preserve"> Time!AK$58</f>
        <v>1</v>
      </c>
      <c r="AL129" s="88">
        <f xml:space="preserve"> Time!AL$58</f>
        <v>1</v>
      </c>
      <c r="AM129" s="88">
        <f xml:space="preserve"> Time!AM$58</f>
        <v>1</v>
      </c>
      <c r="AN129" s="88">
        <f xml:space="preserve"> Time!AN$58</f>
        <v>1</v>
      </c>
      <c r="AO129" s="88">
        <f xml:space="preserve"> Time!AO$58</f>
        <v>1</v>
      </c>
      <c r="AP129" s="88">
        <f xml:space="preserve"> Time!AP$58</f>
        <v>1</v>
      </c>
      <c r="AQ129" s="88">
        <f xml:space="preserve"> Time!AQ$58</f>
        <v>1</v>
      </c>
      <c r="AR129" s="88">
        <f xml:space="preserve"> Time!AR$58</f>
        <v>1</v>
      </c>
      <c r="AS129" s="88">
        <f xml:space="preserve"> Time!AS$58</f>
        <v>1</v>
      </c>
      <c r="AT129" s="88">
        <f xml:space="preserve"> Time!AT$58</f>
        <v>1</v>
      </c>
      <c r="AU129" s="88">
        <f xml:space="preserve"> Time!AU$58</f>
        <v>1</v>
      </c>
      <c r="AV129" s="88">
        <f xml:space="preserve"> Time!AV$58</f>
        <v>1</v>
      </c>
      <c r="AW129" s="88">
        <f xml:space="preserve"> Time!AW$58</f>
        <v>1</v>
      </c>
      <c r="AX129" s="88">
        <f xml:space="preserve"> Time!AX$58</f>
        <v>1</v>
      </c>
      <c r="AY129" s="88">
        <f xml:space="preserve"> Time!AY$58</f>
        <v>1</v>
      </c>
      <c r="AZ129" s="88">
        <f xml:space="preserve"> Time!AZ$58</f>
        <v>0</v>
      </c>
      <c r="BA129" s="88">
        <f xml:space="preserve"> Time!BA$58</f>
        <v>0</v>
      </c>
      <c r="BB129" s="88">
        <f xml:space="preserve"> Time!BB$58</f>
        <v>0</v>
      </c>
    </row>
    <row r="130" spans="1:55" s="133" customFormat="1" x14ac:dyDescent="0.25">
      <c r="A130" s="198"/>
      <c r="B130" s="198"/>
      <c r="C130" s="199"/>
      <c r="E130" s="133" t="s">
        <v>96</v>
      </c>
      <c r="G130" s="133" t="s">
        <v>121</v>
      </c>
      <c r="J130" s="133">
        <f t="shared" ref="J130:BB130" si="69">J$123*J$122*$F127/$F$126</f>
        <v>0</v>
      </c>
      <c r="K130" s="133">
        <f t="shared" si="69"/>
        <v>0</v>
      </c>
      <c r="L130" s="133">
        <f t="shared" si="69"/>
        <v>401.99999999999994</v>
      </c>
      <c r="M130" s="133">
        <f t="shared" si="69"/>
        <v>404.00999999999988</v>
      </c>
      <c r="N130" s="133">
        <f t="shared" si="69"/>
        <v>406.03004999999985</v>
      </c>
      <c r="O130" s="133">
        <f t="shared" si="69"/>
        <v>408.06020024999981</v>
      </c>
      <c r="P130" s="133">
        <f t="shared" si="69"/>
        <v>411.1206517518749</v>
      </c>
      <c r="Q130" s="133">
        <f t="shared" si="69"/>
        <v>414.20405664001402</v>
      </c>
      <c r="R130" s="133">
        <f t="shared" si="69"/>
        <v>417.31058706481406</v>
      </c>
      <c r="S130" s="133">
        <f t="shared" si="69"/>
        <v>420.44041646780022</v>
      </c>
      <c r="T130" s="133">
        <f t="shared" si="69"/>
        <v>424.64482063247823</v>
      </c>
      <c r="U130" s="133">
        <f t="shared" si="69"/>
        <v>428.891268838803</v>
      </c>
      <c r="V130" s="133">
        <f t="shared" si="69"/>
        <v>433.180181527191</v>
      </c>
      <c r="W130" s="133">
        <f t="shared" si="69"/>
        <v>437.511983342463</v>
      </c>
      <c r="X130" s="133">
        <f t="shared" si="69"/>
        <v>442.9808831342437</v>
      </c>
      <c r="Y130" s="133">
        <f t="shared" si="69"/>
        <v>448.51814417342172</v>
      </c>
      <c r="Z130" s="133">
        <f t="shared" si="69"/>
        <v>454.12462097558944</v>
      </c>
      <c r="AA130" s="133">
        <f t="shared" si="69"/>
        <v>459.80117873778431</v>
      </c>
      <c r="AB130" s="133">
        <f t="shared" si="69"/>
        <v>466.69819641885107</v>
      </c>
      <c r="AC130" s="133">
        <f t="shared" si="69"/>
        <v>473.69866936513381</v>
      </c>
      <c r="AD130" s="133">
        <f t="shared" si="69"/>
        <v>480.80414940561076</v>
      </c>
      <c r="AE130" s="133">
        <f t="shared" si="69"/>
        <v>488.01621164669484</v>
      </c>
      <c r="AF130" s="133">
        <f t="shared" si="69"/>
        <v>496.55649535051208</v>
      </c>
      <c r="AG130" s="133">
        <f t="shared" si="69"/>
        <v>505.24623401914613</v>
      </c>
      <c r="AH130" s="133">
        <f t="shared" si="69"/>
        <v>514.08804311448114</v>
      </c>
      <c r="AI130" s="133">
        <f t="shared" si="69"/>
        <v>523.08458386898462</v>
      </c>
      <c r="AJ130" s="133">
        <f t="shared" si="69"/>
        <v>532.23856408669178</v>
      </c>
      <c r="AK130" s="133">
        <f t="shared" si="69"/>
        <v>541.55273895820903</v>
      </c>
      <c r="AL130" s="133">
        <f t="shared" si="69"/>
        <v>551.02991188997771</v>
      </c>
      <c r="AM130" s="133">
        <f t="shared" si="69"/>
        <v>560.67293534805242</v>
      </c>
      <c r="AN130" s="133">
        <f t="shared" si="69"/>
        <v>570.48471171664335</v>
      </c>
      <c r="AO130" s="133">
        <f t="shared" si="69"/>
        <v>580.46819417168467</v>
      </c>
      <c r="AP130" s="133">
        <f t="shared" si="69"/>
        <v>590.62638756968909</v>
      </c>
      <c r="AQ130" s="133">
        <f t="shared" si="69"/>
        <v>600.96234935215875</v>
      </c>
      <c r="AR130" s="133">
        <f t="shared" si="69"/>
        <v>611.47919046582138</v>
      </c>
      <c r="AS130" s="133">
        <f t="shared" si="69"/>
        <v>622.1800762989734</v>
      </c>
      <c r="AT130" s="133">
        <f t="shared" si="69"/>
        <v>633.06822763420553</v>
      </c>
      <c r="AU130" s="133">
        <f t="shared" si="69"/>
        <v>644.14692161780408</v>
      </c>
      <c r="AV130" s="133">
        <f t="shared" si="69"/>
        <v>655.41949274611568</v>
      </c>
      <c r="AW130" s="133">
        <f t="shared" si="69"/>
        <v>666.88933386917267</v>
      </c>
      <c r="AX130" s="133">
        <f t="shared" si="69"/>
        <v>678.55989721188337</v>
      </c>
      <c r="AY130" s="133">
        <f t="shared" si="69"/>
        <v>690.4346954130915</v>
      </c>
      <c r="AZ130" s="133">
        <f t="shared" si="69"/>
        <v>0</v>
      </c>
      <c r="BA130" s="133">
        <f t="shared" si="69"/>
        <v>0</v>
      </c>
      <c r="BB130" s="133">
        <f t="shared" si="69"/>
        <v>0</v>
      </c>
    </row>
    <row r="132" spans="1:55" x14ac:dyDescent="0.25">
      <c r="E132" s="158" t="str">
        <f xml:space="preserve"> InpC!E$155</f>
        <v xml:space="preserve">units in thousand </v>
      </c>
      <c r="F132" s="158">
        <f xml:space="preserve"> InpC!F$155</f>
        <v>1000</v>
      </c>
      <c r="G132" s="158" t="str">
        <f xml:space="preserve"> InpC!G$155</f>
        <v>thousand</v>
      </c>
    </row>
    <row r="133" spans="1:55" x14ac:dyDescent="0.25">
      <c r="E133" s="88" t="str">
        <f xml:space="preserve"> InpC!E$65</f>
        <v>emergency room services</v>
      </c>
      <c r="F133" s="88">
        <f xml:space="preserve"> InpC!F$65</f>
        <v>150000</v>
      </c>
      <c r="G133" s="88" t="str">
        <f xml:space="preserve"> InpC!G$65</f>
        <v>usd per/month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</row>
    <row r="134" spans="1:55" s="180" customFormat="1" x14ac:dyDescent="0.25">
      <c r="A134" s="177"/>
      <c r="B134" s="177"/>
      <c r="C134" s="178"/>
      <c r="D134" s="151"/>
      <c r="E134" s="213" t="str">
        <f xml:space="preserve"> Esc!E$22</f>
        <v>periodic escalation factor</v>
      </c>
      <c r="F134" s="213">
        <f xml:space="preserve"> Esc!F$22</f>
        <v>0</v>
      </c>
      <c r="G134" s="213" t="str">
        <f xml:space="preserve"> Esc!G$22</f>
        <v>factor</v>
      </c>
      <c r="H134" s="213">
        <f xml:space="preserve"> Esc!H$22</f>
        <v>0</v>
      </c>
      <c r="I134" s="213">
        <f xml:space="preserve"> Esc!I$22</f>
        <v>0</v>
      </c>
      <c r="J134" s="213">
        <f xml:space="preserve"> Esc!J$22</f>
        <v>0</v>
      </c>
      <c r="K134" s="213">
        <f xml:space="preserve"> Esc!K$22</f>
        <v>1</v>
      </c>
      <c r="L134" s="213">
        <f xml:space="preserve"> Esc!L$22</f>
        <v>1.0049999999999999</v>
      </c>
      <c r="M134" s="213">
        <f xml:space="preserve"> Esc!M$22</f>
        <v>1.0100249999999997</v>
      </c>
      <c r="N134" s="213">
        <f xml:space="preserve"> Esc!N$22</f>
        <v>1.0150751249999996</v>
      </c>
      <c r="O134" s="213">
        <f xml:space="preserve"> Esc!O$22</f>
        <v>1.0201505006249996</v>
      </c>
      <c r="P134" s="213">
        <f xml:space="preserve"> Esc!P$22</f>
        <v>1.0278016293796872</v>
      </c>
      <c r="Q134" s="213">
        <f xml:space="preserve"> Esc!Q$22</f>
        <v>1.035510141600035</v>
      </c>
      <c r="R134" s="213">
        <f xml:space="preserve"> Esc!R$22</f>
        <v>1.0432764676620352</v>
      </c>
      <c r="S134" s="213">
        <f xml:space="preserve"> Esc!S$22</f>
        <v>1.0511010411695005</v>
      </c>
      <c r="T134" s="213">
        <f xml:space="preserve"> Esc!T$22</f>
        <v>1.0616120515811955</v>
      </c>
      <c r="U134" s="213">
        <f xml:space="preserve"> Esc!U$22</f>
        <v>1.0722281720970075</v>
      </c>
      <c r="V134" s="213">
        <f xml:space="preserve"> Esc!V$22</f>
        <v>1.0829504538179775</v>
      </c>
      <c r="W134" s="213">
        <f xml:space="preserve"> Esc!W$22</f>
        <v>1.0937799583561574</v>
      </c>
      <c r="X134" s="213">
        <f xml:space="preserve"> Esc!X$22</f>
        <v>1.1074522078356093</v>
      </c>
      <c r="Y134" s="213">
        <f xml:space="preserve"> Esc!Y$22</f>
        <v>1.1212953604335543</v>
      </c>
      <c r="Z134" s="213">
        <f xml:space="preserve"> Esc!Z$22</f>
        <v>1.1353115524389736</v>
      </c>
      <c r="AA134" s="213">
        <f xml:space="preserve"> Esc!AA$22</f>
        <v>1.1495029468444609</v>
      </c>
      <c r="AB134" s="213">
        <f xml:space="preserve"> Esc!AB$22</f>
        <v>1.1667454910471278</v>
      </c>
      <c r="AC134" s="213">
        <f xml:space="preserve"> Esc!AC$22</f>
        <v>1.1842466734128345</v>
      </c>
      <c r="AD134" s="213">
        <f xml:space="preserve"> Esc!AD$22</f>
        <v>1.2020103735140268</v>
      </c>
      <c r="AE134" s="213">
        <f xml:space="preserve"> Esc!AE$22</f>
        <v>1.2200405291167371</v>
      </c>
      <c r="AF134" s="213">
        <f xml:space="preserve"> Esc!AF$22</f>
        <v>1.2413912383762802</v>
      </c>
      <c r="AG134" s="213">
        <f xml:space="preserve"> Esc!AG$22</f>
        <v>1.2631155850478653</v>
      </c>
      <c r="AH134" s="213">
        <f xml:space="preserve"> Esc!AH$22</f>
        <v>1.2852201077862029</v>
      </c>
      <c r="AI134" s="213">
        <f xml:space="preserve"> Esc!AI$22</f>
        <v>1.3077114596724615</v>
      </c>
      <c r="AJ134" s="213">
        <f xml:space="preserve"> Esc!AJ$22</f>
        <v>1.3305964102167296</v>
      </c>
      <c r="AK134" s="213">
        <f xml:space="preserve"> Esc!AK$22</f>
        <v>1.3538818473955225</v>
      </c>
      <c r="AL134" s="213">
        <f xml:space="preserve"> Esc!AL$22</f>
        <v>1.3775747797249442</v>
      </c>
      <c r="AM134" s="213">
        <f xml:space="preserve"> Esc!AM$22</f>
        <v>1.4016823383701309</v>
      </c>
      <c r="AN134" s="213">
        <f xml:space="preserve"> Esc!AN$22</f>
        <v>1.4262117792916083</v>
      </c>
      <c r="AO134" s="213">
        <f xml:space="preserve"> Esc!AO$22</f>
        <v>1.4511704854292116</v>
      </c>
      <c r="AP134" s="213">
        <f xml:space="preserve"> Esc!AP$22</f>
        <v>1.4765659689242228</v>
      </c>
      <c r="AQ134" s="213">
        <f xml:space="preserve"> Esc!AQ$22</f>
        <v>1.5024058733803967</v>
      </c>
      <c r="AR134" s="213">
        <f xml:space="preserve"> Esc!AR$22</f>
        <v>1.5286979761645536</v>
      </c>
      <c r="AS134" s="213">
        <f xml:space="preserve"> Esc!AS$22</f>
        <v>1.5554501907474334</v>
      </c>
      <c r="AT134" s="213">
        <f xml:space="preserve"> Esc!AT$22</f>
        <v>1.5826705690855136</v>
      </c>
      <c r="AU134" s="213">
        <f xml:space="preserve"> Esc!AU$22</f>
        <v>1.6103673040445101</v>
      </c>
      <c r="AV134" s="213">
        <f xml:space="preserve"> Esc!AV$22</f>
        <v>1.6385487318652892</v>
      </c>
      <c r="AW134" s="213">
        <f xml:space="preserve"> Esc!AW$22</f>
        <v>1.6672233346729319</v>
      </c>
      <c r="AX134" s="213">
        <f xml:space="preserve"> Esc!AX$22</f>
        <v>1.6963997430297084</v>
      </c>
      <c r="AY134" s="213">
        <f xml:space="preserve"> Esc!AY$22</f>
        <v>1.7260867385327285</v>
      </c>
      <c r="AZ134" s="213">
        <f xml:space="preserve"> Esc!AZ$22</f>
        <v>1.7562932564570515</v>
      </c>
      <c r="BA134" s="213">
        <f xml:space="preserve"> Esc!BA$22</f>
        <v>1.78702838844505</v>
      </c>
      <c r="BB134" s="213">
        <f xml:space="preserve"> Esc!BB$22</f>
        <v>1.8183013852428385</v>
      </c>
      <c r="BC134" s="151"/>
    </row>
    <row r="135" spans="1:55" x14ac:dyDescent="0.25">
      <c r="E135" s="88" t="str">
        <f xml:space="preserve"> Time!E$58</f>
        <v>Forecast period flag</v>
      </c>
      <c r="F135" s="88">
        <f xml:space="preserve"> Time!F$58</f>
        <v>0</v>
      </c>
      <c r="G135" s="88" t="str">
        <f xml:space="preserve"> Time!G$58</f>
        <v>flag</v>
      </c>
      <c r="H135" s="88">
        <f xml:space="preserve"> Time!H$58</f>
        <v>40</v>
      </c>
      <c r="I135" s="88">
        <f xml:space="preserve"> Time!I$58</f>
        <v>0</v>
      </c>
      <c r="J135" s="88">
        <f xml:space="preserve"> Time!J$58</f>
        <v>0</v>
      </c>
      <c r="K135" s="88">
        <f xml:space="preserve"> Time!K$58</f>
        <v>0</v>
      </c>
      <c r="L135" s="88">
        <f xml:space="preserve"> Time!L$58</f>
        <v>1</v>
      </c>
      <c r="M135" s="88">
        <f xml:space="preserve"> Time!M$58</f>
        <v>1</v>
      </c>
      <c r="N135" s="88">
        <f xml:space="preserve"> Time!N$58</f>
        <v>1</v>
      </c>
      <c r="O135" s="88">
        <f xml:space="preserve"> Time!O$58</f>
        <v>1</v>
      </c>
      <c r="P135" s="88">
        <f xml:space="preserve"> Time!P$58</f>
        <v>1</v>
      </c>
      <c r="Q135" s="88">
        <f xml:space="preserve"> Time!Q$58</f>
        <v>1</v>
      </c>
      <c r="R135" s="88">
        <f xml:space="preserve"> Time!R$58</f>
        <v>1</v>
      </c>
      <c r="S135" s="88">
        <f xml:space="preserve"> Time!S$58</f>
        <v>1</v>
      </c>
      <c r="T135" s="88">
        <f xml:space="preserve"> Time!T$58</f>
        <v>1</v>
      </c>
      <c r="U135" s="88">
        <f xml:space="preserve"> Time!U$58</f>
        <v>1</v>
      </c>
      <c r="V135" s="88">
        <f xml:space="preserve"> Time!V$58</f>
        <v>1</v>
      </c>
      <c r="W135" s="88">
        <f xml:space="preserve"> Time!W$58</f>
        <v>1</v>
      </c>
      <c r="X135" s="88">
        <f xml:space="preserve"> Time!X$58</f>
        <v>1</v>
      </c>
      <c r="Y135" s="88">
        <f xml:space="preserve"> Time!Y$58</f>
        <v>1</v>
      </c>
      <c r="Z135" s="88">
        <f xml:space="preserve"> Time!Z$58</f>
        <v>1</v>
      </c>
      <c r="AA135" s="88">
        <f xml:space="preserve"> Time!AA$58</f>
        <v>1</v>
      </c>
      <c r="AB135" s="88">
        <f xml:space="preserve"> Time!AB$58</f>
        <v>1</v>
      </c>
      <c r="AC135" s="88">
        <f xml:space="preserve"> Time!AC$58</f>
        <v>1</v>
      </c>
      <c r="AD135" s="88">
        <f xml:space="preserve"> Time!AD$58</f>
        <v>1</v>
      </c>
      <c r="AE135" s="88">
        <f xml:space="preserve"> Time!AE$58</f>
        <v>1</v>
      </c>
      <c r="AF135" s="88">
        <f xml:space="preserve"> Time!AF$58</f>
        <v>1</v>
      </c>
      <c r="AG135" s="88">
        <f xml:space="preserve"> Time!AG$58</f>
        <v>1</v>
      </c>
      <c r="AH135" s="88">
        <f xml:space="preserve"> Time!AH$58</f>
        <v>1</v>
      </c>
      <c r="AI135" s="88">
        <f xml:space="preserve"> Time!AI$58</f>
        <v>1</v>
      </c>
      <c r="AJ135" s="88">
        <f xml:space="preserve"> Time!AJ$58</f>
        <v>1</v>
      </c>
      <c r="AK135" s="88">
        <f xml:space="preserve"> Time!AK$58</f>
        <v>1</v>
      </c>
      <c r="AL135" s="88">
        <f xml:space="preserve"> Time!AL$58</f>
        <v>1</v>
      </c>
      <c r="AM135" s="88">
        <f xml:space="preserve"> Time!AM$58</f>
        <v>1</v>
      </c>
      <c r="AN135" s="88">
        <f xml:space="preserve"> Time!AN$58</f>
        <v>1</v>
      </c>
      <c r="AO135" s="88">
        <f xml:space="preserve"> Time!AO$58</f>
        <v>1</v>
      </c>
      <c r="AP135" s="88">
        <f xml:space="preserve"> Time!AP$58</f>
        <v>1</v>
      </c>
      <c r="AQ135" s="88">
        <f xml:space="preserve"> Time!AQ$58</f>
        <v>1</v>
      </c>
      <c r="AR135" s="88">
        <f xml:space="preserve"> Time!AR$58</f>
        <v>1</v>
      </c>
      <c r="AS135" s="88">
        <f xml:space="preserve"> Time!AS$58</f>
        <v>1</v>
      </c>
      <c r="AT135" s="88">
        <f xml:space="preserve"> Time!AT$58</f>
        <v>1</v>
      </c>
      <c r="AU135" s="88">
        <f xml:space="preserve"> Time!AU$58</f>
        <v>1</v>
      </c>
      <c r="AV135" s="88">
        <f xml:space="preserve"> Time!AV$58</f>
        <v>1</v>
      </c>
      <c r="AW135" s="88">
        <f xml:space="preserve"> Time!AW$58</f>
        <v>1</v>
      </c>
      <c r="AX135" s="88">
        <f xml:space="preserve"> Time!AX$58</f>
        <v>1</v>
      </c>
      <c r="AY135" s="88">
        <f xml:space="preserve"> Time!AY$58</f>
        <v>1</v>
      </c>
      <c r="AZ135" s="88">
        <f xml:space="preserve"> Time!AZ$58</f>
        <v>0</v>
      </c>
      <c r="BA135" s="88">
        <f xml:space="preserve"> Time!BA$58</f>
        <v>0</v>
      </c>
      <c r="BB135" s="88">
        <f xml:space="preserve"> Time!BB$58</f>
        <v>0</v>
      </c>
    </row>
    <row r="136" spans="1:55" s="133" customFormat="1" x14ac:dyDescent="0.25">
      <c r="A136" s="198"/>
      <c r="B136" s="198"/>
      <c r="C136" s="199"/>
      <c r="E136" s="133" t="s">
        <v>97</v>
      </c>
      <c r="G136" s="133" t="s">
        <v>121</v>
      </c>
      <c r="J136" s="133">
        <f t="shared" ref="J136:BB136" si="70">J$123*J$122*$F133/$F$132</f>
        <v>0</v>
      </c>
      <c r="K136" s="133">
        <f t="shared" si="70"/>
        <v>0</v>
      </c>
      <c r="L136" s="133">
        <f t="shared" si="70"/>
        <v>150.74999999999997</v>
      </c>
      <c r="M136" s="133">
        <f t="shared" si="70"/>
        <v>151.50374999999997</v>
      </c>
      <c r="N136" s="133">
        <f t="shared" si="70"/>
        <v>152.26126874999997</v>
      </c>
      <c r="O136" s="133">
        <f t="shared" si="70"/>
        <v>153.02257509374994</v>
      </c>
      <c r="P136" s="133">
        <f t="shared" si="70"/>
        <v>154.17024440695309</v>
      </c>
      <c r="Q136" s="133">
        <f t="shared" si="70"/>
        <v>155.32652124000523</v>
      </c>
      <c r="R136" s="133">
        <f t="shared" si="70"/>
        <v>156.49147014930526</v>
      </c>
      <c r="S136" s="133">
        <f t="shared" si="70"/>
        <v>157.66515617542507</v>
      </c>
      <c r="T136" s="133">
        <f t="shared" si="70"/>
        <v>159.24180773717933</v>
      </c>
      <c r="U136" s="133">
        <f t="shared" si="70"/>
        <v>160.8342258145511</v>
      </c>
      <c r="V136" s="133">
        <f t="shared" si="70"/>
        <v>162.44256807269662</v>
      </c>
      <c r="W136" s="133">
        <f t="shared" si="70"/>
        <v>164.06699375342359</v>
      </c>
      <c r="X136" s="133">
        <f t="shared" si="70"/>
        <v>166.11783117534139</v>
      </c>
      <c r="Y136" s="133">
        <f t="shared" si="70"/>
        <v>168.19430406503315</v>
      </c>
      <c r="Z136" s="133">
        <f t="shared" si="70"/>
        <v>170.29673286584605</v>
      </c>
      <c r="AA136" s="133">
        <f t="shared" si="70"/>
        <v>172.42544202666912</v>
      </c>
      <c r="AB136" s="133">
        <f t="shared" si="70"/>
        <v>175.01182365706916</v>
      </c>
      <c r="AC136" s="133">
        <f t="shared" si="70"/>
        <v>177.63700101192518</v>
      </c>
      <c r="AD136" s="133">
        <f t="shared" si="70"/>
        <v>180.30155602710403</v>
      </c>
      <c r="AE136" s="133">
        <f t="shared" si="70"/>
        <v>183.00607936751058</v>
      </c>
      <c r="AF136" s="133">
        <f t="shared" si="70"/>
        <v>186.20868575644201</v>
      </c>
      <c r="AG136" s="133">
        <f t="shared" si="70"/>
        <v>189.46733775717976</v>
      </c>
      <c r="AH136" s="133">
        <f t="shared" si="70"/>
        <v>192.78301616793044</v>
      </c>
      <c r="AI136" s="133">
        <f t="shared" si="70"/>
        <v>196.15671895086922</v>
      </c>
      <c r="AJ136" s="133">
        <f t="shared" si="70"/>
        <v>199.58946153250946</v>
      </c>
      <c r="AK136" s="133">
        <f t="shared" si="70"/>
        <v>203.08227710932837</v>
      </c>
      <c r="AL136" s="133">
        <f t="shared" si="70"/>
        <v>206.63621695874164</v>
      </c>
      <c r="AM136" s="133">
        <f t="shared" si="70"/>
        <v>210.25235075551964</v>
      </c>
      <c r="AN136" s="133">
        <f t="shared" si="70"/>
        <v>213.93176689374124</v>
      </c>
      <c r="AO136" s="133">
        <f t="shared" si="70"/>
        <v>217.67557281438175</v>
      </c>
      <c r="AP136" s="133">
        <f t="shared" si="70"/>
        <v>221.48489533863341</v>
      </c>
      <c r="AQ136" s="133">
        <f t="shared" si="70"/>
        <v>225.3608810070595</v>
      </c>
      <c r="AR136" s="133">
        <f t="shared" si="70"/>
        <v>229.30469642468304</v>
      </c>
      <c r="AS136" s="133">
        <f t="shared" si="70"/>
        <v>233.31752861211501</v>
      </c>
      <c r="AT136" s="133">
        <f t="shared" si="70"/>
        <v>237.40058536282706</v>
      </c>
      <c r="AU136" s="133">
        <f t="shared" si="70"/>
        <v>241.5550956066765</v>
      </c>
      <c r="AV136" s="133">
        <f t="shared" si="70"/>
        <v>245.78230977979337</v>
      </c>
      <c r="AW136" s="133">
        <f t="shared" si="70"/>
        <v>250.0835002009398</v>
      </c>
      <c r="AX136" s="133">
        <f t="shared" si="70"/>
        <v>254.45996145445628</v>
      </c>
      <c r="AY136" s="133">
        <f t="shared" si="70"/>
        <v>258.91301077990931</v>
      </c>
      <c r="AZ136" s="133">
        <f t="shared" si="70"/>
        <v>0</v>
      </c>
      <c r="BA136" s="133">
        <f t="shared" si="70"/>
        <v>0</v>
      </c>
      <c r="BB136" s="133">
        <f t="shared" si="70"/>
        <v>0</v>
      </c>
    </row>
    <row r="138" spans="1:55" x14ac:dyDescent="0.25">
      <c r="E138" s="158" t="str">
        <f xml:space="preserve"> InpC!E$155</f>
        <v xml:space="preserve">units in thousand </v>
      </c>
      <c r="F138" s="158">
        <f xml:space="preserve"> InpC!F$155</f>
        <v>1000</v>
      </c>
      <c r="G138" s="158" t="str">
        <f xml:space="preserve"> InpC!G$155</f>
        <v>thousand</v>
      </c>
    </row>
    <row r="139" spans="1:55" x14ac:dyDescent="0.25">
      <c r="E139" s="88" t="str">
        <f xml:space="preserve"> InpC!E$66</f>
        <v>outpatient services</v>
      </c>
      <c r="F139" s="88">
        <f xml:space="preserve"> InpC!F$66</f>
        <v>250000</v>
      </c>
      <c r="G139" s="88" t="str">
        <f xml:space="preserve"> InpC!G$66</f>
        <v>usd per/month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</row>
    <row r="140" spans="1:55" s="180" customFormat="1" x14ac:dyDescent="0.25">
      <c r="A140" s="177"/>
      <c r="B140" s="177"/>
      <c r="C140" s="178"/>
      <c r="D140" s="151"/>
      <c r="E140" s="213" t="str">
        <f xml:space="preserve"> Esc!E$22</f>
        <v>periodic escalation factor</v>
      </c>
      <c r="F140" s="213">
        <f xml:space="preserve"> Esc!F$22</f>
        <v>0</v>
      </c>
      <c r="G140" s="213" t="str">
        <f xml:space="preserve"> Esc!G$22</f>
        <v>factor</v>
      </c>
      <c r="H140" s="213">
        <f xml:space="preserve"> Esc!H$22</f>
        <v>0</v>
      </c>
      <c r="I140" s="213">
        <f xml:space="preserve"> Esc!I$22</f>
        <v>0</v>
      </c>
      <c r="J140" s="213">
        <f xml:space="preserve"> Esc!J$22</f>
        <v>0</v>
      </c>
      <c r="K140" s="213">
        <f xml:space="preserve"> Esc!K$22</f>
        <v>1</v>
      </c>
      <c r="L140" s="213">
        <f xml:space="preserve"> Esc!L$22</f>
        <v>1.0049999999999999</v>
      </c>
      <c r="M140" s="213">
        <f xml:space="preserve"> Esc!M$22</f>
        <v>1.0100249999999997</v>
      </c>
      <c r="N140" s="213">
        <f xml:space="preserve"> Esc!N$22</f>
        <v>1.0150751249999996</v>
      </c>
      <c r="O140" s="213">
        <f xml:space="preserve"> Esc!O$22</f>
        <v>1.0201505006249996</v>
      </c>
      <c r="P140" s="213">
        <f xml:space="preserve"> Esc!P$22</f>
        <v>1.0278016293796872</v>
      </c>
      <c r="Q140" s="213">
        <f xml:space="preserve"> Esc!Q$22</f>
        <v>1.035510141600035</v>
      </c>
      <c r="R140" s="213">
        <f xml:space="preserve"> Esc!R$22</f>
        <v>1.0432764676620352</v>
      </c>
      <c r="S140" s="213">
        <f xml:space="preserve"> Esc!S$22</f>
        <v>1.0511010411695005</v>
      </c>
      <c r="T140" s="213">
        <f xml:space="preserve"> Esc!T$22</f>
        <v>1.0616120515811955</v>
      </c>
      <c r="U140" s="213">
        <f xml:space="preserve"> Esc!U$22</f>
        <v>1.0722281720970075</v>
      </c>
      <c r="V140" s="213">
        <f xml:space="preserve"> Esc!V$22</f>
        <v>1.0829504538179775</v>
      </c>
      <c r="W140" s="213">
        <f xml:space="preserve"> Esc!W$22</f>
        <v>1.0937799583561574</v>
      </c>
      <c r="X140" s="213">
        <f xml:space="preserve"> Esc!X$22</f>
        <v>1.1074522078356093</v>
      </c>
      <c r="Y140" s="213">
        <f xml:space="preserve"> Esc!Y$22</f>
        <v>1.1212953604335543</v>
      </c>
      <c r="Z140" s="213">
        <f xml:space="preserve"> Esc!Z$22</f>
        <v>1.1353115524389736</v>
      </c>
      <c r="AA140" s="213">
        <f xml:space="preserve"> Esc!AA$22</f>
        <v>1.1495029468444609</v>
      </c>
      <c r="AB140" s="213">
        <f xml:space="preserve"> Esc!AB$22</f>
        <v>1.1667454910471278</v>
      </c>
      <c r="AC140" s="213">
        <f xml:space="preserve"> Esc!AC$22</f>
        <v>1.1842466734128345</v>
      </c>
      <c r="AD140" s="213">
        <f xml:space="preserve"> Esc!AD$22</f>
        <v>1.2020103735140268</v>
      </c>
      <c r="AE140" s="213">
        <f xml:space="preserve"> Esc!AE$22</f>
        <v>1.2200405291167371</v>
      </c>
      <c r="AF140" s="213">
        <f xml:space="preserve"> Esc!AF$22</f>
        <v>1.2413912383762802</v>
      </c>
      <c r="AG140" s="213">
        <f xml:space="preserve"> Esc!AG$22</f>
        <v>1.2631155850478653</v>
      </c>
      <c r="AH140" s="213">
        <f xml:space="preserve"> Esc!AH$22</f>
        <v>1.2852201077862029</v>
      </c>
      <c r="AI140" s="213">
        <f xml:space="preserve"> Esc!AI$22</f>
        <v>1.3077114596724615</v>
      </c>
      <c r="AJ140" s="213">
        <f xml:space="preserve"> Esc!AJ$22</f>
        <v>1.3305964102167296</v>
      </c>
      <c r="AK140" s="213">
        <f xml:space="preserve"> Esc!AK$22</f>
        <v>1.3538818473955225</v>
      </c>
      <c r="AL140" s="213">
        <f xml:space="preserve"> Esc!AL$22</f>
        <v>1.3775747797249442</v>
      </c>
      <c r="AM140" s="213">
        <f xml:space="preserve"> Esc!AM$22</f>
        <v>1.4016823383701309</v>
      </c>
      <c r="AN140" s="213">
        <f xml:space="preserve"> Esc!AN$22</f>
        <v>1.4262117792916083</v>
      </c>
      <c r="AO140" s="213">
        <f xml:space="preserve"> Esc!AO$22</f>
        <v>1.4511704854292116</v>
      </c>
      <c r="AP140" s="213">
        <f xml:space="preserve"> Esc!AP$22</f>
        <v>1.4765659689242228</v>
      </c>
      <c r="AQ140" s="213">
        <f xml:space="preserve"> Esc!AQ$22</f>
        <v>1.5024058733803967</v>
      </c>
      <c r="AR140" s="213">
        <f xml:space="preserve"> Esc!AR$22</f>
        <v>1.5286979761645536</v>
      </c>
      <c r="AS140" s="213">
        <f xml:space="preserve"> Esc!AS$22</f>
        <v>1.5554501907474334</v>
      </c>
      <c r="AT140" s="213">
        <f xml:space="preserve"> Esc!AT$22</f>
        <v>1.5826705690855136</v>
      </c>
      <c r="AU140" s="213">
        <f xml:space="preserve"> Esc!AU$22</f>
        <v>1.6103673040445101</v>
      </c>
      <c r="AV140" s="213">
        <f xml:space="preserve"> Esc!AV$22</f>
        <v>1.6385487318652892</v>
      </c>
      <c r="AW140" s="213">
        <f xml:space="preserve"> Esc!AW$22</f>
        <v>1.6672233346729319</v>
      </c>
      <c r="AX140" s="213">
        <f xml:space="preserve"> Esc!AX$22</f>
        <v>1.6963997430297084</v>
      </c>
      <c r="AY140" s="213">
        <f xml:space="preserve"> Esc!AY$22</f>
        <v>1.7260867385327285</v>
      </c>
      <c r="AZ140" s="213">
        <f xml:space="preserve"> Esc!AZ$22</f>
        <v>1.7562932564570515</v>
      </c>
      <c r="BA140" s="213">
        <f xml:space="preserve"> Esc!BA$22</f>
        <v>1.78702838844505</v>
      </c>
      <c r="BB140" s="213">
        <f xml:space="preserve"> Esc!BB$22</f>
        <v>1.8183013852428385</v>
      </c>
      <c r="BC140" s="151"/>
    </row>
    <row r="141" spans="1:55" x14ac:dyDescent="0.25">
      <c r="E141" s="88" t="str">
        <f xml:space="preserve"> Time!E$58</f>
        <v>Forecast period flag</v>
      </c>
      <c r="F141" s="88">
        <f xml:space="preserve"> Time!F$58</f>
        <v>0</v>
      </c>
      <c r="G141" s="88" t="str">
        <f xml:space="preserve"> Time!G$58</f>
        <v>flag</v>
      </c>
      <c r="H141" s="88">
        <f xml:space="preserve"> Time!H$58</f>
        <v>40</v>
      </c>
      <c r="I141" s="88">
        <f xml:space="preserve"> Time!I$58</f>
        <v>0</v>
      </c>
      <c r="J141" s="88">
        <f xml:space="preserve"> Time!J$58</f>
        <v>0</v>
      </c>
      <c r="K141" s="88">
        <f xml:space="preserve"> Time!K$58</f>
        <v>0</v>
      </c>
      <c r="L141" s="88">
        <f xml:space="preserve"> Time!L$58</f>
        <v>1</v>
      </c>
      <c r="M141" s="88">
        <f xml:space="preserve"> Time!M$58</f>
        <v>1</v>
      </c>
      <c r="N141" s="88">
        <f xml:space="preserve"> Time!N$58</f>
        <v>1</v>
      </c>
      <c r="O141" s="88">
        <f xml:space="preserve"> Time!O$58</f>
        <v>1</v>
      </c>
      <c r="P141" s="88">
        <f xml:space="preserve"> Time!P$58</f>
        <v>1</v>
      </c>
      <c r="Q141" s="88">
        <f xml:space="preserve"> Time!Q$58</f>
        <v>1</v>
      </c>
      <c r="R141" s="88">
        <f xml:space="preserve"> Time!R$58</f>
        <v>1</v>
      </c>
      <c r="S141" s="88">
        <f xml:space="preserve"> Time!S$58</f>
        <v>1</v>
      </c>
      <c r="T141" s="88">
        <f xml:space="preserve"> Time!T$58</f>
        <v>1</v>
      </c>
      <c r="U141" s="88">
        <f xml:space="preserve"> Time!U$58</f>
        <v>1</v>
      </c>
      <c r="V141" s="88">
        <f xml:space="preserve"> Time!V$58</f>
        <v>1</v>
      </c>
      <c r="W141" s="88">
        <f xml:space="preserve"> Time!W$58</f>
        <v>1</v>
      </c>
      <c r="X141" s="88">
        <f xml:space="preserve"> Time!X$58</f>
        <v>1</v>
      </c>
      <c r="Y141" s="88">
        <f xml:space="preserve"> Time!Y$58</f>
        <v>1</v>
      </c>
      <c r="Z141" s="88">
        <f xml:space="preserve"> Time!Z$58</f>
        <v>1</v>
      </c>
      <c r="AA141" s="88">
        <f xml:space="preserve"> Time!AA$58</f>
        <v>1</v>
      </c>
      <c r="AB141" s="88">
        <f xml:space="preserve"> Time!AB$58</f>
        <v>1</v>
      </c>
      <c r="AC141" s="88">
        <f xml:space="preserve"> Time!AC$58</f>
        <v>1</v>
      </c>
      <c r="AD141" s="88">
        <f xml:space="preserve"> Time!AD$58</f>
        <v>1</v>
      </c>
      <c r="AE141" s="88">
        <f xml:space="preserve"> Time!AE$58</f>
        <v>1</v>
      </c>
      <c r="AF141" s="88">
        <f xml:space="preserve"> Time!AF$58</f>
        <v>1</v>
      </c>
      <c r="AG141" s="88">
        <f xml:space="preserve"> Time!AG$58</f>
        <v>1</v>
      </c>
      <c r="AH141" s="88">
        <f xml:space="preserve"> Time!AH$58</f>
        <v>1</v>
      </c>
      <c r="AI141" s="88">
        <f xml:space="preserve"> Time!AI$58</f>
        <v>1</v>
      </c>
      <c r="AJ141" s="88">
        <f xml:space="preserve"> Time!AJ$58</f>
        <v>1</v>
      </c>
      <c r="AK141" s="88">
        <f xml:space="preserve"> Time!AK$58</f>
        <v>1</v>
      </c>
      <c r="AL141" s="88">
        <f xml:space="preserve"> Time!AL$58</f>
        <v>1</v>
      </c>
      <c r="AM141" s="88">
        <f xml:space="preserve"> Time!AM$58</f>
        <v>1</v>
      </c>
      <c r="AN141" s="88">
        <f xml:space="preserve"> Time!AN$58</f>
        <v>1</v>
      </c>
      <c r="AO141" s="88">
        <f xml:space="preserve"> Time!AO$58</f>
        <v>1</v>
      </c>
      <c r="AP141" s="88">
        <f xml:space="preserve"> Time!AP$58</f>
        <v>1</v>
      </c>
      <c r="AQ141" s="88">
        <f xml:space="preserve"> Time!AQ$58</f>
        <v>1</v>
      </c>
      <c r="AR141" s="88">
        <f xml:space="preserve"> Time!AR$58</f>
        <v>1</v>
      </c>
      <c r="AS141" s="88">
        <f xml:space="preserve"> Time!AS$58</f>
        <v>1</v>
      </c>
      <c r="AT141" s="88">
        <f xml:space="preserve"> Time!AT$58</f>
        <v>1</v>
      </c>
      <c r="AU141" s="88">
        <f xml:space="preserve"> Time!AU$58</f>
        <v>1</v>
      </c>
      <c r="AV141" s="88">
        <f xml:space="preserve"> Time!AV$58</f>
        <v>1</v>
      </c>
      <c r="AW141" s="88">
        <f xml:space="preserve"> Time!AW$58</f>
        <v>1</v>
      </c>
      <c r="AX141" s="88">
        <f xml:space="preserve"> Time!AX$58</f>
        <v>1</v>
      </c>
      <c r="AY141" s="88">
        <f xml:space="preserve"> Time!AY$58</f>
        <v>1</v>
      </c>
      <c r="AZ141" s="88">
        <f xml:space="preserve"> Time!AZ$58</f>
        <v>0</v>
      </c>
      <c r="BA141" s="88">
        <f xml:space="preserve"> Time!BA$58</f>
        <v>0</v>
      </c>
      <c r="BB141" s="88">
        <f xml:space="preserve"> Time!BB$58</f>
        <v>0</v>
      </c>
    </row>
    <row r="142" spans="1:55" s="133" customFormat="1" x14ac:dyDescent="0.25">
      <c r="A142" s="198"/>
      <c r="B142" s="198"/>
      <c r="C142" s="199"/>
      <c r="E142" s="133" t="s">
        <v>98</v>
      </c>
      <c r="G142" s="133" t="s">
        <v>121</v>
      </c>
      <c r="J142" s="133">
        <f t="shared" ref="J142:BB142" si="71">J$123*J$122*$F139/$F$138</f>
        <v>0</v>
      </c>
      <c r="K142" s="133">
        <f t="shared" si="71"/>
        <v>0</v>
      </c>
      <c r="L142" s="133">
        <f t="shared" si="71"/>
        <v>251.24999999999997</v>
      </c>
      <c r="M142" s="133">
        <f t="shared" si="71"/>
        <v>252.50624999999994</v>
      </c>
      <c r="N142" s="133">
        <f t="shared" si="71"/>
        <v>253.7687812499999</v>
      </c>
      <c r="O142" s="133">
        <f t="shared" si="71"/>
        <v>255.03762515624987</v>
      </c>
      <c r="P142" s="133">
        <f t="shared" si="71"/>
        <v>256.95040734492181</v>
      </c>
      <c r="Q142" s="133">
        <f t="shared" si="71"/>
        <v>258.87753540000875</v>
      </c>
      <c r="R142" s="133">
        <f t="shared" si="71"/>
        <v>260.8191169155088</v>
      </c>
      <c r="S142" s="133">
        <f t="shared" si="71"/>
        <v>262.77526029237509</v>
      </c>
      <c r="T142" s="133">
        <f t="shared" si="71"/>
        <v>265.4030128952989</v>
      </c>
      <c r="U142" s="133">
        <f t="shared" si="71"/>
        <v>268.05704302425187</v>
      </c>
      <c r="V142" s="133">
        <f t="shared" si="71"/>
        <v>270.73761345449441</v>
      </c>
      <c r="W142" s="133">
        <f t="shared" si="71"/>
        <v>273.44498958903938</v>
      </c>
      <c r="X142" s="133">
        <f t="shared" si="71"/>
        <v>276.8630519589023</v>
      </c>
      <c r="Y142" s="133">
        <f t="shared" si="71"/>
        <v>280.32384010838859</v>
      </c>
      <c r="Z142" s="133">
        <f t="shared" si="71"/>
        <v>283.82788810974341</v>
      </c>
      <c r="AA142" s="133">
        <f t="shared" si="71"/>
        <v>287.37573671111522</v>
      </c>
      <c r="AB142" s="133">
        <f t="shared" si="71"/>
        <v>291.68637276178197</v>
      </c>
      <c r="AC142" s="133">
        <f t="shared" si="71"/>
        <v>296.06166835320863</v>
      </c>
      <c r="AD142" s="133">
        <f t="shared" si="71"/>
        <v>300.50259337850673</v>
      </c>
      <c r="AE142" s="133">
        <f t="shared" si="71"/>
        <v>305.01013227918429</v>
      </c>
      <c r="AF142" s="133">
        <f t="shared" si="71"/>
        <v>310.3478095940701</v>
      </c>
      <c r="AG142" s="133">
        <f t="shared" si="71"/>
        <v>315.77889626196634</v>
      </c>
      <c r="AH142" s="133">
        <f t="shared" si="71"/>
        <v>321.3050269465507</v>
      </c>
      <c r="AI142" s="133">
        <f t="shared" si="71"/>
        <v>326.92786491811535</v>
      </c>
      <c r="AJ142" s="133">
        <f t="shared" si="71"/>
        <v>332.64910255418238</v>
      </c>
      <c r="AK142" s="133">
        <f t="shared" si="71"/>
        <v>338.47046184888063</v>
      </c>
      <c r="AL142" s="133">
        <f t="shared" si="71"/>
        <v>344.39369493123604</v>
      </c>
      <c r="AM142" s="133">
        <f t="shared" si="71"/>
        <v>350.42058459253269</v>
      </c>
      <c r="AN142" s="133">
        <f t="shared" si="71"/>
        <v>356.55294482290202</v>
      </c>
      <c r="AO142" s="133">
        <f t="shared" si="71"/>
        <v>362.79262135730289</v>
      </c>
      <c r="AP142" s="133">
        <f t="shared" si="71"/>
        <v>369.14149223105568</v>
      </c>
      <c r="AQ142" s="133">
        <f t="shared" si="71"/>
        <v>375.60146834509919</v>
      </c>
      <c r="AR142" s="133">
        <f t="shared" si="71"/>
        <v>382.17449404113836</v>
      </c>
      <c r="AS142" s="133">
        <f t="shared" si="71"/>
        <v>388.86254768685836</v>
      </c>
      <c r="AT142" s="133">
        <f t="shared" si="71"/>
        <v>395.66764227137844</v>
      </c>
      <c r="AU142" s="133">
        <f t="shared" si="71"/>
        <v>402.59182601112752</v>
      </c>
      <c r="AV142" s="133">
        <f t="shared" si="71"/>
        <v>409.63718296632231</v>
      </c>
      <c r="AW142" s="133">
        <f t="shared" si="71"/>
        <v>416.80583366823299</v>
      </c>
      <c r="AX142" s="133">
        <f t="shared" si="71"/>
        <v>424.09993575742715</v>
      </c>
      <c r="AY142" s="133">
        <f t="shared" si="71"/>
        <v>431.52168463318213</v>
      </c>
      <c r="AZ142" s="133">
        <f t="shared" si="71"/>
        <v>0</v>
      </c>
      <c r="BA142" s="133">
        <f t="shared" si="71"/>
        <v>0</v>
      </c>
      <c r="BB142" s="133">
        <f t="shared" si="71"/>
        <v>0</v>
      </c>
    </row>
    <row r="144" spans="1:55" x14ac:dyDescent="0.25">
      <c r="E144" s="158" t="str">
        <f xml:space="preserve"> InpC!E$155</f>
        <v xml:space="preserve">units in thousand </v>
      </c>
      <c r="F144" s="158">
        <f xml:space="preserve"> InpC!F$155</f>
        <v>1000</v>
      </c>
      <c r="G144" s="158" t="str">
        <f xml:space="preserve"> InpC!G$155</f>
        <v>thousand</v>
      </c>
    </row>
    <row r="145" spans="1:55" x14ac:dyDescent="0.25">
      <c r="E145" s="88" t="str">
        <f xml:space="preserve"> InpC!E$67</f>
        <v>pharmacy services</v>
      </c>
      <c r="F145" s="88">
        <f xml:space="preserve"> InpC!F$67</f>
        <v>120000</v>
      </c>
      <c r="G145" s="88" t="str">
        <f xml:space="preserve"> InpC!G$67</f>
        <v>usd per/month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</row>
    <row r="146" spans="1:55" s="180" customFormat="1" x14ac:dyDescent="0.25">
      <c r="A146" s="177"/>
      <c r="B146" s="177"/>
      <c r="C146" s="178"/>
      <c r="D146" s="151"/>
      <c r="E146" s="213" t="str">
        <f xml:space="preserve"> Esc!E$22</f>
        <v>periodic escalation factor</v>
      </c>
      <c r="F146" s="213">
        <f xml:space="preserve"> Esc!F$22</f>
        <v>0</v>
      </c>
      <c r="G146" s="213" t="str">
        <f xml:space="preserve"> Esc!G$22</f>
        <v>factor</v>
      </c>
      <c r="H146" s="213">
        <f xml:space="preserve"> Esc!H$22</f>
        <v>0</v>
      </c>
      <c r="I146" s="213">
        <f xml:space="preserve"> Esc!I$22</f>
        <v>0</v>
      </c>
      <c r="J146" s="213">
        <f xml:space="preserve"> Esc!J$22</f>
        <v>0</v>
      </c>
      <c r="K146" s="213">
        <f xml:space="preserve"> Esc!K$22</f>
        <v>1</v>
      </c>
      <c r="L146" s="213">
        <f xml:space="preserve"> Esc!L$22</f>
        <v>1.0049999999999999</v>
      </c>
      <c r="M146" s="213">
        <f xml:space="preserve"> Esc!M$22</f>
        <v>1.0100249999999997</v>
      </c>
      <c r="N146" s="213">
        <f xml:space="preserve"> Esc!N$22</f>
        <v>1.0150751249999996</v>
      </c>
      <c r="O146" s="213">
        <f xml:space="preserve"> Esc!O$22</f>
        <v>1.0201505006249996</v>
      </c>
      <c r="P146" s="213">
        <f xml:space="preserve"> Esc!P$22</f>
        <v>1.0278016293796872</v>
      </c>
      <c r="Q146" s="213">
        <f xml:space="preserve"> Esc!Q$22</f>
        <v>1.035510141600035</v>
      </c>
      <c r="R146" s="213">
        <f xml:space="preserve"> Esc!R$22</f>
        <v>1.0432764676620352</v>
      </c>
      <c r="S146" s="213">
        <f xml:space="preserve"> Esc!S$22</f>
        <v>1.0511010411695005</v>
      </c>
      <c r="T146" s="213">
        <f xml:space="preserve"> Esc!T$22</f>
        <v>1.0616120515811955</v>
      </c>
      <c r="U146" s="213">
        <f xml:space="preserve"> Esc!U$22</f>
        <v>1.0722281720970075</v>
      </c>
      <c r="V146" s="213">
        <f xml:space="preserve"> Esc!V$22</f>
        <v>1.0829504538179775</v>
      </c>
      <c r="W146" s="213">
        <f xml:space="preserve"> Esc!W$22</f>
        <v>1.0937799583561574</v>
      </c>
      <c r="X146" s="213">
        <f xml:space="preserve"> Esc!X$22</f>
        <v>1.1074522078356093</v>
      </c>
      <c r="Y146" s="213">
        <f xml:space="preserve"> Esc!Y$22</f>
        <v>1.1212953604335543</v>
      </c>
      <c r="Z146" s="213">
        <f xml:space="preserve"> Esc!Z$22</f>
        <v>1.1353115524389736</v>
      </c>
      <c r="AA146" s="213">
        <f xml:space="preserve"> Esc!AA$22</f>
        <v>1.1495029468444609</v>
      </c>
      <c r="AB146" s="213">
        <f xml:space="preserve"> Esc!AB$22</f>
        <v>1.1667454910471278</v>
      </c>
      <c r="AC146" s="213">
        <f xml:space="preserve"> Esc!AC$22</f>
        <v>1.1842466734128345</v>
      </c>
      <c r="AD146" s="213">
        <f xml:space="preserve"> Esc!AD$22</f>
        <v>1.2020103735140268</v>
      </c>
      <c r="AE146" s="213">
        <f xml:space="preserve"> Esc!AE$22</f>
        <v>1.2200405291167371</v>
      </c>
      <c r="AF146" s="213">
        <f xml:space="preserve"> Esc!AF$22</f>
        <v>1.2413912383762802</v>
      </c>
      <c r="AG146" s="213">
        <f xml:space="preserve"> Esc!AG$22</f>
        <v>1.2631155850478653</v>
      </c>
      <c r="AH146" s="213">
        <f xml:space="preserve"> Esc!AH$22</f>
        <v>1.2852201077862029</v>
      </c>
      <c r="AI146" s="213">
        <f xml:space="preserve"> Esc!AI$22</f>
        <v>1.3077114596724615</v>
      </c>
      <c r="AJ146" s="213">
        <f xml:space="preserve"> Esc!AJ$22</f>
        <v>1.3305964102167296</v>
      </c>
      <c r="AK146" s="213">
        <f xml:space="preserve"> Esc!AK$22</f>
        <v>1.3538818473955225</v>
      </c>
      <c r="AL146" s="213">
        <f xml:space="preserve"> Esc!AL$22</f>
        <v>1.3775747797249442</v>
      </c>
      <c r="AM146" s="213">
        <f xml:space="preserve"> Esc!AM$22</f>
        <v>1.4016823383701309</v>
      </c>
      <c r="AN146" s="213">
        <f xml:space="preserve"> Esc!AN$22</f>
        <v>1.4262117792916083</v>
      </c>
      <c r="AO146" s="213">
        <f xml:space="preserve"> Esc!AO$22</f>
        <v>1.4511704854292116</v>
      </c>
      <c r="AP146" s="213">
        <f xml:space="preserve"> Esc!AP$22</f>
        <v>1.4765659689242228</v>
      </c>
      <c r="AQ146" s="213">
        <f xml:space="preserve"> Esc!AQ$22</f>
        <v>1.5024058733803967</v>
      </c>
      <c r="AR146" s="213">
        <f xml:space="preserve"> Esc!AR$22</f>
        <v>1.5286979761645536</v>
      </c>
      <c r="AS146" s="213">
        <f xml:space="preserve"> Esc!AS$22</f>
        <v>1.5554501907474334</v>
      </c>
      <c r="AT146" s="213">
        <f xml:space="preserve"> Esc!AT$22</f>
        <v>1.5826705690855136</v>
      </c>
      <c r="AU146" s="213">
        <f xml:space="preserve"> Esc!AU$22</f>
        <v>1.6103673040445101</v>
      </c>
      <c r="AV146" s="213">
        <f xml:space="preserve"> Esc!AV$22</f>
        <v>1.6385487318652892</v>
      </c>
      <c r="AW146" s="213">
        <f xml:space="preserve"> Esc!AW$22</f>
        <v>1.6672233346729319</v>
      </c>
      <c r="AX146" s="213">
        <f xml:space="preserve"> Esc!AX$22</f>
        <v>1.6963997430297084</v>
      </c>
      <c r="AY146" s="213">
        <f xml:space="preserve"> Esc!AY$22</f>
        <v>1.7260867385327285</v>
      </c>
      <c r="AZ146" s="213">
        <f xml:space="preserve"> Esc!AZ$22</f>
        <v>1.7562932564570515</v>
      </c>
      <c r="BA146" s="213">
        <f xml:space="preserve"> Esc!BA$22</f>
        <v>1.78702838844505</v>
      </c>
      <c r="BB146" s="213">
        <f xml:space="preserve"> Esc!BB$22</f>
        <v>1.8183013852428385</v>
      </c>
      <c r="BC146" s="151"/>
    </row>
    <row r="147" spans="1:55" x14ac:dyDescent="0.25">
      <c r="E147" s="88" t="str">
        <f xml:space="preserve"> Time!E$58</f>
        <v>Forecast period flag</v>
      </c>
      <c r="F147" s="88">
        <f xml:space="preserve"> Time!F$58</f>
        <v>0</v>
      </c>
      <c r="G147" s="88" t="str">
        <f xml:space="preserve"> Time!G$58</f>
        <v>flag</v>
      </c>
      <c r="H147" s="88">
        <f xml:space="preserve"> Time!H$58</f>
        <v>40</v>
      </c>
      <c r="I147" s="88">
        <f xml:space="preserve"> Time!I$58</f>
        <v>0</v>
      </c>
      <c r="J147" s="88">
        <f xml:space="preserve"> Time!J$58</f>
        <v>0</v>
      </c>
      <c r="K147" s="88">
        <f xml:space="preserve"> Time!K$58</f>
        <v>0</v>
      </c>
      <c r="L147" s="88">
        <f xml:space="preserve"> Time!L$58</f>
        <v>1</v>
      </c>
      <c r="M147" s="88">
        <f xml:space="preserve"> Time!M$58</f>
        <v>1</v>
      </c>
      <c r="N147" s="88">
        <f xml:space="preserve"> Time!N$58</f>
        <v>1</v>
      </c>
      <c r="O147" s="88">
        <f xml:space="preserve"> Time!O$58</f>
        <v>1</v>
      </c>
      <c r="P147" s="88">
        <f xml:space="preserve"> Time!P$58</f>
        <v>1</v>
      </c>
      <c r="Q147" s="88">
        <f xml:space="preserve"> Time!Q$58</f>
        <v>1</v>
      </c>
      <c r="R147" s="88">
        <f xml:space="preserve"> Time!R$58</f>
        <v>1</v>
      </c>
      <c r="S147" s="88">
        <f xml:space="preserve"> Time!S$58</f>
        <v>1</v>
      </c>
      <c r="T147" s="88">
        <f xml:space="preserve"> Time!T$58</f>
        <v>1</v>
      </c>
      <c r="U147" s="88">
        <f xml:space="preserve"> Time!U$58</f>
        <v>1</v>
      </c>
      <c r="V147" s="88">
        <f xml:space="preserve"> Time!V$58</f>
        <v>1</v>
      </c>
      <c r="W147" s="88">
        <f xml:space="preserve"> Time!W$58</f>
        <v>1</v>
      </c>
      <c r="X147" s="88">
        <f xml:space="preserve"> Time!X$58</f>
        <v>1</v>
      </c>
      <c r="Y147" s="88">
        <f xml:space="preserve"> Time!Y$58</f>
        <v>1</v>
      </c>
      <c r="Z147" s="88">
        <f xml:space="preserve"> Time!Z$58</f>
        <v>1</v>
      </c>
      <c r="AA147" s="88">
        <f xml:space="preserve"> Time!AA$58</f>
        <v>1</v>
      </c>
      <c r="AB147" s="88">
        <f xml:space="preserve"> Time!AB$58</f>
        <v>1</v>
      </c>
      <c r="AC147" s="88">
        <f xml:space="preserve"> Time!AC$58</f>
        <v>1</v>
      </c>
      <c r="AD147" s="88">
        <f xml:space="preserve"> Time!AD$58</f>
        <v>1</v>
      </c>
      <c r="AE147" s="88">
        <f xml:space="preserve"> Time!AE$58</f>
        <v>1</v>
      </c>
      <c r="AF147" s="88">
        <f xml:space="preserve"> Time!AF$58</f>
        <v>1</v>
      </c>
      <c r="AG147" s="88">
        <f xml:space="preserve"> Time!AG$58</f>
        <v>1</v>
      </c>
      <c r="AH147" s="88">
        <f xml:space="preserve"> Time!AH$58</f>
        <v>1</v>
      </c>
      <c r="AI147" s="88">
        <f xml:space="preserve"> Time!AI$58</f>
        <v>1</v>
      </c>
      <c r="AJ147" s="88">
        <f xml:space="preserve"> Time!AJ$58</f>
        <v>1</v>
      </c>
      <c r="AK147" s="88">
        <f xml:space="preserve"> Time!AK$58</f>
        <v>1</v>
      </c>
      <c r="AL147" s="88">
        <f xml:space="preserve"> Time!AL$58</f>
        <v>1</v>
      </c>
      <c r="AM147" s="88">
        <f xml:space="preserve"> Time!AM$58</f>
        <v>1</v>
      </c>
      <c r="AN147" s="88">
        <f xml:space="preserve"> Time!AN$58</f>
        <v>1</v>
      </c>
      <c r="AO147" s="88">
        <f xml:space="preserve"> Time!AO$58</f>
        <v>1</v>
      </c>
      <c r="AP147" s="88">
        <f xml:space="preserve"> Time!AP$58</f>
        <v>1</v>
      </c>
      <c r="AQ147" s="88">
        <f xml:space="preserve"> Time!AQ$58</f>
        <v>1</v>
      </c>
      <c r="AR147" s="88">
        <f xml:space="preserve"> Time!AR$58</f>
        <v>1</v>
      </c>
      <c r="AS147" s="88">
        <f xml:space="preserve"> Time!AS$58</f>
        <v>1</v>
      </c>
      <c r="AT147" s="88">
        <f xml:space="preserve"> Time!AT$58</f>
        <v>1</v>
      </c>
      <c r="AU147" s="88">
        <f xml:space="preserve"> Time!AU$58</f>
        <v>1</v>
      </c>
      <c r="AV147" s="88">
        <f xml:space="preserve"> Time!AV$58</f>
        <v>1</v>
      </c>
      <c r="AW147" s="88">
        <f xml:space="preserve"> Time!AW$58</f>
        <v>1</v>
      </c>
      <c r="AX147" s="88">
        <f xml:space="preserve"> Time!AX$58</f>
        <v>1</v>
      </c>
      <c r="AY147" s="88">
        <f xml:space="preserve"> Time!AY$58</f>
        <v>1</v>
      </c>
      <c r="AZ147" s="88">
        <f xml:space="preserve"> Time!AZ$58</f>
        <v>0</v>
      </c>
      <c r="BA147" s="88">
        <f xml:space="preserve"> Time!BA$58</f>
        <v>0</v>
      </c>
      <c r="BB147" s="88">
        <f xml:space="preserve"> Time!BB$58</f>
        <v>0</v>
      </c>
    </row>
    <row r="148" spans="1:55" s="133" customFormat="1" x14ac:dyDescent="0.25">
      <c r="A148" s="198"/>
      <c r="B148" s="198"/>
      <c r="C148" s="199"/>
      <c r="E148" s="133" t="s">
        <v>99</v>
      </c>
      <c r="G148" s="133" t="s">
        <v>121</v>
      </c>
      <c r="J148" s="133">
        <f t="shared" ref="J148:BB148" si="72">J$123*J$122*$F145/$F$144</f>
        <v>0</v>
      </c>
      <c r="K148" s="133">
        <f t="shared" si="72"/>
        <v>0</v>
      </c>
      <c r="L148" s="133">
        <f t="shared" si="72"/>
        <v>120.59999999999998</v>
      </c>
      <c r="M148" s="133">
        <f t="shared" si="72"/>
        <v>121.20299999999997</v>
      </c>
      <c r="N148" s="133">
        <f t="shared" si="72"/>
        <v>121.80901499999996</v>
      </c>
      <c r="O148" s="133">
        <f t="shared" si="72"/>
        <v>122.41806007499994</v>
      </c>
      <c r="P148" s="133">
        <f t="shared" si="72"/>
        <v>123.33619552556246</v>
      </c>
      <c r="Q148" s="133">
        <f t="shared" si="72"/>
        <v>124.26121699200419</v>
      </c>
      <c r="R148" s="133">
        <f t="shared" si="72"/>
        <v>125.19317611944422</v>
      </c>
      <c r="S148" s="133">
        <f t="shared" si="72"/>
        <v>126.13212494034006</v>
      </c>
      <c r="T148" s="133">
        <f t="shared" si="72"/>
        <v>127.39344618974347</v>
      </c>
      <c r="U148" s="133">
        <f t="shared" si="72"/>
        <v>128.66738065164088</v>
      </c>
      <c r="V148" s="133">
        <f t="shared" si="72"/>
        <v>129.95405445815732</v>
      </c>
      <c r="W148" s="133">
        <f t="shared" si="72"/>
        <v>131.25359500273888</v>
      </c>
      <c r="X148" s="133">
        <f t="shared" si="72"/>
        <v>132.8942649402731</v>
      </c>
      <c r="Y148" s="133">
        <f t="shared" si="72"/>
        <v>134.55544325202652</v>
      </c>
      <c r="Z148" s="133">
        <f t="shared" si="72"/>
        <v>136.23738629267686</v>
      </c>
      <c r="AA148" s="133">
        <f t="shared" si="72"/>
        <v>137.9403536213353</v>
      </c>
      <c r="AB148" s="133">
        <f t="shared" si="72"/>
        <v>140.00945892565534</v>
      </c>
      <c r="AC148" s="133">
        <f t="shared" si="72"/>
        <v>142.10960080954013</v>
      </c>
      <c r="AD148" s="133">
        <f t="shared" si="72"/>
        <v>144.24124482168321</v>
      </c>
      <c r="AE148" s="133">
        <f t="shared" si="72"/>
        <v>146.40486349400845</v>
      </c>
      <c r="AF148" s="133">
        <f t="shared" si="72"/>
        <v>148.96694860515362</v>
      </c>
      <c r="AG148" s="133">
        <f t="shared" si="72"/>
        <v>151.57387020574382</v>
      </c>
      <c r="AH148" s="133">
        <f t="shared" si="72"/>
        <v>154.22641293434435</v>
      </c>
      <c r="AI148" s="133">
        <f t="shared" si="72"/>
        <v>156.92537516069538</v>
      </c>
      <c r="AJ148" s="133">
        <f t="shared" si="72"/>
        <v>159.67156922600756</v>
      </c>
      <c r="AK148" s="133">
        <f t="shared" si="72"/>
        <v>162.46582168746272</v>
      </c>
      <c r="AL148" s="133">
        <f t="shared" si="72"/>
        <v>165.3089735669933</v>
      </c>
      <c r="AM148" s="133">
        <f t="shared" si="72"/>
        <v>168.20188060441569</v>
      </c>
      <c r="AN148" s="133">
        <f t="shared" si="72"/>
        <v>171.14541351499298</v>
      </c>
      <c r="AO148" s="133">
        <f t="shared" si="72"/>
        <v>174.14045825150538</v>
      </c>
      <c r="AP148" s="133">
        <f t="shared" si="72"/>
        <v>177.18791627090673</v>
      </c>
      <c r="AQ148" s="133">
        <f t="shared" si="72"/>
        <v>180.2887048056476</v>
      </c>
      <c r="AR148" s="133">
        <f t="shared" si="72"/>
        <v>183.44375713974642</v>
      </c>
      <c r="AS148" s="133">
        <f t="shared" si="72"/>
        <v>186.65402288969202</v>
      </c>
      <c r="AT148" s="133">
        <f t="shared" si="72"/>
        <v>189.92046829026162</v>
      </c>
      <c r="AU148" s="133">
        <f t="shared" si="72"/>
        <v>193.24407648534122</v>
      </c>
      <c r="AV148" s="133">
        <f t="shared" si="72"/>
        <v>196.62584782383468</v>
      </c>
      <c r="AW148" s="133">
        <f t="shared" si="72"/>
        <v>200.06680016075182</v>
      </c>
      <c r="AX148" s="133">
        <f t="shared" si="72"/>
        <v>203.56796916356501</v>
      </c>
      <c r="AY148" s="133">
        <f t="shared" si="72"/>
        <v>207.13040862392742</v>
      </c>
      <c r="AZ148" s="133">
        <f t="shared" si="72"/>
        <v>0</v>
      </c>
      <c r="BA148" s="133">
        <f t="shared" si="72"/>
        <v>0</v>
      </c>
      <c r="BB148" s="133">
        <f t="shared" si="72"/>
        <v>0</v>
      </c>
    </row>
    <row r="150" spans="1:55" x14ac:dyDescent="0.25">
      <c r="E150" s="174" t="s">
        <v>193</v>
      </c>
    </row>
    <row r="151" spans="1:55" x14ac:dyDescent="0.25">
      <c r="E151" s="64" t="str">
        <f t="shared" ref="E151:AJ151" si="73" xml:space="preserve"> E$124</f>
        <v>Laboratory and diagnostics</v>
      </c>
      <c r="F151" s="64">
        <f t="shared" si="73"/>
        <v>0</v>
      </c>
      <c r="G151" s="64" t="str">
        <f t="shared" si="73"/>
        <v>usd 000s</v>
      </c>
      <c r="H151" s="64">
        <f t="shared" si="73"/>
        <v>0</v>
      </c>
      <c r="I151" s="64">
        <f t="shared" si="73"/>
        <v>0</v>
      </c>
      <c r="J151" s="64">
        <f t="shared" si="73"/>
        <v>0</v>
      </c>
      <c r="K151" s="64">
        <f t="shared" si="73"/>
        <v>0</v>
      </c>
      <c r="L151" s="64">
        <f t="shared" si="73"/>
        <v>200.99999999999997</v>
      </c>
      <c r="M151" s="64">
        <f t="shared" si="73"/>
        <v>202.00499999999994</v>
      </c>
      <c r="N151" s="64">
        <f t="shared" si="73"/>
        <v>203.01502499999992</v>
      </c>
      <c r="O151" s="64">
        <f t="shared" si="73"/>
        <v>204.0301001249999</v>
      </c>
      <c r="P151" s="64">
        <f t="shared" si="73"/>
        <v>205.56032587593745</v>
      </c>
      <c r="Q151" s="64">
        <f t="shared" si="73"/>
        <v>207.10202832000701</v>
      </c>
      <c r="R151" s="64">
        <f t="shared" si="73"/>
        <v>208.65529353240703</v>
      </c>
      <c r="S151" s="64">
        <f t="shared" si="73"/>
        <v>210.22020823390011</v>
      </c>
      <c r="T151" s="64">
        <f t="shared" si="73"/>
        <v>212.32241031623911</v>
      </c>
      <c r="U151" s="64">
        <f t="shared" si="73"/>
        <v>214.4456344194015</v>
      </c>
      <c r="V151" s="64">
        <f t="shared" si="73"/>
        <v>216.5900907635955</v>
      </c>
      <c r="W151" s="64">
        <f t="shared" si="73"/>
        <v>218.7559916712315</v>
      </c>
      <c r="X151" s="64">
        <f t="shared" si="73"/>
        <v>221.49044156712185</v>
      </c>
      <c r="Y151" s="64">
        <f t="shared" si="73"/>
        <v>224.25907208671086</v>
      </c>
      <c r="Z151" s="64">
        <f t="shared" si="73"/>
        <v>227.06231048779472</v>
      </c>
      <c r="AA151" s="64">
        <f t="shared" si="73"/>
        <v>229.90058936889216</v>
      </c>
      <c r="AB151" s="64">
        <f t="shared" si="73"/>
        <v>233.34909820942553</v>
      </c>
      <c r="AC151" s="64">
        <f t="shared" si="73"/>
        <v>236.84933468256691</v>
      </c>
      <c r="AD151" s="64">
        <f t="shared" si="73"/>
        <v>240.40207470280538</v>
      </c>
      <c r="AE151" s="64">
        <f t="shared" si="73"/>
        <v>244.00810582334742</v>
      </c>
      <c r="AF151" s="64">
        <f t="shared" si="73"/>
        <v>248.27824767525604</v>
      </c>
      <c r="AG151" s="64">
        <f t="shared" si="73"/>
        <v>252.62311700957306</v>
      </c>
      <c r="AH151" s="64">
        <f t="shared" si="73"/>
        <v>257.04402155724057</v>
      </c>
      <c r="AI151" s="64">
        <f t="shared" si="73"/>
        <v>261.54229193449231</v>
      </c>
      <c r="AJ151" s="64">
        <f t="shared" si="73"/>
        <v>266.11928204334589</v>
      </c>
      <c r="AK151" s="64">
        <f t="shared" ref="AK151:BB151" si="74" xml:space="preserve"> AK$124</f>
        <v>270.77636947910452</v>
      </c>
      <c r="AL151" s="64">
        <f t="shared" si="74"/>
        <v>275.51495594498886</v>
      </c>
      <c r="AM151" s="64">
        <f t="shared" si="74"/>
        <v>280.33646767402621</v>
      </c>
      <c r="AN151" s="64">
        <f t="shared" si="74"/>
        <v>285.24235585832167</v>
      </c>
      <c r="AO151" s="64">
        <f t="shared" si="74"/>
        <v>290.23409708584234</v>
      </c>
      <c r="AP151" s="64">
        <f t="shared" si="74"/>
        <v>295.31319378484454</v>
      </c>
      <c r="AQ151" s="64">
        <f t="shared" si="74"/>
        <v>300.48117467607938</v>
      </c>
      <c r="AR151" s="64">
        <f t="shared" si="74"/>
        <v>305.73959523291069</v>
      </c>
      <c r="AS151" s="64">
        <f t="shared" si="74"/>
        <v>311.0900381494867</v>
      </c>
      <c r="AT151" s="64">
        <f t="shared" si="74"/>
        <v>316.53411381710276</v>
      </c>
      <c r="AU151" s="64">
        <f t="shared" si="74"/>
        <v>322.07346080890204</v>
      </c>
      <c r="AV151" s="64">
        <f t="shared" si="74"/>
        <v>327.70974637305784</v>
      </c>
      <c r="AW151" s="64">
        <f t="shared" si="74"/>
        <v>333.44466693458634</v>
      </c>
      <c r="AX151" s="64">
        <f t="shared" si="74"/>
        <v>339.27994860594168</v>
      </c>
      <c r="AY151" s="64">
        <f t="shared" si="74"/>
        <v>345.21734770654575</v>
      </c>
      <c r="AZ151" s="64">
        <f t="shared" si="74"/>
        <v>0</v>
      </c>
      <c r="BA151" s="64">
        <f t="shared" si="74"/>
        <v>0</v>
      </c>
      <c r="BB151" s="64">
        <f t="shared" si="74"/>
        <v>0</v>
      </c>
    </row>
    <row r="152" spans="1:55" x14ac:dyDescent="0.25">
      <c r="E152" s="64" t="str">
        <f t="shared" ref="E152:AJ152" si="75" xml:space="preserve"> E$130</f>
        <v xml:space="preserve">surgecial procedures </v>
      </c>
      <c r="F152" s="64">
        <f t="shared" si="75"/>
        <v>0</v>
      </c>
      <c r="G152" s="64" t="str">
        <f t="shared" si="75"/>
        <v>usd 000s</v>
      </c>
      <c r="H152" s="64">
        <f t="shared" si="75"/>
        <v>0</v>
      </c>
      <c r="I152" s="64">
        <f t="shared" si="75"/>
        <v>0</v>
      </c>
      <c r="J152" s="64">
        <f t="shared" si="75"/>
        <v>0</v>
      </c>
      <c r="K152" s="64">
        <f t="shared" si="75"/>
        <v>0</v>
      </c>
      <c r="L152" s="64">
        <f t="shared" si="75"/>
        <v>401.99999999999994</v>
      </c>
      <c r="M152" s="64">
        <f t="shared" si="75"/>
        <v>404.00999999999988</v>
      </c>
      <c r="N152" s="64">
        <f t="shared" si="75"/>
        <v>406.03004999999985</v>
      </c>
      <c r="O152" s="64">
        <f t="shared" si="75"/>
        <v>408.06020024999981</v>
      </c>
      <c r="P152" s="64">
        <f t="shared" si="75"/>
        <v>411.1206517518749</v>
      </c>
      <c r="Q152" s="64">
        <f t="shared" si="75"/>
        <v>414.20405664001402</v>
      </c>
      <c r="R152" s="64">
        <f t="shared" si="75"/>
        <v>417.31058706481406</v>
      </c>
      <c r="S152" s="64">
        <f t="shared" si="75"/>
        <v>420.44041646780022</v>
      </c>
      <c r="T152" s="64">
        <f t="shared" si="75"/>
        <v>424.64482063247823</v>
      </c>
      <c r="U152" s="64">
        <f t="shared" si="75"/>
        <v>428.891268838803</v>
      </c>
      <c r="V152" s="64">
        <f t="shared" si="75"/>
        <v>433.180181527191</v>
      </c>
      <c r="W152" s="64">
        <f t="shared" si="75"/>
        <v>437.511983342463</v>
      </c>
      <c r="X152" s="64">
        <f t="shared" si="75"/>
        <v>442.9808831342437</v>
      </c>
      <c r="Y152" s="64">
        <f t="shared" si="75"/>
        <v>448.51814417342172</v>
      </c>
      <c r="Z152" s="64">
        <f t="shared" si="75"/>
        <v>454.12462097558944</v>
      </c>
      <c r="AA152" s="64">
        <f t="shared" si="75"/>
        <v>459.80117873778431</v>
      </c>
      <c r="AB152" s="64">
        <f t="shared" si="75"/>
        <v>466.69819641885107</v>
      </c>
      <c r="AC152" s="64">
        <f t="shared" si="75"/>
        <v>473.69866936513381</v>
      </c>
      <c r="AD152" s="64">
        <f t="shared" si="75"/>
        <v>480.80414940561076</v>
      </c>
      <c r="AE152" s="64">
        <f t="shared" si="75"/>
        <v>488.01621164669484</v>
      </c>
      <c r="AF152" s="64">
        <f t="shared" si="75"/>
        <v>496.55649535051208</v>
      </c>
      <c r="AG152" s="64">
        <f t="shared" si="75"/>
        <v>505.24623401914613</v>
      </c>
      <c r="AH152" s="64">
        <f t="shared" si="75"/>
        <v>514.08804311448114</v>
      </c>
      <c r="AI152" s="64">
        <f t="shared" si="75"/>
        <v>523.08458386898462</v>
      </c>
      <c r="AJ152" s="64">
        <f t="shared" si="75"/>
        <v>532.23856408669178</v>
      </c>
      <c r="AK152" s="64">
        <f t="shared" ref="AK152:BB152" si="76" xml:space="preserve"> AK$130</f>
        <v>541.55273895820903</v>
      </c>
      <c r="AL152" s="64">
        <f t="shared" si="76"/>
        <v>551.02991188997771</v>
      </c>
      <c r="AM152" s="64">
        <f t="shared" si="76"/>
        <v>560.67293534805242</v>
      </c>
      <c r="AN152" s="64">
        <f t="shared" si="76"/>
        <v>570.48471171664335</v>
      </c>
      <c r="AO152" s="64">
        <f t="shared" si="76"/>
        <v>580.46819417168467</v>
      </c>
      <c r="AP152" s="64">
        <f t="shared" si="76"/>
        <v>590.62638756968909</v>
      </c>
      <c r="AQ152" s="64">
        <f t="shared" si="76"/>
        <v>600.96234935215875</v>
      </c>
      <c r="AR152" s="64">
        <f t="shared" si="76"/>
        <v>611.47919046582138</v>
      </c>
      <c r="AS152" s="64">
        <f t="shared" si="76"/>
        <v>622.1800762989734</v>
      </c>
      <c r="AT152" s="64">
        <f t="shared" si="76"/>
        <v>633.06822763420553</v>
      </c>
      <c r="AU152" s="64">
        <f t="shared" si="76"/>
        <v>644.14692161780408</v>
      </c>
      <c r="AV152" s="64">
        <f t="shared" si="76"/>
        <v>655.41949274611568</v>
      </c>
      <c r="AW152" s="64">
        <f t="shared" si="76"/>
        <v>666.88933386917267</v>
      </c>
      <c r="AX152" s="64">
        <f t="shared" si="76"/>
        <v>678.55989721188337</v>
      </c>
      <c r="AY152" s="64">
        <f t="shared" si="76"/>
        <v>690.4346954130915</v>
      </c>
      <c r="AZ152" s="64">
        <f t="shared" si="76"/>
        <v>0</v>
      </c>
      <c r="BA152" s="64">
        <f t="shared" si="76"/>
        <v>0</v>
      </c>
      <c r="BB152" s="64">
        <f t="shared" si="76"/>
        <v>0</v>
      </c>
    </row>
    <row r="153" spans="1:55" x14ac:dyDescent="0.25">
      <c r="E153" s="64" t="str">
        <f t="shared" ref="E153:AJ153" si="77" xml:space="preserve"> E$136</f>
        <v>emergency room services</v>
      </c>
      <c r="F153" s="64">
        <f t="shared" si="77"/>
        <v>0</v>
      </c>
      <c r="G153" s="64" t="str">
        <f t="shared" si="77"/>
        <v>usd 000s</v>
      </c>
      <c r="H153" s="64">
        <f t="shared" si="77"/>
        <v>0</v>
      </c>
      <c r="I153" s="64">
        <f t="shared" si="77"/>
        <v>0</v>
      </c>
      <c r="J153" s="64">
        <f t="shared" si="77"/>
        <v>0</v>
      </c>
      <c r="K153" s="64">
        <f t="shared" si="77"/>
        <v>0</v>
      </c>
      <c r="L153" s="64">
        <f t="shared" si="77"/>
        <v>150.74999999999997</v>
      </c>
      <c r="M153" s="64">
        <f t="shared" si="77"/>
        <v>151.50374999999997</v>
      </c>
      <c r="N153" s="64">
        <f t="shared" si="77"/>
        <v>152.26126874999997</v>
      </c>
      <c r="O153" s="64">
        <f t="shared" si="77"/>
        <v>153.02257509374994</v>
      </c>
      <c r="P153" s="64">
        <f t="shared" si="77"/>
        <v>154.17024440695309</v>
      </c>
      <c r="Q153" s="64">
        <f t="shared" si="77"/>
        <v>155.32652124000523</v>
      </c>
      <c r="R153" s="64">
        <f t="shared" si="77"/>
        <v>156.49147014930526</v>
      </c>
      <c r="S153" s="64">
        <f t="shared" si="77"/>
        <v>157.66515617542507</v>
      </c>
      <c r="T153" s="64">
        <f t="shared" si="77"/>
        <v>159.24180773717933</v>
      </c>
      <c r="U153" s="64">
        <f t="shared" si="77"/>
        <v>160.8342258145511</v>
      </c>
      <c r="V153" s="64">
        <f t="shared" si="77"/>
        <v>162.44256807269662</v>
      </c>
      <c r="W153" s="64">
        <f t="shared" si="77"/>
        <v>164.06699375342359</v>
      </c>
      <c r="X153" s="64">
        <f t="shared" si="77"/>
        <v>166.11783117534139</v>
      </c>
      <c r="Y153" s="64">
        <f t="shared" si="77"/>
        <v>168.19430406503315</v>
      </c>
      <c r="Z153" s="64">
        <f t="shared" si="77"/>
        <v>170.29673286584605</v>
      </c>
      <c r="AA153" s="64">
        <f t="shared" si="77"/>
        <v>172.42544202666912</v>
      </c>
      <c r="AB153" s="64">
        <f t="shared" si="77"/>
        <v>175.01182365706916</v>
      </c>
      <c r="AC153" s="64">
        <f t="shared" si="77"/>
        <v>177.63700101192518</v>
      </c>
      <c r="AD153" s="64">
        <f t="shared" si="77"/>
        <v>180.30155602710403</v>
      </c>
      <c r="AE153" s="64">
        <f t="shared" si="77"/>
        <v>183.00607936751058</v>
      </c>
      <c r="AF153" s="64">
        <f t="shared" si="77"/>
        <v>186.20868575644201</v>
      </c>
      <c r="AG153" s="64">
        <f t="shared" si="77"/>
        <v>189.46733775717976</v>
      </c>
      <c r="AH153" s="64">
        <f t="shared" si="77"/>
        <v>192.78301616793044</v>
      </c>
      <c r="AI153" s="64">
        <f t="shared" si="77"/>
        <v>196.15671895086922</v>
      </c>
      <c r="AJ153" s="64">
        <f t="shared" si="77"/>
        <v>199.58946153250946</v>
      </c>
      <c r="AK153" s="64">
        <f t="shared" ref="AK153:BB153" si="78" xml:space="preserve"> AK$136</f>
        <v>203.08227710932837</v>
      </c>
      <c r="AL153" s="64">
        <f t="shared" si="78"/>
        <v>206.63621695874164</v>
      </c>
      <c r="AM153" s="64">
        <f t="shared" si="78"/>
        <v>210.25235075551964</v>
      </c>
      <c r="AN153" s="64">
        <f t="shared" si="78"/>
        <v>213.93176689374124</v>
      </c>
      <c r="AO153" s="64">
        <f t="shared" si="78"/>
        <v>217.67557281438175</v>
      </c>
      <c r="AP153" s="64">
        <f t="shared" si="78"/>
        <v>221.48489533863341</v>
      </c>
      <c r="AQ153" s="64">
        <f t="shared" si="78"/>
        <v>225.3608810070595</v>
      </c>
      <c r="AR153" s="64">
        <f t="shared" si="78"/>
        <v>229.30469642468304</v>
      </c>
      <c r="AS153" s="64">
        <f t="shared" si="78"/>
        <v>233.31752861211501</v>
      </c>
      <c r="AT153" s="64">
        <f t="shared" si="78"/>
        <v>237.40058536282706</v>
      </c>
      <c r="AU153" s="64">
        <f t="shared" si="78"/>
        <v>241.5550956066765</v>
      </c>
      <c r="AV153" s="64">
        <f t="shared" si="78"/>
        <v>245.78230977979337</v>
      </c>
      <c r="AW153" s="64">
        <f t="shared" si="78"/>
        <v>250.0835002009398</v>
      </c>
      <c r="AX153" s="64">
        <f t="shared" si="78"/>
        <v>254.45996145445628</v>
      </c>
      <c r="AY153" s="64">
        <f t="shared" si="78"/>
        <v>258.91301077990931</v>
      </c>
      <c r="AZ153" s="64">
        <f t="shared" si="78"/>
        <v>0</v>
      </c>
      <c r="BA153" s="64">
        <f t="shared" si="78"/>
        <v>0</v>
      </c>
      <c r="BB153" s="64">
        <f t="shared" si="78"/>
        <v>0</v>
      </c>
    </row>
    <row r="154" spans="1:55" x14ac:dyDescent="0.25">
      <c r="E154" s="64" t="str">
        <f t="shared" ref="E154:AJ154" si="79" xml:space="preserve"> E$142</f>
        <v>outpatient services</v>
      </c>
      <c r="F154" s="64">
        <f t="shared" si="79"/>
        <v>0</v>
      </c>
      <c r="G154" s="64" t="str">
        <f t="shared" si="79"/>
        <v>usd 000s</v>
      </c>
      <c r="H154" s="64">
        <f t="shared" si="79"/>
        <v>0</v>
      </c>
      <c r="I154" s="64">
        <f t="shared" si="79"/>
        <v>0</v>
      </c>
      <c r="J154" s="64">
        <f t="shared" si="79"/>
        <v>0</v>
      </c>
      <c r="K154" s="64">
        <f t="shared" si="79"/>
        <v>0</v>
      </c>
      <c r="L154" s="64">
        <f t="shared" si="79"/>
        <v>251.24999999999997</v>
      </c>
      <c r="M154" s="64">
        <f t="shared" si="79"/>
        <v>252.50624999999994</v>
      </c>
      <c r="N154" s="64">
        <f t="shared" si="79"/>
        <v>253.7687812499999</v>
      </c>
      <c r="O154" s="64">
        <f t="shared" si="79"/>
        <v>255.03762515624987</v>
      </c>
      <c r="P154" s="64">
        <f t="shared" si="79"/>
        <v>256.95040734492181</v>
      </c>
      <c r="Q154" s="64">
        <f t="shared" si="79"/>
        <v>258.87753540000875</v>
      </c>
      <c r="R154" s="64">
        <f t="shared" si="79"/>
        <v>260.8191169155088</v>
      </c>
      <c r="S154" s="64">
        <f t="shared" si="79"/>
        <v>262.77526029237509</v>
      </c>
      <c r="T154" s="64">
        <f t="shared" si="79"/>
        <v>265.4030128952989</v>
      </c>
      <c r="U154" s="64">
        <f t="shared" si="79"/>
        <v>268.05704302425187</v>
      </c>
      <c r="V154" s="64">
        <f t="shared" si="79"/>
        <v>270.73761345449441</v>
      </c>
      <c r="W154" s="64">
        <f t="shared" si="79"/>
        <v>273.44498958903938</v>
      </c>
      <c r="X154" s="64">
        <f t="shared" si="79"/>
        <v>276.8630519589023</v>
      </c>
      <c r="Y154" s="64">
        <f t="shared" si="79"/>
        <v>280.32384010838859</v>
      </c>
      <c r="Z154" s="64">
        <f t="shared" si="79"/>
        <v>283.82788810974341</v>
      </c>
      <c r="AA154" s="64">
        <f t="shared" si="79"/>
        <v>287.37573671111522</v>
      </c>
      <c r="AB154" s="64">
        <f t="shared" si="79"/>
        <v>291.68637276178197</v>
      </c>
      <c r="AC154" s="64">
        <f t="shared" si="79"/>
        <v>296.06166835320863</v>
      </c>
      <c r="AD154" s="64">
        <f t="shared" si="79"/>
        <v>300.50259337850673</v>
      </c>
      <c r="AE154" s="64">
        <f t="shared" si="79"/>
        <v>305.01013227918429</v>
      </c>
      <c r="AF154" s="64">
        <f t="shared" si="79"/>
        <v>310.3478095940701</v>
      </c>
      <c r="AG154" s="64">
        <f t="shared" si="79"/>
        <v>315.77889626196634</v>
      </c>
      <c r="AH154" s="64">
        <f t="shared" si="79"/>
        <v>321.3050269465507</v>
      </c>
      <c r="AI154" s="64">
        <f t="shared" si="79"/>
        <v>326.92786491811535</v>
      </c>
      <c r="AJ154" s="64">
        <f t="shared" si="79"/>
        <v>332.64910255418238</v>
      </c>
      <c r="AK154" s="64">
        <f t="shared" ref="AK154:BB154" si="80" xml:space="preserve"> AK$142</f>
        <v>338.47046184888063</v>
      </c>
      <c r="AL154" s="64">
        <f t="shared" si="80"/>
        <v>344.39369493123604</v>
      </c>
      <c r="AM154" s="64">
        <f t="shared" si="80"/>
        <v>350.42058459253269</v>
      </c>
      <c r="AN154" s="64">
        <f t="shared" si="80"/>
        <v>356.55294482290202</v>
      </c>
      <c r="AO154" s="64">
        <f t="shared" si="80"/>
        <v>362.79262135730289</v>
      </c>
      <c r="AP154" s="64">
        <f t="shared" si="80"/>
        <v>369.14149223105568</v>
      </c>
      <c r="AQ154" s="64">
        <f t="shared" si="80"/>
        <v>375.60146834509919</v>
      </c>
      <c r="AR154" s="64">
        <f t="shared" si="80"/>
        <v>382.17449404113836</v>
      </c>
      <c r="AS154" s="64">
        <f t="shared" si="80"/>
        <v>388.86254768685836</v>
      </c>
      <c r="AT154" s="64">
        <f t="shared" si="80"/>
        <v>395.66764227137844</v>
      </c>
      <c r="AU154" s="64">
        <f t="shared" si="80"/>
        <v>402.59182601112752</v>
      </c>
      <c r="AV154" s="64">
        <f t="shared" si="80"/>
        <v>409.63718296632231</v>
      </c>
      <c r="AW154" s="64">
        <f t="shared" si="80"/>
        <v>416.80583366823299</v>
      </c>
      <c r="AX154" s="64">
        <f t="shared" si="80"/>
        <v>424.09993575742715</v>
      </c>
      <c r="AY154" s="64">
        <f t="shared" si="80"/>
        <v>431.52168463318213</v>
      </c>
      <c r="AZ154" s="64">
        <f t="shared" si="80"/>
        <v>0</v>
      </c>
      <c r="BA154" s="64">
        <f t="shared" si="80"/>
        <v>0</v>
      </c>
      <c r="BB154" s="64">
        <f t="shared" si="80"/>
        <v>0</v>
      </c>
    </row>
    <row r="155" spans="1:55" x14ac:dyDescent="0.25">
      <c r="E155" s="64" t="str">
        <f t="shared" ref="E155:AJ156" si="81" xml:space="preserve"> E$148</f>
        <v>pharmacy services</v>
      </c>
      <c r="F155" s="64">
        <f t="shared" si="81"/>
        <v>0</v>
      </c>
      <c r="G155" s="64" t="str">
        <f t="shared" si="81"/>
        <v>usd 000s</v>
      </c>
      <c r="H155" s="64">
        <f t="shared" si="81"/>
        <v>0</v>
      </c>
      <c r="I155" s="64">
        <f t="shared" si="81"/>
        <v>0</v>
      </c>
      <c r="J155" s="64">
        <f t="shared" si="81"/>
        <v>0</v>
      </c>
      <c r="K155" s="64">
        <f t="shared" si="81"/>
        <v>0</v>
      </c>
      <c r="L155" s="64">
        <f t="shared" si="81"/>
        <v>120.59999999999998</v>
      </c>
      <c r="M155" s="64">
        <f t="shared" si="81"/>
        <v>121.20299999999997</v>
      </c>
      <c r="N155" s="64">
        <f t="shared" si="81"/>
        <v>121.80901499999996</v>
      </c>
      <c r="O155" s="64">
        <f t="shared" si="81"/>
        <v>122.41806007499994</v>
      </c>
      <c r="P155" s="64">
        <f t="shared" si="81"/>
        <v>123.33619552556246</v>
      </c>
      <c r="Q155" s="64">
        <f t="shared" si="81"/>
        <v>124.26121699200419</v>
      </c>
      <c r="R155" s="64">
        <f t="shared" si="81"/>
        <v>125.19317611944422</v>
      </c>
      <c r="S155" s="64">
        <f t="shared" si="81"/>
        <v>126.13212494034006</v>
      </c>
      <c r="T155" s="64">
        <f t="shared" si="81"/>
        <v>127.39344618974347</v>
      </c>
      <c r="U155" s="64">
        <f t="shared" si="81"/>
        <v>128.66738065164088</v>
      </c>
      <c r="V155" s="64">
        <f t="shared" si="81"/>
        <v>129.95405445815732</v>
      </c>
      <c r="W155" s="64">
        <f t="shared" si="81"/>
        <v>131.25359500273888</v>
      </c>
      <c r="X155" s="64">
        <f t="shared" si="81"/>
        <v>132.8942649402731</v>
      </c>
      <c r="Y155" s="64">
        <f t="shared" si="81"/>
        <v>134.55544325202652</v>
      </c>
      <c r="Z155" s="64">
        <f t="shared" si="81"/>
        <v>136.23738629267686</v>
      </c>
      <c r="AA155" s="64">
        <f t="shared" si="81"/>
        <v>137.9403536213353</v>
      </c>
      <c r="AB155" s="64">
        <f t="shared" si="81"/>
        <v>140.00945892565534</v>
      </c>
      <c r="AC155" s="64">
        <f t="shared" si="81"/>
        <v>142.10960080954013</v>
      </c>
      <c r="AD155" s="64">
        <f t="shared" si="81"/>
        <v>144.24124482168321</v>
      </c>
      <c r="AE155" s="64">
        <f t="shared" si="81"/>
        <v>146.40486349400845</v>
      </c>
      <c r="AF155" s="64">
        <f t="shared" si="81"/>
        <v>148.96694860515362</v>
      </c>
      <c r="AG155" s="64">
        <f t="shared" si="81"/>
        <v>151.57387020574382</v>
      </c>
      <c r="AH155" s="64">
        <f t="shared" si="81"/>
        <v>154.22641293434435</v>
      </c>
      <c r="AI155" s="64">
        <f t="shared" si="81"/>
        <v>156.92537516069538</v>
      </c>
      <c r="AJ155" s="64">
        <f t="shared" si="81"/>
        <v>159.67156922600756</v>
      </c>
      <c r="AK155" s="64">
        <f t="shared" ref="AK155:BB155" si="82" xml:space="preserve"> AK$148</f>
        <v>162.46582168746272</v>
      </c>
      <c r="AL155" s="64">
        <f t="shared" si="82"/>
        <v>165.3089735669933</v>
      </c>
      <c r="AM155" s="64">
        <f t="shared" si="82"/>
        <v>168.20188060441569</v>
      </c>
      <c r="AN155" s="64">
        <f t="shared" si="82"/>
        <v>171.14541351499298</v>
      </c>
      <c r="AO155" s="64">
        <f t="shared" si="82"/>
        <v>174.14045825150538</v>
      </c>
      <c r="AP155" s="64">
        <f t="shared" si="82"/>
        <v>177.18791627090673</v>
      </c>
      <c r="AQ155" s="64">
        <f t="shared" si="82"/>
        <v>180.2887048056476</v>
      </c>
      <c r="AR155" s="64">
        <f t="shared" si="82"/>
        <v>183.44375713974642</v>
      </c>
      <c r="AS155" s="64">
        <f t="shared" si="82"/>
        <v>186.65402288969202</v>
      </c>
      <c r="AT155" s="64">
        <f t="shared" si="82"/>
        <v>189.92046829026162</v>
      </c>
      <c r="AU155" s="64">
        <f t="shared" si="82"/>
        <v>193.24407648534122</v>
      </c>
      <c r="AV155" s="64">
        <f t="shared" si="82"/>
        <v>196.62584782383468</v>
      </c>
      <c r="AW155" s="64">
        <f t="shared" si="82"/>
        <v>200.06680016075182</v>
      </c>
      <c r="AX155" s="64">
        <f t="shared" si="82"/>
        <v>203.56796916356501</v>
      </c>
      <c r="AY155" s="64">
        <f t="shared" si="82"/>
        <v>207.13040862392742</v>
      </c>
      <c r="AZ155" s="64">
        <f t="shared" si="82"/>
        <v>0</v>
      </c>
      <c r="BA155" s="64">
        <f t="shared" si="82"/>
        <v>0</v>
      </c>
      <c r="BB155" s="64">
        <f t="shared" si="82"/>
        <v>0</v>
      </c>
    </row>
    <row r="156" spans="1:55" s="133" customFormat="1" x14ac:dyDescent="0.25">
      <c r="A156" s="198"/>
      <c r="B156" s="198"/>
      <c r="C156" s="199"/>
      <c r="E156" s="163" t="s">
        <v>181</v>
      </c>
      <c r="F156" s="163"/>
      <c r="G156" s="163" t="str">
        <f t="shared" si="81"/>
        <v>usd 000s</v>
      </c>
      <c r="H156" s="163"/>
      <c r="I156" s="163"/>
      <c r="J156" s="163">
        <f t="shared" ref="J156:BB156" si="83">SUM(J151:J155)</f>
        <v>0</v>
      </c>
      <c r="K156" s="163">
        <f t="shared" si="83"/>
        <v>0</v>
      </c>
      <c r="L156" s="163">
        <f t="shared" si="83"/>
        <v>1125.5999999999999</v>
      </c>
      <c r="M156" s="163">
        <f t="shared" si="83"/>
        <v>1131.2279999999996</v>
      </c>
      <c r="N156" s="163">
        <f t="shared" si="83"/>
        <v>1136.8841399999997</v>
      </c>
      <c r="O156" s="163">
        <f t="shared" si="83"/>
        <v>1142.5685606999996</v>
      </c>
      <c r="P156" s="163">
        <f t="shared" si="83"/>
        <v>1151.1378249052498</v>
      </c>
      <c r="Q156" s="163">
        <f t="shared" si="83"/>
        <v>1159.7713585920392</v>
      </c>
      <c r="R156" s="163">
        <f t="shared" si="83"/>
        <v>1168.4696437814794</v>
      </c>
      <c r="S156" s="163">
        <f t="shared" si="83"/>
        <v>1177.2331661098403</v>
      </c>
      <c r="T156" s="163">
        <f t="shared" si="83"/>
        <v>1189.005497770939</v>
      </c>
      <c r="U156" s="163">
        <f t="shared" si="83"/>
        <v>1200.8955527486482</v>
      </c>
      <c r="V156" s="163">
        <f t="shared" si="83"/>
        <v>1212.9045082761349</v>
      </c>
      <c r="W156" s="163">
        <f t="shared" si="83"/>
        <v>1225.0335533588964</v>
      </c>
      <c r="X156" s="163">
        <f t="shared" si="83"/>
        <v>1240.3464727758824</v>
      </c>
      <c r="Y156" s="163">
        <f t="shared" si="83"/>
        <v>1255.850803685581</v>
      </c>
      <c r="Z156" s="163">
        <f t="shared" si="83"/>
        <v>1271.5489387316504</v>
      </c>
      <c r="AA156" s="163">
        <f t="shared" si="83"/>
        <v>1287.4433004657963</v>
      </c>
      <c r="AB156" s="163">
        <f t="shared" si="83"/>
        <v>1306.7549499727832</v>
      </c>
      <c r="AC156" s="163">
        <f t="shared" si="83"/>
        <v>1326.3562742223746</v>
      </c>
      <c r="AD156" s="163">
        <f t="shared" si="83"/>
        <v>1346.2516183357102</v>
      </c>
      <c r="AE156" s="163">
        <f t="shared" si="83"/>
        <v>1366.4453926107456</v>
      </c>
      <c r="AF156" s="163">
        <f t="shared" si="83"/>
        <v>1390.3581869814341</v>
      </c>
      <c r="AG156" s="163">
        <f t="shared" si="83"/>
        <v>1414.6894552536091</v>
      </c>
      <c r="AH156" s="163">
        <f t="shared" si="83"/>
        <v>1439.4465207205471</v>
      </c>
      <c r="AI156" s="163">
        <f t="shared" si="83"/>
        <v>1464.6368348331569</v>
      </c>
      <c r="AJ156" s="163">
        <f t="shared" si="83"/>
        <v>1490.267979442737</v>
      </c>
      <c r="AK156" s="163">
        <f t="shared" si="83"/>
        <v>1516.3476690829852</v>
      </c>
      <c r="AL156" s="163">
        <f t="shared" si="83"/>
        <v>1542.8837532919374</v>
      </c>
      <c r="AM156" s="163">
        <f t="shared" si="83"/>
        <v>1569.8842189745469</v>
      </c>
      <c r="AN156" s="163">
        <f t="shared" si="83"/>
        <v>1597.3571928066012</v>
      </c>
      <c r="AO156" s="163">
        <f t="shared" si="83"/>
        <v>1625.3109436807169</v>
      </c>
      <c r="AP156" s="163">
        <f t="shared" si="83"/>
        <v>1653.7538851951294</v>
      </c>
      <c r="AQ156" s="163">
        <f t="shared" si="83"/>
        <v>1682.6945781860443</v>
      </c>
      <c r="AR156" s="163">
        <f t="shared" si="83"/>
        <v>1712.1417333042998</v>
      </c>
      <c r="AS156" s="163">
        <f t="shared" si="83"/>
        <v>1742.1042136371254</v>
      </c>
      <c r="AT156" s="163">
        <f t="shared" si="83"/>
        <v>1772.5910373757754</v>
      </c>
      <c r="AU156" s="163">
        <f t="shared" si="83"/>
        <v>1803.6113805298514</v>
      </c>
      <c r="AV156" s="163">
        <f t="shared" si="83"/>
        <v>1835.1745796891239</v>
      </c>
      <c r="AW156" s="163">
        <f t="shared" si="83"/>
        <v>1867.2901348336836</v>
      </c>
      <c r="AX156" s="163">
        <f t="shared" si="83"/>
        <v>1899.9677121932737</v>
      </c>
      <c r="AY156" s="163">
        <f t="shared" si="83"/>
        <v>1933.217147156656</v>
      </c>
      <c r="AZ156" s="163">
        <f t="shared" si="83"/>
        <v>0</v>
      </c>
      <c r="BA156" s="163">
        <f t="shared" si="83"/>
        <v>0</v>
      </c>
      <c r="BB156" s="163">
        <f t="shared" si="83"/>
        <v>0</v>
      </c>
    </row>
    <row r="158" spans="1:55" x14ac:dyDescent="0.25">
      <c r="E158" s="158" t="str">
        <f xml:space="preserve"> InpC!E$20</f>
        <v>Months per model period</v>
      </c>
      <c r="F158" s="161">
        <f xml:space="preserve"> InpC!F$20</f>
        <v>3</v>
      </c>
      <c r="G158" s="158" t="str">
        <f xml:space="preserve"> InpC!G$20</f>
        <v>months</v>
      </c>
    </row>
    <row r="159" spans="1:55" x14ac:dyDescent="0.25">
      <c r="E159" s="64" t="str">
        <f t="shared" ref="E159:AJ159" si="84" xml:space="preserve"> E$156</f>
        <v>other revenue</v>
      </c>
      <c r="F159" s="64">
        <f t="shared" si="84"/>
        <v>0</v>
      </c>
      <c r="G159" s="64" t="str">
        <f t="shared" si="84"/>
        <v>usd 000s</v>
      </c>
      <c r="H159" s="64">
        <f t="shared" si="84"/>
        <v>0</v>
      </c>
      <c r="I159" s="64">
        <f t="shared" si="84"/>
        <v>0</v>
      </c>
      <c r="J159" s="64">
        <f t="shared" si="84"/>
        <v>0</v>
      </c>
      <c r="K159" s="64">
        <f t="shared" si="84"/>
        <v>0</v>
      </c>
      <c r="L159" s="64">
        <f t="shared" si="84"/>
        <v>1125.5999999999999</v>
      </c>
      <c r="M159" s="64">
        <f t="shared" si="84"/>
        <v>1131.2279999999996</v>
      </c>
      <c r="N159" s="64">
        <f t="shared" si="84"/>
        <v>1136.8841399999997</v>
      </c>
      <c r="O159" s="64">
        <f t="shared" si="84"/>
        <v>1142.5685606999996</v>
      </c>
      <c r="P159" s="64">
        <f t="shared" si="84"/>
        <v>1151.1378249052498</v>
      </c>
      <c r="Q159" s="64">
        <f t="shared" si="84"/>
        <v>1159.7713585920392</v>
      </c>
      <c r="R159" s="64">
        <f t="shared" si="84"/>
        <v>1168.4696437814794</v>
      </c>
      <c r="S159" s="64">
        <f t="shared" si="84"/>
        <v>1177.2331661098403</v>
      </c>
      <c r="T159" s="64">
        <f t="shared" si="84"/>
        <v>1189.005497770939</v>
      </c>
      <c r="U159" s="64">
        <f t="shared" si="84"/>
        <v>1200.8955527486482</v>
      </c>
      <c r="V159" s="64">
        <f t="shared" si="84"/>
        <v>1212.9045082761349</v>
      </c>
      <c r="W159" s="64">
        <f t="shared" si="84"/>
        <v>1225.0335533588964</v>
      </c>
      <c r="X159" s="64">
        <f t="shared" si="84"/>
        <v>1240.3464727758824</v>
      </c>
      <c r="Y159" s="64">
        <f t="shared" si="84"/>
        <v>1255.850803685581</v>
      </c>
      <c r="Z159" s="64">
        <f t="shared" si="84"/>
        <v>1271.5489387316504</v>
      </c>
      <c r="AA159" s="64">
        <f t="shared" si="84"/>
        <v>1287.4433004657963</v>
      </c>
      <c r="AB159" s="64">
        <f t="shared" si="84"/>
        <v>1306.7549499727832</v>
      </c>
      <c r="AC159" s="64">
        <f t="shared" si="84"/>
        <v>1326.3562742223746</v>
      </c>
      <c r="AD159" s="64">
        <f t="shared" si="84"/>
        <v>1346.2516183357102</v>
      </c>
      <c r="AE159" s="64">
        <f t="shared" si="84"/>
        <v>1366.4453926107456</v>
      </c>
      <c r="AF159" s="64">
        <f t="shared" si="84"/>
        <v>1390.3581869814341</v>
      </c>
      <c r="AG159" s="64">
        <f t="shared" si="84"/>
        <v>1414.6894552536091</v>
      </c>
      <c r="AH159" s="64">
        <f t="shared" si="84"/>
        <v>1439.4465207205471</v>
      </c>
      <c r="AI159" s="64">
        <f t="shared" si="84"/>
        <v>1464.6368348331569</v>
      </c>
      <c r="AJ159" s="64">
        <f t="shared" si="84"/>
        <v>1490.267979442737</v>
      </c>
      <c r="AK159" s="64">
        <f t="shared" ref="AK159:BB159" si="85" xml:space="preserve"> AK$156</f>
        <v>1516.3476690829852</v>
      </c>
      <c r="AL159" s="64">
        <f t="shared" si="85"/>
        <v>1542.8837532919374</v>
      </c>
      <c r="AM159" s="64">
        <f t="shared" si="85"/>
        <v>1569.8842189745469</v>
      </c>
      <c r="AN159" s="64">
        <f t="shared" si="85"/>
        <v>1597.3571928066012</v>
      </c>
      <c r="AO159" s="64">
        <f t="shared" si="85"/>
        <v>1625.3109436807169</v>
      </c>
      <c r="AP159" s="64">
        <f t="shared" si="85"/>
        <v>1653.7538851951294</v>
      </c>
      <c r="AQ159" s="64">
        <f t="shared" si="85"/>
        <v>1682.6945781860443</v>
      </c>
      <c r="AR159" s="64">
        <f t="shared" si="85"/>
        <v>1712.1417333042998</v>
      </c>
      <c r="AS159" s="64">
        <f t="shared" si="85"/>
        <v>1742.1042136371254</v>
      </c>
      <c r="AT159" s="64">
        <f t="shared" si="85"/>
        <v>1772.5910373757754</v>
      </c>
      <c r="AU159" s="64">
        <f t="shared" si="85"/>
        <v>1803.6113805298514</v>
      </c>
      <c r="AV159" s="64">
        <f t="shared" si="85"/>
        <v>1835.1745796891239</v>
      </c>
      <c r="AW159" s="64">
        <f t="shared" si="85"/>
        <v>1867.2901348336836</v>
      </c>
      <c r="AX159" s="64">
        <f t="shared" si="85"/>
        <v>1899.9677121932737</v>
      </c>
      <c r="AY159" s="64">
        <f t="shared" si="85"/>
        <v>1933.217147156656</v>
      </c>
      <c r="AZ159" s="64">
        <f t="shared" si="85"/>
        <v>0</v>
      </c>
      <c r="BA159" s="64">
        <f t="shared" si="85"/>
        <v>0</v>
      </c>
      <c r="BB159" s="64">
        <f t="shared" si="85"/>
        <v>0</v>
      </c>
    </row>
    <row r="160" spans="1:55" s="133" customFormat="1" x14ac:dyDescent="0.25">
      <c r="A160" s="198"/>
      <c r="B160" s="198"/>
      <c r="C160" s="199"/>
      <c r="E160" s="163" t="s">
        <v>181</v>
      </c>
      <c r="F160" s="163"/>
      <c r="G160" s="163" t="s">
        <v>207</v>
      </c>
      <c r="H160" s="163"/>
      <c r="I160" s="163"/>
      <c r="J160" s="163">
        <f t="shared" ref="J160:BB160" si="86">J159*$F158</f>
        <v>0</v>
      </c>
      <c r="K160" s="163">
        <f t="shared" si="86"/>
        <v>0</v>
      </c>
      <c r="L160" s="163">
        <f t="shared" si="86"/>
        <v>3376.7999999999997</v>
      </c>
      <c r="M160" s="163">
        <f t="shared" si="86"/>
        <v>3393.6839999999988</v>
      </c>
      <c r="N160" s="163">
        <f t="shared" si="86"/>
        <v>3410.652419999999</v>
      </c>
      <c r="O160" s="163">
        <f t="shared" si="86"/>
        <v>3427.7056820999987</v>
      </c>
      <c r="P160" s="163">
        <f t="shared" si="86"/>
        <v>3453.4134747157495</v>
      </c>
      <c r="Q160" s="163">
        <f t="shared" si="86"/>
        <v>3479.3140757761175</v>
      </c>
      <c r="R160" s="163">
        <f t="shared" si="86"/>
        <v>3505.4089313444383</v>
      </c>
      <c r="S160" s="163">
        <f t="shared" si="86"/>
        <v>3531.6994983295208</v>
      </c>
      <c r="T160" s="163">
        <f t="shared" si="86"/>
        <v>3567.0164933128171</v>
      </c>
      <c r="U160" s="163">
        <f t="shared" si="86"/>
        <v>3602.6866582459447</v>
      </c>
      <c r="V160" s="163">
        <f t="shared" si="86"/>
        <v>3638.7135248284048</v>
      </c>
      <c r="W160" s="163">
        <f t="shared" si="86"/>
        <v>3675.1006600766891</v>
      </c>
      <c r="X160" s="163">
        <f t="shared" si="86"/>
        <v>3721.0394183276471</v>
      </c>
      <c r="Y160" s="163">
        <f t="shared" si="86"/>
        <v>3767.552411056743</v>
      </c>
      <c r="Z160" s="163">
        <f t="shared" si="86"/>
        <v>3814.6468161949515</v>
      </c>
      <c r="AA160" s="163">
        <f t="shared" si="86"/>
        <v>3862.3299013973888</v>
      </c>
      <c r="AB160" s="163">
        <f t="shared" si="86"/>
        <v>3920.2648499183497</v>
      </c>
      <c r="AC160" s="163">
        <f t="shared" si="86"/>
        <v>3979.0688226671236</v>
      </c>
      <c r="AD160" s="163">
        <f t="shared" si="86"/>
        <v>4038.7548550071306</v>
      </c>
      <c r="AE160" s="163">
        <f t="shared" si="86"/>
        <v>4099.3361778322369</v>
      </c>
      <c r="AF160" s="163">
        <f t="shared" si="86"/>
        <v>4171.074560944302</v>
      </c>
      <c r="AG160" s="163">
        <f t="shared" si="86"/>
        <v>4244.0683657608279</v>
      </c>
      <c r="AH160" s="163">
        <f t="shared" si="86"/>
        <v>4318.3395621616419</v>
      </c>
      <c r="AI160" s="163">
        <f t="shared" si="86"/>
        <v>4393.9105044994703</v>
      </c>
      <c r="AJ160" s="163">
        <f t="shared" si="86"/>
        <v>4470.8039383282112</v>
      </c>
      <c r="AK160" s="163">
        <f t="shared" si="86"/>
        <v>4549.0430072489562</v>
      </c>
      <c r="AL160" s="163">
        <f t="shared" si="86"/>
        <v>4628.6512598758127</v>
      </c>
      <c r="AM160" s="163">
        <f t="shared" si="86"/>
        <v>4709.6526569236412</v>
      </c>
      <c r="AN160" s="163">
        <f t="shared" si="86"/>
        <v>4792.0715784198037</v>
      </c>
      <c r="AO160" s="163">
        <f t="shared" si="86"/>
        <v>4875.9328310421506</v>
      </c>
      <c r="AP160" s="163">
        <f t="shared" si="86"/>
        <v>4961.2616555853883</v>
      </c>
      <c r="AQ160" s="163">
        <f t="shared" si="86"/>
        <v>5048.0837345581331</v>
      </c>
      <c r="AR160" s="163">
        <f t="shared" si="86"/>
        <v>5136.4251999128992</v>
      </c>
      <c r="AS160" s="163">
        <f t="shared" si="86"/>
        <v>5226.3126409113765</v>
      </c>
      <c r="AT160" s="163">
        <f t="shared" si="86"/>
        <v>5317.7731121273264</v>
      </c>
      <c r="AU160" s="163">
        <f t="shared" si="86"/>
        <v>5410.8341415895538</v>
      </c>
      <c r="AV160" s="163">
        <f t="shared" si="86"/>
        <v>5505.5237390673719</v>
      </c>
      <c r="AW160" s="163">
        <f t="shared" si="86"/>
        <v>5601.8704045010509</v>
      </c>
      <c r="AX160" s="163">
        <f t="shared" si="86"/>
        <v>5699.903136579821</v>
      </c>
      <c r="AY160" s="163">
        <f t="shared" si="86"/>
        <v>5799.6514414699677</v>
      </c>
      <c r="AZ160" s="163">
        <f t="shared" si="86"/>
        <v>0</v>
      </c>
      <c r="BA160" s="163">
        <f t="shared" si="86"/>
        <v>0</v>
      </c>
      <c r="BB160" s="163">
        <f t="shared" si="86"/>
        <v>0</v>
      </c>
    </row>
    <row r="162" spans="1:54" x14ac:dyDescent="0.25">
      <c r="E162" s="174" t="s">
        <v>191</v>
      </c>
    </row>
    <row r="164" spans="1:54" x14ac:dyDescent="0.25">
      <c r="E164" s="64" t="str">
        <f t="shared" ref="E164:AJ164" si="87" xml:space="preserve"> E$97</f>
        <v>total revenue from wards</v>
      </c>
      <c r="F164" s="64">
        <f t="shared" si="87"/>
        <v>0</v>
      </c>
      <c r="G164" s="64">
        <f t="shared" si="87"/>
        <v>0</v>
      </c>
      <c r="H164" s="64">
        <f t="shared" si="87"/>
        <v>0</v>
      </c>
      <c r="I164" s="64">
        <f t="shared" si="87"/>
        <v>0</v>
      </c>
      <c r="J164" s="64">
        <f t="shared" si="87"/>
        <v>0</v>
      </c>
      <c r="K164" s="64">
        <f t="shared" si="87"/>
        <v>0</v>
      </c>
      <c r="L164" s="64">
        <f t="shared" si="87"/>
        <v>4460.3156250000002</v>
      </c>
      <c r="M164" s="64">
        <f t="shared" si="87"/>
        <v>5760.6018356249988</v>
      </c>
      <c r="N164" s="64">
        <f t="shared" si="87"/>
        <v>8222.3440099289983</v>
      </c>
      <c r="O164" s="64">
        <f t="shared" si="87"/>
        <v>11789.591653281945</v>
      </c>
      <c r="P164" s="64">
        <f t="shared" si="87"/>
        <v>5842.2968288259281</v>
      </c>
      <c r="Q164" s="64">
        <f t="shared" si="87"/>
        <v>7655.9261837637159</v>
      </c>
      <c r="R164" s="64">
        <f t="shared" si="87"/>
        <v>8450.7814282029831</v>
      </c>
      <c r="S164" s="64">
        <f t="shared" si="87"/>
        <v>12147.278322302305</v>
      </c>
      <c r="T164" s="64">
        <f t="shared" si="87"/>
        <v>6101.5340531409756</v>
      </c>
      <c r="U164" s="64">
        <f t="shared" si="87"/>
        <v>7927.3967563876058</v>
      </c>
      <c r="V164" s="64">
        <f t="shared" si="87"/>
        <v>8772.1499204309021</v>
      </c>
      <c r="W164" s="64">
        <f t="shared" si="87"/>
        <v>12640.506532773856</v>
      </c>
      <c r="X164" s="64">
        <f t="shared" si="87"/>
        <v>6736.8920315328533</v>
      </c>
      <c r="Y164" s="64">
        <f t="shared" si="87"/>
        <v>8290.1694196943954</v>
      </c>
      <c r="Z164" s="64">
        <f t="shared" si="87"/>
        <v>9196.2869670358541</v>
      </c>
      <c r="AA164" s="64">
        <f t="shared" si="87"/>
        <v>12815.672713021164</v>
      </c>
      <c r="AB164" s="64">
        <f t="shared" si="87"/>
        <v>7097.5870072300741</v>
      </c>
      <c r="AC164" s="64">
        <f t="shared" si="87"/>
        <v>8755.5927757570225</v>
      </c>
      <c r="AD164" s="64">
        <f t="shared" si="87"/>
        <v>9736.5628918702732</v>
      </c>
      <c r="AE164" s="64">
        <f t="shared" si="87"/>
        <v>13602.087894340068</v>
      </c>
      <c r="AF164" s="64">
        <f t="shared" si="87"/>
        <v>7551.6746299839306</v>
      </c>
      <c r="AG164" s="64">
        <f t="shared" si="87"/>
        <v>9338.7010828746952</v>
      </c>
      <c r="AH164" s="64">
        <f t="shared" si="87"/>
        <v>10410.581044133251</v>
      </c>
      <c r="AI164" s="64">
        <f t="shared" si="87"/>
        <v>14579.520753936033</v>
      </c>
      <c r="AJ164" s="64">
        <f t="shared" si="87"/>
        <v>8184.2676607659332</v>
      </c>
      <c r="AK164" s="64">
        <f t="shared" ref="AK164:BB164" si="88" xml:space="preserve"> AK$97</f>
        <v>10009.771096188191</v>
      </c>
      <c r="AL164" s="64">
        <f t="shared" si="88"/>
        <v>11158.675313120944</v>
      </c>
      <c r="AM164" s="64">
        <f t="shared" si="88"/>
        <v>15627.19099197266</v>
      </c>
      <c r="AN164" s="64">
        <f t="shared" si="88"/>
        <v>8675.981413198986</v>
      </c>
      <c r="AO164" s="64">
        <f t="shared" si="88"/>
        <v>10729.063550585537</v>
      </c>
      <c r="AP164" s="64">
        <f t="shared" si="88"/>
        <v>11960.526911590996</v>
      </c>
      <c r="AQ164" s="64">
        <f t="shared" si="88"/>
        <v>16750.145798424983</v>
      </c>
      <c r="AR164" s="64">
        <f t="shared" si="88"/>
        <v>9299.4290330333788</v>
      </c>
      <c r="AS164" s="64">
        <f t="shared" si="88"/>
        <v>11500.043663969405</v>
      </c>
      <c r="AT164" s="64">
        <f t="shared" si="88"/>
        <v>12819.998789164689</v>
      </c>
      <c r="AU164" s="64">
        <f t="shared" si="88"/>
        <v>17953.795049450368</v>
      </c>
      <c r="AV164" s="64">
        <f t="shared" si="88"/>
        <v>9967.676994888543</v>
      </c>
      <c r="AW164" s="64">
        <f t="shared" si="88"/>
        <v>12326.425661444169</v>
      </c>
      <c r="AX164" s="64">
        <f t="shared" si="88"/>
        <v>13741.231483281023</v>
      </c>
      <c r="AY164" s="64">
        <f t="shared" si="88"/>
        <v>19243.937369666241</v>
      </c>
      <c r="AZ164" s="64">
        <f t="shared" si="88"/>
        <v>0</v>
      </c>
      <c r="BA164" s="64">
        <f t="shared" si="88"/>
        <v>0</v>
      </c>
      <c r="BB164" s="64">
        <f t="shared" si="88"/>
        <v>0</v>
      </c>
    </row>
    <row r="165" spans="1:54" x14ac:dyDescent="0.25">
      <c r="E165" s="5" t="str">
        <f t="shared" ref="E165:AJ165" si="89" xml:space="preserve"> E$117</f>
        <v>food and beverages revenue</v>
      </c>
      <c r="F165" s="5">
        <f t="shared" si="89"/>
        <v>0</v>
      </c>
      <c r="G165" s="5" t="str">
        <f t="shared" si="89"/>
        <v>usd 000s / quarter</v>
      </c>
      <c r="H165" s="5">
        <f t="shared" si="89"/>
        <v>0</v>
      </c>
      <c r="I165" s="5">
        <f t="shared" si="89"/>
        <v>0</v>
      </c>
      <c r="J165" s="5">
        <f t="shared" si="89"/>
        <v>0</v>
      </c>
      <c r="K165" s="5">
        <f t="shared" si="89"/>
        <v>0</v>
      </c>
      <c r="L165" s="5">
        <f t="shared" si="89"/>
        <v>1201.2890624999998</v>
      </c>
      <c r="M165" s="5">
        <f t="shared" si="89"/>
        <v>1533.7860890624995</v>
      </c>
      <c r="N165" s="5">
        <f t="shared" si="89"/>
        <v>2093.0341539937494</v>
      </c>
      <c r="O165" s="5">
        <f t="shared" si="89"/>
        <v>2872.5142758973579</v>
      </c>
      <c r="P165" s="5">
        <f t="shared" si="89"/>
        <v>1479.4562078902234</v>
      </c>
      <c r="Q165" s="5">
        <f t="shared" si="89"/>
        <v>1923.498919652375</v>
      </c>
      <c r="R165" s="5">
        <f t="shared" si="89"/>
        <v>2151.1839124957332</v>
      </c>
      <c r="S165" s="5">
        <f t="shared" si="89"/>
        <v>2959.6640341990501</v>
      </c>
      <c r="T165" s="5">
        <f t="shared" si="89"/>
        <v>1545.1033552478841</v>
      </c>
      <c r="U165" s="5">
        <f t="shared" si="89"/>
        <v>1991.7040382266453</v>
      </c>
      <c r="V165" s="5">
        <f t="shared" si="89"/>
        <v>2232.9896882499788</v>
      </c>
      <c r="W165" s="5">
        <f t="shared" si="89"/>
        <v>3079.8382622403087</v>
      </c>
      <c r="X165" s="5">
        <f t="shared" si="89"/>
        <v>1648.9271217042326</v>
      </c>
      <c r="Y165" s="5">
        <f t="shared" si="89"/>
        <v>2082.8481805813435</v>
      </c>
      <c r="Z165" s="5">
        <f t="shared" si="89"/>
        <v>2340.9556555515414</v>
      </c>
      <c r="AA165" s="5">
        <f t="shared" si="89"/>
        <v>3178.576811040632</v>
      </c>
      <c r="AB165" s="5">
        <f t="shared" si="89"/>
        <v>1737.2111145759829</v>
      </c>
      <c r="AC165" s="5">
        <f t="shared" si="89"/>
        <v>2199.7826051145926</v>
      </c>
      <c r="AD165" s="5">
        <f t="shared" si="89"/>
        <v>2478.4852896672478</v>
      </c>
      <c r="AE165" s="5">
        <f t="shared" si="89"/>
        <v>3373.6255701003729</v>
      </c>
      <c r="AF165" s="5">
        <f t="shared" si="89"/>
        <v>1848.3539669898828</v>
      </c>
      <c r="AG165" s="5">
        <f t="shared" si="89"/>
        <v>2346.2845660608491</v>
      </c>
      <c r="AH165" s="5">
        <f t="shared" si="89"/>
        <v>2650.0596012497608</v>
      </c>
      <c r="AI165" s="5">
        <f t="shared" si="89"/>
        <v>3616.0510354997996</v>
      </c>
      <c r="AJ165" s="5">
        <f t="shared" si="89"/>
        <v>2003.1879468985944</v>
      </c>
      <c r="AK165" s="5">
        <f t="shared" ref="AK165:BB165" si="90" xml:space="preserve"> AK$117</f>
        <v>2514.8863021064599</v>
      </c>
      <c r="AL165" s="5">
        <f t="shared" si="90"/>
        <v>2840.4903170538487</v>
      </c>
      <c r="AM165" s="5">
        <f t="shared" si="90"/>
        <v>3875.8969600026262</v>
      </c>
      <c r="AN165" s="5">
        <f t="shared" si="90"/>
        <v>2123.5402011289993</v>
      </c>
      <c r="AO165" s="5">
        <f t="shared" si="90"/>
        <v>2695.6035955779639</v>
      </c>
      <c r="AP165" s="5">
        <f t="shared" si="90"/>
        <v>3044.6051996233014</v>
      </c>
      <c r="AQ165" s="5">
        <f t="shared" si="90"/>
        <v>4154.4151609246373</v>
      </c>
      <c r="AR165" s="5">
        <f t="shared" si="90"/>
        <v>2276.1357428855104</v>
      </c>
      <c r="AS165" s="5">
        <f t="shared" si="90"/>
        <v>2889.3070586955105</v>
      </c>
      <c r="AT165" s="5">
        <f t="shared" si="90"/>
        <v>3263.3875799258749</v>
      </c>
      <c r="AU165" s="5">
        <f t="shared" si="90"/>
        <v>4452.9474099612789</v>
      </c>
      <c r="AV165" s="5">
        <f t="shared" si="90"/>
        <v>2439.6966524516738</v>
      </c>
      <c r="AW165" s="5">
        <f t="shared" si="90"/>
        <v>3096.9298650300216</v>
      </c>
      <c r="AX165" s="5">
        <f t="shared" si="90"/>
        <v>3497.8914501401073</v>
      </c>
      <c r="AY165" s="5">
        <f t="shared" si="90"/>
        <v>4772.9318972222372</v>
      </c>
      <c r="AZ165" s="5">
        <f t="shared" si="90"/>
        <v>0</v>
      </c>
      <c r="BA165" s="5">
        <f t="shared" si="90"/>
        <v>0</v>
      </c>
      <c r="BB165" s="5">
        <f t="shared" si="90"/>
        <v>0</v>
      </c>
    </row>
    <row r="166" spans="1:54" x14ac:dyDescent="0.25">
      <c r="E166" s="64" t="str">
        <f t="shared" ref="E166:AJ166" si="91" xml:space="preserve"> E$160</f>
        <v>other revenue</v>
      </c>
      <c r="F166" s="64">
        <f t="shared" si="91"/>
        <v>0</v>
      </c>
      <c r="G166" s="64" t="str">
        <f t="shared" si="91"/>
        <v>usd 000s/ quarter</v>
      </c>
      <c r="H166" s="64">
        <f t="shared" si="91"/>
        <v>0</v>
      </c>
      <c r="I166" s="64">
        <f t="shared" si="91"/>
        <v>0</v>
      </c>
      <c r="J166" s="64">
        <f t="shared" si="91"/>
        <v>0</v>
      </c>
      <c r="K166" s="64">
        <f t="shared" si="91"/>
        <v>0</v>
      </c>
      <c r="L166" s="64">
        <f t="shared" si="91"/>
        <v>3376.7999999999997</v>
      </c>
      <c r="M166" s="64">
        <f t="shared" si="91"/>
        <v>3393.6839999999988</v>
      </c>
      <c r="N166" s="64">
        <f t="shared" si="91"/>
        <v>3410.652419999999</v>
      </c>
      <c r="O166" s="64">
        <f t="shared" si="91"/>
        <v>3427.7056820999987</v>
      </c>
      <c r="P166" s="64">
        <f t="shared" si="91"/>
        <v>3453.4134747157495</v>
      </c>
      <c r="Q166" s="64">
        <f t="shared" si="91"/>
        <v>3479.3140757761175</v>
      </c>
      <c r="R166" s="64">
        <f t="shared" si="91"/>
        <v>3505.4089313444383</v>
      </c>
      <c r="S166" s="64">
        <f t="shared" si="91"/>
        <v>3531.6994983295208</v>
      </c>
      <c r="T166" s="64">
        <f t="shared" si="91"/>
        <v>3567.0164933128171</v>
      </c>
      <c r="U166" s="64">
        <f t="shared" si="91"/>
        <v>3602.6866582459447</v>
      </c>
      <c r="V166" s="64">
        <f t="shared" si="91"/>
        <v>3638.7135248284048</v>
      </c>
      <c r="W166" s="64">
        <f t="shared" si="91"/>
        <v>3675.1006600766891</v>
      </c>
      <c r="X166" s="64">
        <f t="shared" si="91"/>
        <v>3721.0394183276471</v>
      </c>
      <c r="Y166" s="64">
        <f t="shared" si="91"/>
        <v>3767.552411056743</v>
      </c>
      <c r="Z166" s="64">
        <f t="shared" si="91"/>
        <v>3814.6468161949515</v>
      </c>
      <c r="AA166" s="64">
        <f t="shared" si="91"/>
        <v>3862.3299013973888</v>
      </c>
      <c r="AB166" s="64">
        <f t="shared" si="91"/>
        <v>3920.2648499183497</v>
      </c>
      <c r="AC166" s="64">
        <f t="shared" si="91"/>
        <v>3979.0688226671236</v>
      </c>
      <c r="AD166" s="64">
        <f t="shared" si="91"/>
        <v>4038.7548550071306</v>
      </c>
      <c r="AE166" s="64">
        <f t="shared" si="91"/>
        <v>4099.3361778322369</v>
      </c>
      <c r="AF166" s="64">
        <f t="shared" si="91"/>
        <v>4171.074560944302</v>
      </c>
      <c r="AG166" s="64">
        <f t="shared" si="91"/>
        <v>4244.0683657608279</v>
      </c>
      <c r="AH166" s="64">
        <f t="shared" si="91"/>
        <v>4318.3395621616419</v>
      </c>
      <c r="AI166" s="64">
        <f t="shared" si="91"/>
        <v>4393.9105044994703</v>
      </c>
      <c r="AJ166" s="64">
        <f t="shared" si="91"/>
        <v>4470.8039383282112</v>
      </c>
      <c r="AK166" s="64">
        <f t="shared" ref="AK166:BB166" si="92" xml:space="preserve"> AK$160</f>
        <v>4549.0430072489562</v>
      </c>
      <c r="AL166" s="64">
        <f t="shared" si="92"/>
        <v>4628.6512598758127</v>
      </c>
      <c r="AM166" s="64">
        <f t="shared" si="92"/>
        <v>4709.6526569236412</v>
      </c>
      <c r="AN166" s="64">
        <f t="shared" si="92"/>
        <v>4792.0715784198037</v>
      </c>
      <c r="AO166" s="64">
        <f t="shared" si="92"/>
        <v>4875.9328310421506</v>
      </c>
      <c r="AP166" s="64">
        <f t="shared" si="92"/>
        <v>4961.2616555853883</v>
      </c>
      <c r="AQ166" s="64">
        <f t="shared" si="92"/>
        <v>5048.0837345581331</v>
      </c>
      <c r="AR166" s="64">
        <f t="shared" si="92"/>
        <v>5136.4251999128992</v>
      </c>
      <c r="AS166" s="64">
        <f t="shared" si="92"/>
        <v>5226.3126409113765</v>
      </c>
      <c r="AT166" s="64">
        <f t="shared" si="92"/>
        <v>5317.7731121273264</v>
      </c>
      <c r="AU166" s="64">
        <f t="shared" si="92"/>
        <v>5410.8341415895538</v>
      </c>
      <c r="AV166" s="64">
        <f t="shared" si="92"/>
        <v>5505.5237390673719</v>
      </c>
      <c r="AW166" s="64">
        <f t="shared" si="92"/>
        <v>5601.8704045010509</v>
      </c>
      <c r="AX166" s="64">
        <f t="shared" si="92"/>
        <v>5699.903136579821</v>
      </c>
      <c r="AY166" s="64">
        <f t="shared" si="92"/>
        <v>5799.6514414699677</v>
      </c>
      <c r="AZ166" s="64">
        <f t="shared" si="92"/>
        <v>0</v>
      </c>
      <c r="BA166" s="64">
        <f t="shared" si="92"/>
        <v>0</v>
      </c>
      <c r="BB166" s="64">
        <f t="shared" si="92"/>
        <v>0</v>
      </c>
    </row>
    <row r="167" spans="1:54" s="133" customFormat="1" x14ac:dyDescent="0.25">
      <c r="A167" s="198"/>
      <c r="B167" s="198"/>
      <c r="C167" s="199"/>
      <c r="E167" s="163" t="s">
        <v>192</v>
      </c>
      <c r="F167" s="163"/>
      <c r="G167" s="163" t="s">
        <v>205</v>
      </c>
      <c r="H167" s="163"/>
      <c r="I167" s="163"/>
      <c r="J167" s="163">
        <f t="shared" ref="J167:BB167" si="93">SUM(J164:J166)</f>
        <v>0</v>
      </c>
      <c r="K167" s="163">
        <f t="shared" si="93"/>
        <v>0</v>
      </c>
      <c r="L167" s="163">
        <f t="shared" si="93"/>
        <v>9038.4046875000004</v>
      </c>
      <c r="M167" s="163">
        <f t="shared" si="93"/>
        <v>10688.071924687498</v>
      </c>
      <c r="N167" s="163">
        <f t="shared" si="93"/>
        <v>13726.030583922746</v>
      </c>
      <c r="O167" s="163">
        <f t="shared" si="93"/>
        <v>18089.8116112793</v>
      </c>
      <c r="P167" s="163">
        <f t="shared" si="93"/>
        <v>10775.1665114319</v>
      </c>
      <c r="Q167" s="163">
        <f t="shared" si="93"/>
        <v>13058.739179192209</v>
      </c>
      <c r="R167" s="163">
        <f t="shared" si="93"/>
        <v>14107.374272043155</v>
      </c>
      <c r="S167" s="163">
        <f t="shared" si="93"/>
        <v>18638.641854830876</v>
      </c>
      <c r="T167" s="163">
        <f t="shared" si="93"/>
        <v>11213.653901701677</v>
      </c>
      <c r="U167" s="163">
        <f t="shared" si="93"/>
        <v>13521.787452860195</v>
      </c>
      <c r="V167" s="163">
        <f t="shared" si="93"/>
        <v>14643.853133509287</v>
      </c>
      <c r="W167" s="163">
        <f t="shared" si="93"/>
        <v>19395.445455090852</v>
      </c>
      <c r="X167" s="163">
        <f t="shared" si="93"/>
        <v>12106.858571564733</v>
      </c>
      <c r="Y167" s="163">
        <f t="shared" si="93"/>
        <v>14140.570011332482</v>
      </c>
      <c r="Z167" s="163">
        <f t="shared" si="93"/>
        <v>15351.889438782346</v>
      </c>
      <c r="AA167" s="163">
        <f t="shared" si="93"/>
        <v>19856.579425459186</v>
      </c>
      <c r="AB167" s="163">
        <f t="shared" si="93"/>
        <v>12755.062971724408</v>
      </c>
      <c r="AC167" s="163">
        <f t="shared" si="93"/>
        <v>14934.44420353874</v>
      </c>
      <c r="AD167" s="163">
        <f t="shared" si="93"/>
        <v>16253.80303654465</v>
      </c>
      <c r="AE167" s="163">
        <f t="shared" si="93"/>
        <v>21075.049642272676</v>
      </c>
      <c r="AF167" s="163">
        <f t="shared" si="93"/>
        <v>13571.103157918116</v>
      </c>
      <c r="AG167" s="163">
        <f t="shared" si="93"/>
        <v>15929.054014696372</v>
      </c>
      <c r="AH167" s="163">
        <f t="shared" si="93"/>
        <v>17378.980207544653</v>
      </c>
      <c r="AI167" s="163">
        <f t="shared" si="93"/>
        <v>22589.482293935303</v>
      </c>
      <c r="AJ167" s="163">
        <f t="shared" si="93"/>
        <v>14658.25954599274</v>
      </c>
      <c r="AK167" s="163">
        <f t="shared" si="93"/>
        <v>17073.700405543605</v>
      </c>
      <c r="AL167" s="163">
        <f t="shared" si="93"/>
        <v>18627.816890050606</v>
      </c>
      <c r="AM167" s="163">
        <f t="shared" si="93"/>
        <v>24212.740608898926</v>
      </c>
      <c r="AN167" s="163">
        <f t="shared" si="93"/>
        <v>15591.593192747789</v>
      </c>
      <c r="AO167" s="163">
        <f t="shared" si="93"/>
        <v>18300.599977205653</v>
      </c>
      <c r="AP167" s="163">
        <f t="shared" si="93"/>
        <v>19966.393766799687</v>
      </c>
      <c r="AQ167" s="163">
        <f t="shared" si="93"/>
        <v>25952.64469390775</v>
      </c>
      <c r="AR167" s="163">
        <f t="shared" si="93"/>
        <v>16711.989975831788</v>
      </c>
      <c r="AS167" s="163">
        <f t="shared" si="93"/>
        <v>19615.663363576292</v>
      </c>
      <c r="AT167" s="163">
        <f t="shared" si="93"/>
        <v>21401.159481217888</v>
      </c>
      <c r="AU167" s="163">
        <f t="shared" si="93"/>
        <v>27817.576601001201</v>
      </c>
      <c r="AV167" s="163">
        <f t="shared" si="93"/>
        <v>17912.897386407589</v>
      </c>
      <c r="AW167" s="163">
        <f t="shared" si="93"/>
        <v>21025.225930975241</v>
      </c>
      <c r="AX167" s="163">
        <f t="shared" si="93"/>
        <v>22939.026070000953</v>
      </c>
      <c r="AY167" s="163">
        <f t="shared" si="93"/>
        <v>29816.520708358443</v>
      </c>
      <c r="AZ167" s="163">
        <f t="shared" si="93"/>
        <v>0</v>
      </c>
      <c r="BA167" s="163">
        <f t="shared" si="93"/>
        <v>0</v>
      </c>
      <c r="BB167" s="163">
        <f t="shared" si="93"/>
        <v>0</v>
      </c>
    </row>
    <row r="170" spans="1:54" x14ac:dyDescent="0.25">
      <c r="A170" s="2" t="s">
        <v>238</v>
      </c>
    </row>
    <row r="171" spans="1:54" x14ac:dyDescent="0.25">
      <c r="E171" s="158" t="str">
        <f xml:space="preserve"> InpC!E$114</f>
        <v>Account receivable days</v>
      </c>
      <c r="F171" s="158">
        <f xml:space="preserve"> InpC!F$114</f>
        <v>40</v>
      </c>
      <c r="G171" s="158" t="str">
        <f xml:space="preserve"> InpC!G$114</f>
        <v>days</v>
      </c>
    </row>
    <row r="172" spans="1:54" x14ac:dyDescent="0.25">
      <c r="E172" s="161" t="str">
        <f xml:space="preserve"> Time!E$27</f>
        <v>Actual days between model period</v>
      </c>
      <c r="F172" s="161">
        <f xml:space="preserve"> Time!F$27</f>
        <v>0</v>
      </c>
      <c r="G172" s="161" t="str">
        <f xml:space="preserve"> Time!G$27</f>
        <v>days</v>
      </c>
      <c r="H172" s="161">
        <f xml:space="preserve"> Time!H$27</f>
        <v>0</v>
      </c>
      <c r="I172" s="161">
        <f xml:space="preserve"> Time!I$27</f>
        <v>0</v>
      </c>
      <c r="J172" s="161">
        <f xml:space="preserve"> Time!J$27</f>
        <v>92</v>
      </c>
      <c r="K172" s="161">
        <f xml:space="preserve"> Time!K$27</f>
        <v>92</v>
      </c>
      <c r="L172" s="161">
        <f xml:space="preserve"> Time!L$27</f>
        <v>90</v>
      </c>
      <c r="M172" s="161">
        <f xml:space="preserve"> Time!M$27</f>
        <v>91</v>
      </c>
      <c r="N172" s="161">
        <f xml:space="preserve"> Time!N$27</f>
        <v>92</v>
      </c>
      <c r="O172" s="161">
        <f xml:space="preserve"> Time!O$27</f>
        <v>92</v>
      </c>
      <c r="P172" s="161">
        <f xml:space="preserve"> Time!P$27</f>
        <v>90</v>
      </c>
      <c r="Q172" s="161">
        <f xml:space="preserve"> Time!Q$27</f>
        <v>91</v>
      </c>
      <c r="R172" s="161">
        <f xml:space="preserve"> Time!R$27</f>
        <v>92</v>
      </c>
      <c r="S172" s="161">
        <f xml:space="preserve"> Time!S$27</f>
        <v>92</v>
      </c>
      <c r="T172" s="161">
        <f xml:space="preserve"> Time!T$27</f>
        <v>91</v>
      </c>
      <c r="U172" s="161">
        <f xml:space="preserve"> Time!U$27</f>
        <v>91</v>
      </c>
      <c r="V172" s="161">
        <f xml:space="preserve"> Time!V$27</f>
        <v>92</v>
      </c>
      <c r="W172" s="161">
        <f xml:space="preserve"> Time!W$27</f>
        <v>92</v>
      </c>
      <c r="X172" s="161">
        <f xml:space="preserve"> Time!X$27</f>
        <v>90</v>
      </c>
      <c r="Y172" s="161">
        <f xml:space="preserve"> Time!Y$27</f>
        <v>91</v>
      </c>
      <c r="Z172" s="161">
        <f xml:space="preserve"> Time!Z$27</f>
        <v>92</v>
      </c>
      <c r="AA172" s="161">
        <f xml:space="preserve"> Time!AA$27</f>
        <v>92</v>
      </c>
      <c r="AB172" s="161">
        <f xml:space="preserve"> Time!AB$27</f>
        <v>90</v>
      </c>
      <c r="AC172" s="161">
        <f xml:space="preserve"> Time!AC$27</f>
        <v>91</v>
      </c>
      <c r="AD172" s="161">
        <f xml:space="preserve"> Time!AD$27</f>
        <v>92</v>
      </c>
      <c r="AE172" s="161">
        <f xml:space="preserve"> Time!AE$27</f>
        <v>92</v>
      </c>
      <c r="AF172" s="161">
        <f xml:space="preserve"> Time!AF$27</f>
        <v>90</v>
      </c>
      <c r="AG172" s="161">
        <f xml:space="preserve"> Time!AG$27</f>
        <v>91</v>
      </c>
      <c r="AH172" s="161">
        <f xml:space="preserve"> Time!AH$27</f>
        <v>92</v>
      </c>
      <c r="AI172" s="161">
        <f xml:space="preserve"> Time!AI$27</f>
        <v>92</v>
      </c>
      <c r="AJ172" s="161">
        <f xml:space="preserve"> Time!AJ$27</f>
        <v>91</v>
      </c>
      <c r="AK172" s="161">
        <f xml:space="preserve"> Time!AK$27</f>
        <v>91</v>
      </c>
      <c r="AL172" s="161">
        <f xml:space="preserve"> Time!AL$27</f>
        <v>92</v>
      </c>
      <c r="AM172" s="161">
        <f xml:space="preserve"> Time!AM$27</f>
        <v>92</v>
      </c>
      <c r="AN172" s="161">
        <f xml:space="preserve"> Time!AN$27</f>
        <v>90</v>
      </c>
      <c r="AO172" s="161">
        <f xml:space="preserve"> Time!AO$27</f>
        <v>91</v>
      </c>
      <c r="AP172" s="161">
        <f xml:space="preserve"> Time!AP$27</f>
        <v>92</v>
      </c>
      <c r="AQ172" s="161">
        <f xml:space="preserve"> Time!AQ$27</f>
        <v>92</v>
      </c>
      <c r="AR172" s="161">
        <f xml:space="preserve"> Time!AR$27</f>
        <v>90</v>
      </c>
      <c r="AS172" s="161">
        <f xml:space="preserve"> Time!AS$27</f>
        <v>91</v>
      </c>
      <c r="AT172" s="161">
        <f xml:space="preserve"> Time!AT$27</f>
        <v>92</v>
      </c>
      <c r="AU172" s="161">
        <f xml:space="preserve"> Time!AU$27</f>
        <v>92</v>
      </c>
      <c r="AV172" s="161">
        <f xml:space="preserve"> Time!AV$27</f>
        <v>90</v>
      </c>
      <c r="AW172" s="161">
        <f xml:space="preserve"> Time!AW$27</f>
        <v>91</v>
      </c>
      <c r="AX172" s="161">
        <f xml:space="preserve"> Time!AX$27</f>
        <v>92</v>
      </c>
      <c r="AY172" s="161">
        <f xml:space="preserve"> Time!AY$27</f>
        <v>92</v>
      </c>
      <c r="AZ172" s="161">
        <f xml:space="preserve"> Time!AZ$27</f>
        <v>91</v>
      </c>
      <c r="BA172" s="161">
        <f xml:space="preserve"> Time!BA$27</f>
        <v>91</v>
      </c>
      <c r="BB172" s="161">
        <f xml:space="preserve"> Time!BB$27</f>
        <v>92</v>
      </c>
    </row>
    <row r="173" spans="1:54" x14ac:dyDescent="0.25">
      <c r="E173" s="64" t="str">
        <f t="shared" ref="E173:AJ173" si="94" xml:space="preserve"> E$167</f>
        <v>operating revenue</v>
      </c>
      <c r="F173" s="64">
        <f t="shared" si="94"/>
        <v>0</v>
      </c>
      <c r="G173" s="64" t="str">
        <f t="shared" si="94"/>
        <v xml:space="preserve">usd 000s </v>
      </c>
      <c r="H173" s="64">
        <f t="shared" si="94"/>
        <v>0</v>
      </c>
      <c r="I173" s="64">
        <f t="shared" si="94"/>
        <v>0</v>
      </c>
      <c r="J173" s="64">
        <f t="shared" si="94"/>
        <v>0</v>
      </c>
      <c r="K173" s="64">
        <f t="shared" si="94"/>
        <v>0</v>
      </c>
      <c r="L173" s="64">
        <f t="shared" si="94"/>
        <v>9038.4046875000004</v>
      </c>
      <c r="M173" s="64">
        <f t="shared" si="94"/>
        <v>10688.071924687498</v>
      </c>
      <c r="N173" s="64">
        <f t="shared" si="94"/>
        <v>13726.030583922746</v>
      </c>
      <c r="O173" s="64">
        <f t="shared" si="94"/>
        <v>18089.8116112793</v>
      </c>
      <c r="P173" s="64">
        <f t="shared" si="94"/>
        <v>10775.1665114319</v>
      </c>
      <c r="Q173" s="64">
        <f t="shared" si="94"/>
        <v>13058.739179192209</v>
      </c>
      <c r="R173" s="64">
        <f t="shared" si="94"/>
        <v>14107.374272043155</v>
      </c>
      <c r="S173" s="64">
        <f t="shared" si="94"/>
        <v>18638.641854830876</v>
      </c>
      <c r="T173" s="64">
        <f t="shared" si="94"/>
        <v>11213.653901701677</v>
      </c>
      <c r="U173" s="64">
        <f t="shared" si="94"/>
        <v>13521.787452860195</v>
      </c>
      <c r="V173" s="64">
        <f t="shared" si="94"/>
        <v>14643.853133509287</v>
      </c>
      <c r="W173" s="64">
        <f t="shared" si="94"/>
        <v>19395.445455090852</v>
      </c>
      <c r="X173" s="64">
        <f t="shared" si="94"/>
        <v>12106.858571564733</v>
      </c>
      <c r="Y173" s="64">
        <f t="shared" si="94"/>
        <v>14140.570011332482</v>
      </c>
      <c r="Z173" s="64">
        <f t="shared" si="94"/>
        <v>15351.889438782346</v>
      </c>
      <c r="AA173" s="64">
        <f t="shared" si="94"/>
        <v>19856.579425459186</v>
      </c>
      <c r="AB173" s="64">
        <f t="shared" si="94"/>
        <v>12755.062971724408</v>
      </c>
      <c r="AC173" s="64">
        <f t="shared" si="94"/>
        <v>14934.44420353874</v>
      </c>
      <c r="AD173" s="64">
        <f t="shared" si="94"/>
        <v>16253.80303654465</v>
      </c>
      <c r="AE173" s="64">
        <f t="shared" si="94"/>
        <v>21075.049642272676</v>
      </c>
      <c r="AF173" s="64">
        <f t="shared" si="94"/>
        <v>13571.103157918116</v>
      </c>
      <c r="AG173" s="64">
        <f t="shared" si="94"/>
        <v>15929.054014696372</v>
      </c>
      <c r="AH173" s="64">
        <f t="shared" si="94"/>
        <v>17378.980207544653</v>
      </c>
      <c r="AI173" s="64">
        <f t="shared" si="94"/>
        <v>22589.482293935303</v>
      </c>
      <c r="AJ173" s="64">
        <f t="shared" si="94"/>
        <v>14658.25954599274</v>
      </c>
      <c r="AK173" s="64">
        <f t="shared" ref="AK173:BB173" si="95" xml:space="preserve"> AK$167</f>
        <v>17073.700405543605</v>
      </c>
      <c r="AL173" s="64">
        <f t="shared" si="95"/>
        <v>18627.816890050606</v>
      </c>
      <c r="AM173" s="64">
        <f t="shared" si="95"/>
        <v>24212.740608898926</v>
      </c>
      <c r="AN173" s="64">
        <f t="shared" si="95"/>
        <v>15591.593192747789</v>
      </c>
      <c r="AO173" s="64">
        <f t="shared" si="95"/>
        <v>18300.599977205653</v>
      </c>
      <c r="AP173" s="64">
        <f t="shared" si="95"/>
        <v>19966.393766799687</v>
      </c>
      <c r="AQ173" s="64">
        <f t="shared" si="95"/>
        <v>25952.64469390775</v>
      </c>
      <c r="AR173" s="64">
        <f t="shared" si="95"/>
        <v>16711.989975831788</v>
      </c>
      <c r="AS173" s="64">
        <f t="shared" si="95"/>
        <v>19615.663363576292</v>
      </c>
      <c r="AT173" s="64">
        <f t="shared" si="95"/>
        <v>21401.159481217888</v>
      </c>
      <c r="AU173" s="64">
        <f t="shared" si="95"/>
        <v>27817.576601001201</v>
      </c>
      <c r="AV173" s="64">
        <f t="shared" si="95"/>
        <v>17912.897386407589</v>
      </c>
      <c r="AW173" s="64">
        <f t="shared" si="95"/>
        <v>21025.225930975241</v>
      </c>
      <c r="AX173" s="64">
        <f t="shared" si="95"/>
        <v>22939.026070000953</v>
      </c>
      <c r="AY173" s="64">
        <f t="shared" si="95"/>
        <v>29816.520708358443</v>
      </c>
      <c r="AZ173" s="64">
        <f t="shared" si="95"/>
        <v>0</v>
      </c>
      <c r="BA173" s="64">
        <f t="shared" si="95"/>
        <v>0</v>
      </c>
      <c r="BB173" s="64">
        <f t="shared" si="95"/>
        <v>0</v>
      </c>
    </row>
    <row r="174" spans="1:54" s="133" customFormat="1" x14ac:dyDescent="0.25">
      <c r="A174" s="198"/>
      <c r="B174" s="198"/>
      <c r="C174" s="199"/>
      <c r="E174" s="163" t="s">
        <v>242</v>
      </c>
      <c r="F174" s="163"/>
      <c r="G174" s="163" t="s">
        <v>205</v>
      </c>
      <c r="H174" s="163"/>
      <c r="I174" s="163"/>
      <c r="J174" s="163">
        <f t="shared" ref="J174:BB174" si="96">(J172-$F171)/J172*J173</f>
        <v>0</v>
      </c>
      <c r="K174" s="163">
        <f t="shared" si="96"/>
        <v>0</v>
      </c>
      <c r="L174" s="163">
        <f t="shared" si="96"/>
        <v>5021.3359375</v>
      </c>
      <c r="M174" s="163">
        <f t="shared" si="96"/>
        <v>5990.0183314182677</v>
      </c>
      <c r="N174" s="163">
        <f t="shared" si="96"/>
        <v>7758.1911996085082</v>
      </c>
      <c r="O174" s="163">
        <f t="shared" si="96"/>
        <v>10224.676128114386</v>
      </c>
      <c r="P174" s="163">
        <f t="shared" si="96"/>
        <v>5986.2036174621671</v>
      </c>
      <c r="Q174" s="163">
        <f t="shared" si="96"/>
        <v>7318.634045481348</v>
      </c>
      <c r="R174" s="163">
        <f t="shared" si="96"/>
        <v>7973.7332841983043</v>
      </c>
      <c r="S174" s="163">
        <f t="shared" si="96"/>
        <v>10534.884526643538</v>
      </c>
      <c r="T174" s="163">
        <f t="shared" si="96"/>
        <v>6284.5752635910494</v>
      </c>
      <c r="U174" s="163">
        <f t="shared" si="96"/>
        <v>7578.1446164381314</v>
      </c>
      <c r="V174" s="163">
        <f t="shared" si="96"/>
        <v>8276.9604667661188</v>
      </c>
      <c r="W174" s="163">
        <f t="shared" si="96"/>
        <v>10962.643083312219</v>
      </c>
      <c r="X174" s="163">
        <f t="shared" si="96"/>
        <v>6726.0325397581855</v>
      </c>
      <c r="Y174" s="163">
        <f t="shared" si="96"/>
        <v>7924.9348415160066</v>
      </c>
      <c r="Z174" s="163">
        <f t="shared" si="96"/>
        <v>8677.1549001813255</v>
      </c>
      <c r="AA174" s="163">
        <f t="shared" si="96"/>
        <v>11223.284023085625</v>
      </c>
      <c r="AB174" s="163">
        <f t="shared" si="96"/>
        <v>7086.1460954024496</v>
      </c>
      <c r="AC174" s="163">
        <f t="shared" si="96"/>
        <v>8369.8533448403923</v>
      </c>
      <c r="AD174" s="163">
        <f t="shared" si="96"/>
        <v>9186.9321510904538</v>
      </c>
      <c r="AE174" s="163">
        <f t="shared" si="96"/>
        <v>11911.98458041499</v>
      </c>
      <c r="AF174" s="163">
        <f t="shared" si="96"/>
        <v>7539.5017543989534</v>
      </c>
      <c r="AG174" s="163">
        <f t="shared" si="96"/>
        <v>8927.2720302144498</v>
      </c>
      <c r="AH174" s="163">
        <f t="shared" si="96"/>
        <v>9822.9018564382823</v>
      </c>
      <c r="AI174" s="163">
        <f t="shared" si="96"/>
        <v>12767.968253093866</v>
      </c>
      <c r="AJ174" s="163">
        <f t="shared" si="96"/>
        <v>8215.0685367651622</v>
      </c>
      <c r="AK174" s="163">
        <f t="shared" si="96"/>
        <v>9568.7771503596032</v>
      </c>
      <c r="AL174" s="163">
        <f t="shared" si="96"/>
        <v>10528.766068289473</v>
      </c>
      <c r="AM174" s="163">
        <f t="shared" si="96"/>
        <v>13685.462083290697</v>
      </c>
      <c r="AN174" s="163">
        <f t="shared" si="96"/>
        <v>8661.9962181932169</v>
      </c>
      <c r="AO174" s="163">
        <f t="shared" si="96"/>
        <v>10256.380207005366</v>
      </c>
      <c r="AP174" s="163">
        <f t="shared" si="96"/>
        <v>11285.352998625909</v>
      </c>
      <c r="AQ174" s="163">
        <f t="shared" si="96"/>
        <v>14668.886131339163</v>
      </c>
      <c r="AR174" s="163">
        <f t="shared" si="96"/>
        <v>9284.438875462105</v>
      </c>
      <c r="AS174" s="163">
        <f t="shared" si="96"/>
        <v>10993.393753213088</v>
      </c>
      <c r="AT174" s="163">
        <f t="shared" si="96"/>
        <v>12096.307532862284</v>
      </c>
      <c r="AU174" s="163">
        <f t="shared" si="96"/>
        <v>15722.978078826765</v>
      </c>
      <c r="AV174" s="163">
        <f t="shared" si="96"/>
        <v>9951.6096591153273</v>
      </c>
      <c r="AW174" s="163">
        <f t="shared" si="96"/>
        <v>11783.368378898213</v>
      </c>
      <c r="AX174" s="163">
        <f t="shared" si="96"/>
        <v>12965.536474348364</v>
      </c>
      <c r="AY174" s="163">
        <f t="shared" si="96"/>
        <v>16852.816052550425</v>
      </c>
      <c r="AZ174" s="163">
        <f t="shared" si="96"/>
        <v>0</v>
      </c>
      <c r="BA174" s="163">
        <f t="shared" si="96"/>
        <v>0</v>
      </c>
      <c r="BB174" s="163">
        <f t="shared" si="96"/>
        <v>0</v>
      </c>
    </row>
    <row r="177" spans="1:55" x14ac:dyDescent="0.25">
      <c r="E177" s="64" t="str">
        <f t="shared" ref="E177:AJ177" si="97" xml:space="preserve"> E$174</f>
        <v>Cash received from invoices</v>
      </c>
      <c r="F177" s="64">
        <f t="shared" si="97"/>
        <v>0</v>
      </c>
      <c r="G177" s="64" t="str">
        <f t="shared" si="97"/>
        <v xml:space="preserve">usd 000s </v>
      </c>
      <c r="H177" s="64">
        <f t="shared" si="97"/>
        <v>0</v>
      </c>
      <c r="I177" s="64">
        <f t="shared" si="97"/>
        <v>0</v>
      </c>
      <c r="J177" s="64">
        <f t="shared" si="97"/>
        <v>0</v>
      </c>
      <c r="K177" s="64">
        <f t="shared" si="97"/>
        <v>0</v>
      </c>
      <c r="L177" s="64">
        <f t="shared" si="97"/>
        <v>5021.3359375</v>
      </c>
      <c r="M177" s="64">
        <f t="shared" si="97"/>
        <v>5990.0183314182677</v>
      </c>
      <c r="N177" s="64">
        <f t="shared" si="97"/>
        <v>7758.1911996085082</v>
      </c>
      <c r="O177" s="64">
        <f t="shared" si="97"/>
        <v>10224.676128114386</v>
      </c>
      <c r="P177" s="64">
        <f t="shared" si="97"/>
        <v>5986.2036174621671</v>
      </c>
      <c r="Q177" s="64">
        <f t="shared" si="97"/>
        <v>7318.634045481348</v>
      </c>
      <c r="R177" s="64">
        <f t="shared" si="97"/>
        <v>7973.7332841983043</v>
      </c>
      <c r="S177" s="64">
        <f t="shared" si="97"/>
        <v>10534.884526643538</v>
      </c>
      <c r="T177" s="64">
        <f t="shared" si="97"/>
        <v>6284.5752635910494</v>
      </c>
      <c r="U177" s="64">
        <f t="shared" si="97"/>
        <v>7578.1446164381314</v>
      </c>
      <c r="V177" s="64">
        <f t="shared" si="97"/>
        <v>8276.9604667661188</v>
      </c>
      <c r="W177" s="64">
        <f t="shared" si="97"/>
        <v>10962.643083312219</v>
      </c>
      <c r="X177" s="64">
        <f t="shared" si="97"/>
        <v>6726.0325397581855</v>
      </c>
      <c r="Y177" s="64">
        <f t="shared" si="97"/>
        <v>7924.9348415160066</v>
      </c>
      <c r="Z177" s="64">
        <f t="shared" si="97"/>
        <v>8677.1549001813255</v>
      </c>
      <c r="AA177" s="64">
        <f t="shared" si="97"/>
        <v>11223.284023085625</v>
      </c>
      <c r="AB177" s="64">
        <f t="shared" si="97"/>
        <v>7086.1460954024496</v>
      </c>
      <c r="AC177" s="64">
        <f t="shared" si="97"/>
        <v>8369.8533448403923</v>
      </c>
      <c r="AD177" s="64">
        <f t="shared" si="97"/>
        <v>9186.9321510904538</v>
      </c>
      <c r="AE177" s="64">
        <f t="shared" si="97"/>
        <v>11911.98458041499</v>
      </c>
      <c r="AF177" s="64">
        <f t="shared" si="97"/>
        <v>7539.5017543989534</v>
      </c>
      <c r="AG177" s="64">
        <f t="shared" si="97"/>
        <v>8927.2720302144498</v>
      </c>
      <c r="AH177" s="64">
        <f t="shared" si="97"/>
        <v>9822.9018564382823</v>
      </c>
      <c r="AI177" s="64">
        <f t="shared" si="97"/>
        <v>12767.968253093866</v>
      </c>
      <c r="AJ177" s="64">
        <f t="shared" si="97"/>
        <v>8215.0685367651622</v>
      </c>
      <c r="AK177" s="64">
        <f t="shared" ref="AK177:BB177" si="98" xml:space="preserve"> AK$174</f>
        <v>9568.7771503596032</v>
      </c>
      <c r="AL177" s="64">
        <f t="shared" si="98"/>
        <v>10528.766068289473</v>
      </c>
      <c r="AM177" s="64">
        <f t="shared" si="98"/>
        <v>13685.462083290697</v>
      </c>
      <c r="AN177" s="64">
        <f t="shared" si="98"/>
        <v>8661.9962181932169</v>
      </c>
      <c r="AO177" s="64">
        <f t="shared" si="98"/>
        <v>10256.380207005366</v>
      </c>
      <c r="AP177" s="64">
        <f t="shared" si="98"/>
        <v>11285.352998625909</v>
      </c>
      <c r="AQ177" s="64">
        <f t="shared" si="98"/>
        <v>14668.886131339163</v>
      </c>
      <c r="AR177" s="64">
        <f t="shared" si="98"/>
        <v>9284.438875462105</v>
      </c>
      <c r="AS177" s="64">
        <f t="shared" si="98"/>
        <v>10993.393753213088</v>
      </c>
      <c r="AT177" s="64">
        <f t="shared" si="98"/>
        <v>12096.307532862284</v>
      </c>
      <c r="AU177" s="64">
        <f t="shared" si="98"/>
        <v>15722.978078826765</v>
      </c>
      <c r="AV177" s="64">
        <f t="shared" si="98"/>
        <v>9951.6096591153273</v>
      </c>
      <c r="AW177" s="64">
        <f t="shared" si="98"/>
        <v>11783.368378898213</v>
      </c>
      <c r="AX177" s="64">
        <f t="shared" si="98"/>
        <v>12965.536474348364</v>
      </c>
      <c r="AY177" s="64">
        <f t="shared" si="98"/>
        <v>16852.816052550425</v>
      </c>
      <c r="AZ177" s="64">
        <f t="shared" si="98"/>
        <v>0</v>
      </c>
      <c r="BA177" s="64">
        <f t="shared" si="98"/>
        <v>0</v>
      </c>
      <c r="BB177" s="64">
        <f t="shared" si="98"/>
        <v>0</v>
      </c>
    </row>
    <row r="178" spans="1:55" s="226" customFormat="1" x14ac:dyDescent="0.25">
      <c r="A178" s="288"/>
      <c r="B178" s="288"/>
      <c r="C178" s="289"/>
      <c r="D178" s="155"/>
      <c r="E178" s="155" t="str">
        <f xml:space="preserve"> E$184</f>
        <v>receivable balance balance BEG</v>
      </c>
      <c r="F178" s="155">
        <f xml:space="preserve"> F$184</f>
        <v>0</v>
      </c>
      <c r="G178" s="155">
        <f t="shared" ref="G178:BB178" si="99" xml:space="preserve"> G$184</f>
        <v>0</v>
      </c>
      <c r="H178" s="155">
        <f t="shared" si="99"/>
        <v>0</v>
      </c>
      <c r="I178" s="155">
        <f t="shared" si="99"/>
        <v>0</v>
      </c>
      <c r="J178" s="155">
        <f t="shared" si="99"/>
        <v>0</v>
      </c>
      <c r="K178" s="155">
        <f t="shared" si="99"/>
        <v>0</v>
      </c>
      <c r="L178" s="155">
        <f t="shared" si="99"/>
        <v>950</v>
      </c>
      <c r="M178" s="155">
        <f t="shared" si="99"/>
        <v>4967.0687500000004</v>
      </c>
      <c r="N178" s="155">
        <f t="shared" si="99"/>
        <v>9665.1223432692314</v>
      </c>
      <c r="O178" s="155">
        <f t="shared" si="99"/>
        <v>15632.961727583472</v>
      </c>
      <c r="P178" s="155">
        <f t="shared" si="99"/>
        <v>23498.097210748383</v>
      </c>
      <c r="Q178" s="155">
        <f t="shared" si="99"/>
        <v>28287.060104718119</v>
      </c>
      <c r="R178" s="155">
        <f t="shared" si="99"/>
        <v>34027.165238428977</v>
      </c>
      <c r="S178" s="155">
        <f t="shared" si="99"/>
        <v>40160.806226273824</v>
      </c>
      <c r="T178" s="155">
        <f t="shared" si="99"/>
        <v>48264.563554461158</v>
      </c>
      <c r="U178" s="155">
        <f t="shared" si="99"/>
        <v>53193.642192571788</v>
      </c>
      <c r="V178" s="155">
        <f t="shared" si="99"/>
        <v>59137.285028993851</v>
      </c>
      <c r="W178" s="155">
        <f t="shared" si="99"/>
        <v>65504.177695737017</v>
      </c>
      <c r="X178" s="155">
        <f t="shared" si="99"/>
        <v>73936.980067515658</v>
      </c>
      <c r="Y178" s="155">
        <f t="shared" si="99"/>
        <v>79317.806099322202</v>
      </c>
      <c r="Z178" s="155">
        <f t="shared" si="99"/>
        <v>85533.441269138682</v>
      </c>
      <c r="AA178" s="155">
        <f t="shared" si="99"/>
        <v>92208.17580773971</v>
      </c>
      <c r="AB178" s="155">
        <f t="shared" si="99"/>
        <v>100841.47121011328</v>
      </c>
      <c r="AC178" s="155">
        <f t="shared" si="99"/>
        <v>106510.38808643524</v>
      </c>
      <c r="AD178" s="155">
        <f t="shared" si="99"/>
        <v>113074.97894513358</v>
      </c>
      <c r="AE178" s="155">
        <f t="shared" si="99"/>
        <v>120141.84983058777</v>
      </c>
      <c r="AF178" s="155">
        <f t="shared" si="99"/>
        <v>129304.91489244545</v>
      </c>
      <c r="AG178" s="155">
        <f t="shared" si="99"/>
        <v>135336.51629596463</v>
      </c>
      <c r="AH178" s="155">
        <f t="shared" si="99"/>
        <v>142338.29828044653</v>
      </c>
      <c r="AI178" s="155">
        <f t="shared" si="99"/>
        <v>149894.37663155291</v>
      </c>
      <c r="AJ178" s="155">
        <f t="shared" si="99"/>
        <v>159715.89067239434</v>
      </c>
      <c r="AK178" s="155">
        <f t="shared" si="99"/>
        <v>166159.0816816219</v>
      </c>
      <c r="AL178" s="155">
        <f t="shared" si="99"/>
        <v>173664.0049368059</v>
      </c>
      <c r="AM178" s="155">
        <f t="shared" si="99"/>
        <v>181763.05575856703</v>
      </c>
      <c r="AN178" s="155">
        <f t="shared" si="99"/>
        <v>192290.33428417525</v>
      </c>
      <c r="AO178" s="155">
        <f t="shared" si="99"/>
        <v>199219.93125872983</v>
      </c>
      <c r="AP178" s="155">
        <f t="shared" si="99"/>
        <v>207264.15102893012</v>
      </c>
      <c r="AQ178" s="155">
        <f t="shared" si="99"/>
        <v>215945.19179710391</v>
      </c>
      <c r="AR178" s="155">
        <f t="shared" si="99"/>
        <v>227228.95035967251</v>
      </c>
      <c r="AS178" s="155">
        <f t="shared" si="99"/>
        <v>234656.5014600422</v>
      </c>
      <c r="AT178" s="155">
        <f t="shared" si="99"/>
        <v>243278.7710704054</v>
      </c>
      <c r="AU178" s="155">
        <f t="shared" si="99"/>
        <v>252583.62301876099</v>
      </c>
      <c r="AV178" s="155">
        <f t="shared" si="99"/>
        <v>264678.22154093545</v>
      </c>
      <c r="AW178" s="155">
        <f t="shared" si="99"/>
        <v>272639.50926822773</v>
      </c>
      <c r="AX178" s="155">
        <f t="shared" si="99"/>
        <v>281881.36682030477</v>
      </c>
      <c r="AY178" s="155">
        <f t="shared" si="99"/>
        <v>291854.85641595739</v>
      </c>
      <c r="AZ178" s="155">
        <f t="shared" si="99"/>
        <v>304818.56107176538</v>
      </c>
      <c r="BA178" s="155">
        <f t="shared" si="99"/>
        <v>304818.56107176538</v>
      </c>
      <c r="BB178" s="155">
        <f t="shared" si="99"/>
        <v>304818.56107176538</v>
      </c>
      <c r="BC178" s="155"/>
    </row>
    <row r="179" spans="1:55" s="133" customFormat="1" x14ac:dyDescent="0.25">
      <c r="A179" s="198"/>
      <c r="B179" s="198"/>
      <c r="C179" s="199"/>
      <c r="E179" s="163" t="s">
        <v>239</v>
      </c>
      <c r="F179" s="163"/>
      <c r="G179" s="163"/>
      <c r="H179" s="163"/>
      <c r="I179" s="163"/>
      <c r="J179" s="163">
        <f t="shared" ref="J179:BB179" si="100">SUM(J177:J178)</f>
        <v>0</v>
      </c>
      <c r="K179" s="163">
        <f t="shared" si="100"/>
        <v>0</v>
      </c>
      <c r="L179" s="163">
        <f t="shared" si="100"/>
        <v>5971.3359375</v>
      </c>
      <c r="M179" s="163">
        <f t="shared" si="100"/>
        <v>10957.087081418267</v>
      </c>
      <c r="N179" s="163">
        <f t="shared" si="100"/>
        <v>17423.313542877739</v>
      </c>
      <c r="O179" s="163">
        <f t="shared" si="100"/>
        <v>25857.63785569786</v>
      </c>
      <c r="P179" s="163">
        <f t="shared" si="100"/>
        <v>29484.300828210551</v>
      </c>
      <c r="Q179" s="163">
        <f t="shared" si="100"/>
        <v>35605.694150199466</v>
      </c>
      <c r="R179" s="163">
        <f t="shared" si="100"/>
        <v>42000.898522627278</v>
      </c>
      <c r="S179" s="163">
        <f t="shared" si="100"/>
        <v>50695.690752917362</v>
      </c>
      <c r="T179" s="163">
        <f t="shared" si="100"/>
        <v>54549.138818052204</v>
      </c>
      <c r="U179" s="163">
        <f t="shared" si="100"/>
        <v>60771.786809009922</v>
      </c>
      <c r="V179" s="163">
        <f t="shared" si="100"/>
        <v>67414.245495759969</v>
      </c>
      <c r="W179" s="163">
        <f t="shared" si="100"/>
        <v>76466.820779049231</v>
      </c>
      <c r="X179" s="163">
        <f t="shared" si="100"/>
        <v>80663.012607273849</v>
      </c>
      <c r="Y179" s="163">
        <f t="shared" si="100"/>
        <v>87242.740940838208</v>
      </c>
      <c r="Z179" s="163">
        <f t="shared" si="100"/>
        <v>94210.596169320008</v>
      </c>
      <c r="AA179" s="163">
        <f t="shared" si="100"/>
        <v>103431.45983082533</v>
      </c>
      <c r="AB179" s="163">
        <f t="shared" si="100"/>
        <v>107927.61730551573</v>
      </c>
      <c r="AC179" s="163">
        <f t="shared" si="100"/>
        <v>114880.24143127563</v>
      </c>
      <c r="AD179" s="163">
        <f t="shared" si="100"/>
        <v>122261.91109622404</v>
      </c>
      <c r="AE179" s="163">
        <f t="shared" si="100"/>
        <v>132053.83441100275</v>
      </c>
      <c r="AF179" s="163">
        <f t="shared" si="100"/>
        <v>136844.41664684442</v>
      </c>
      <c r="AG179" s="163">
        <f t="shared" si="100"/>
        <v>144263.78832617908</v>
      </c>
      <c r="AH179" s="163">
        <f t="shared" si="100"/>
        <v>152161.20013688481</v>
      </c>
      <c r="AI179" s="163">
        <f t="shared" si="100"/>
        <v>162662.34488464677</v>
      </c>
      <c r="AJ179" s="163">
        <f t="shared" si="100"/>
        <v>167930.95920915951</v>
      </c>
      <c r="AK179" s="163">
        <f t="shared" si="100"/>
        <v>175727.85883198152</v>
      </c>
      <c r="AL179" s="163">
        <f t="shared" si="100"/>
        <v>184192.77100509536</v>
      </c>
      <c r="AM179" s="163">
        <f t="shared" si="100"/>
        <v>195448.51784185774</v>
      </c>
      <c r="AN179" s="163">
        <f t="shared" si="100"/>
        <v>200952.33050236845</v>
      </c>
      <c r="AO179" s="163">
        <f t="shared" si="100"/>
        <v>209476.3114657352</v>
      </c>
      <c r="AP179" s="163">
        <f t="shared" si="100"/>
        <v>218549.50402755605</v>
      </c>
      <c r="AQ179" s="163">
        <f t="shared" si="100"/>
        <v>230614.07792844306</v>
      </c>
      <c r="AR179" s="163">
        <f t="shared" si="100"/>
        <v>236513.38923513461</v>
      </c>
      <c r="AS179" s="163">
        <f t="shared" si="100"/>
        <v>245649.89521325528</v>
      </c>
      <c r="AT179" s="163">
        <f t="shared" si="100"/>
        <v>255375.0786032677</v>
      </c>
      <c r="AU179" s="163">
        <f t="shared" si="100"/>
        <v>268306.60109758773</v>
      </c>
      <c r="AV179" s="163">
        <f t="shared" si="100"/>
        <v>274629.83120005077</v>
      </c>
      <c r="AW179" s="163">
        <f t="shared" si="100"/>
        <v>284422.87764712592</v>
      </c>
      <c r="AX179" s="163">
        <f t="shared" si="100"/>
        <v>294846.90329465311</v>
      </c>
      <c r="AY179" s="163">
        <f t="shared" si="100"/>
        <v>308707.67246850784</v>
      </c>
      <c r="AZ179" s="163">
        <f t="shared" si="100"/>
        <v>304818.56107176538</v>
      </c>
      <c r="BA179" s="163">
        <f t="shared" si="100"/>
        <v>304818.56107176538</v>
      </c>
      <c r="BB179" s="163">
        <f t="shared" si="100"/>
        <v>304818.56107176538</v>
      </c>
    </row>
    <row r="181" spans="1:55" ht="14.4" x14ac:dyDescent="0.25">
      <c r="A181" s="140"/>
      <c r="B181" s="140"/>
      <c r="C181" s="141"/>
      <c r="D181" s="142"/>
      <c r="E181" s="214" t="str">
        <f xml:space="preserve"> InpC!E$117</f>
        <v>Account receivable initialbalance</v>
      </c>
      <c r="F181" s="214">
        <f xml:space="preserve"> InpC!F$117</f>
        <v>950</v>
      </c>
      <c r="G181" s="214" t="str">
        <f xml:space="preserve"> InpC!G$117</f>
        <v>usd 000s</v>
      </c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2"/>
      <c r="AE181" s="142"/>
      <c r="AF181" s="142"/>
      <c r="AG181" s="142"/>
      <c r="AH181" s="142"/>
      <c r="AI181" s="142"/>
      <c r="AJ181" s="142"/>
      <c r="AK181" s="142"/>
      <c r="AL181" s="142"/>
      <c r="AM181" s="142"/>
      <c r="AN181" s="142"/>
      <c r="AO181" s="142"/>
      <c r="AP181" s="142"/>
      <c r="AQ181" s="142"/>
      <c r="AR181" s="142"/>
      <c r="AS181" s="142"/>
      <c r="AT181" s="142"/>
      <c r="AU181" s="142"/>
      <c r="AV181" s="142"/>
      <c r="AW181" s="142"/>
      <c r="AX181" s="142"/>
      <c r="AY181" s="142"/>
      <c r="AZ181" s="142"/>
      <c r="BA181" s="142"/>
      <c r="BB181" s="142"/>
      <c r="BC181" s="10"/>
    </row>
    <row r="182" spans="1:55" s="127" customFormat="1" ht="14.4" x14ac:dyDescent="0.25">
      <c r="A182" s="7"/>
      <c r="B182" s="7"/>
      <c r="C182" s="8"/>
      <c r="D182" s="10"/>
      <c r="E182" s="79" t="str">
        <f>Time!E$34</f>
        <v>Acquisition / initial balance date flag</v>
      </c>
      <c r="F182" s="79">
        <f>Time!F$34</f>
        <v>0</v>
      </c>
      <c r="G182" s="79" t="str">
        <f>Time!G$34</f>
        <v>flag</v>
      </c>
      <c r="H182" s="79">
        <f>Time!H$34</f>
        <v>1</v>
      </c>
      <c r="I182" s="79">
        <f>Time!I$34</f>
        <v>0</v>
      </c>
      <c r="J182" s="79">
        <f>Time!J$34</f>
        <v>0</v>
      </c>
      <c r="K182" s="79">
        <f>Time!K$34</f>
        <v>1</v>
      </c>
      <c r="L182" s="79">
        <f>Time!L$34</f>
        <v>0</v>
      </c>
      <c r="M182" s="79">
        <f>Time!M$34</f>
        <v>0</v>
      </c>
      <c r="N182" s="79">
        <f>Time!N$34</f>
        <v>0</v>
      </c>
      <c r="O182" s="79">
        <f>Time!O$34</f>
        <v>0</v>
      </c>
      <c r="P182" s="79">
        <f>Time!P$34</f>
        <v>0</v>
      </c>
      <c r="Q182" s="79">
        <f>Time!Q$34</f>
        <v>0</v>
      </c>
      <c r="R182" s="79">
        <f>Time!R$34</f>
        <v>0</v>
      </c>
      <c r="S182" s="79">
        <f>Time!S$34</f>
        <v>0</v>
      </c>
      <c r="T182" s="79">
        <f>Time!T$34</f>
        <v>0</v>
      </c>
      <c r="U182" s="79">
        <f>Time!U$34</f>
        <v>0</v>
      </c>
      <c r="V182" s="79">
        <f>Time!V$34</f>
        <v>0</v>
      </c>
      <c r="W182" s="79">
        <f>Time!W$34</f>
        <v>0</v>
      </c>
      <c r="X182" s="79">
        <f>Time!X$34</f>
        <v>0</v>
      </c>
      <c r="Y182" s="79">
        <f>Time!Y$34</f>
        <v>0</v>
      </c>
      <c r="Z182" s="79">
        <f>Time!Z$34</f>
        <v>0</v>
      </c>
      <c r="AA182" s="79">
        <f>Time!AA$34</f>
        <v>0</v>
      </c>
      <c r="AB182" s="79">
        <f>Time!AB$34</f>
        <v>0</v>
      </c>
      <c r="AC182" s="79">
        <f>Time!AC$34</f>
        <v>0</v>
      </c>
      <c r="AD182" s="79">
        <f>Time!AD$34</f>
        <v>0</v>
      </c>
      <c r="AE182" s="79">
        <f>Time!AE$34</f>
        <v>0</v>
      </c>
      <c r="AF182" s="79">
        <f>Time!AF$34</f>
        <v>0</v>
      </c>
      <c r="AG182" s="79">
        <f>Time!AG$34</f>
        <v>0</v>
      </c>
      <c r="AH182" s="79">
        <f>Time!AH$34</f>
        <v>0</v>
      </c>
      <c r="AI182" s="79">
        <f>Time!AI$34</f>
        <v>0</v>
      </c>
      <c r="AJ182" s="79">
        <f>Time!AJ$34</f>
        <v>0</v>
      </c>
      <c r="AK182" s="79">
        <f>Time!AK$34</f>
        <v>0</v>
      </c>
      <c r="AL182" s="79">
        <f>Time!AL$34</f>
        <v>0</v>
      </c>
      <c r="AM182" s="79">
        <f>Time!AM$34</f>
        <v>0</v>
      </c>
      <c r="AN182" s="79">
        <f>Time!AN$34</f>
        <v>0</v>
      </c>
      <c r="AO182" s="79">
        <f>Time!AO$34</f>
        <v>0</v>
      </c>
      <c r="AP182" s="79">
        <f>Time!AP$34</f>
        <v>0</v>
      </c>
      <c r="AQ182" s="79">
        <f>Time!AQ$34</f>
        <v>0</v>
      </c>
      <c r="AR182" s="79">
        <f>Time!AR$34</f>
        <v>0</v>
      </c>
      <c r="AS182" s="79">
        <f>Time!AS$34</f>
        <v>0</v>
      </c>
      <c r="AT182" s="79">
        <f>Time!AT$34</f>
        <v>0</v>
      </c>
      <c r="AU182" s="79">
        <f>Time!AU$34</f>
        <v>0</v>
      </c>
      <c r="AV182" s="79">
        <f>Time!AV$34</f>
        <v>0</v>
      </c>
      <c r="AW182" s="79">
        <f>Time!AW$34</f>
        <v>0</v>
      </c>
      <c r="AX182" s="79">
        <f>Time!AX$34</f>
        <v>0</v>
      </c>
      <c r="AY182" s="79">
        <f>Time!AY$34</f>
        <v>0</v>
      </c>
      <c r="AZ182" s="79">
        <f>Time!AZ$34</f>
        <v>0</v>
      </c>
      <c r="BA182" s="79">
        <f>Time!BA$34</f>
        <v>0</v>
      </c>
      <c r="BB182" s="79">
        <f>Time!BB$34</f>
        <v>0</v>
      </c>
      <c r="BC182" s="143"/>
    </row>
    <row r="183" spans="1:55" ht="14.4" x14ac:dyDescent="0.25">
      <c r="A183" s="7"/>
      <c r="B183" s="7"/>
      <c r="C183" s="8"/>
      <c r="D183" s="10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10"/>
    </row>
    <row r="184" spans="1:55" ht="14.4" x14ac:dyDescent="0.25">
      <c r="A184" s="7"/>
      <c r="B184" s="7"/>
      <c r="C184" s="8"/>
      <c r="D184" s="10"/>
      <c r="E184" s="10" t="s">
        <v>240</v>
      </c>
      <c r="F184" s="10"/>
      <c r="G184" s="10"/>
      <c r="H184" s="10"/>
      <c r="I184" s="10"/>
      <c r="J184" s="10">
        <f t="shared" ref="J184:BB184" si="101" xml:space="preserve"> I187</f>
        <v>0</v>
      </c>
      <c r="K184" s="10">
        <f t="shared" si="101"/>
        <v>0</v>
      </c>
      <c r="L184" s="10">
        <f t="shared" si="101"/>
        <v>950</v>
      </c>
      <c r="M184" s="10">
        <f t="shared" si="101"/>
        <v>4967.0687500000004</v>
      </c>
      <c r="N184" s="10">
        <f t="shared" si="101"/>
        <v>9665.1223432692314</v>
      </c>
      <c r="O184" s="10">
        <f t="shared" si="101"/>
        <v>15632.961727583472</v>
      </c>
      <c r="P184" s="10">
        <f t="shared" si="101"/>
        <v>23498.097210748383</v>
      </c>
      <c r="Q184" s="10">
        <f t="shared" si="101"/>
        <v>28287.060104718119</v>
      </c>
      <c r="R184" s="10">
        <f t="shared" si="101"/>
        <v>34027.165238428977</v>
      </c>
      <c r="S184" s="10">
        <f t="shared" si="101"/>
        <v>40160.806226273824</v>
      </c>
      <c r="T184" s="10">
        <f t="shared" si="101"/>
        <v>48264.563554461158</v>
      </c>
      <c r="U184" s="10">
        <f t="shared" si="101"/>
        <v>53193.642192571788</v>
      </c>
      <c r="V184" s="10">
        <f t="shared" si="101"/>
        <v>59137.285028993851</v>
      </c>
      <c r="W184" s="10">
        <f t="shared" si="101"/>
        <v>65504.177695737017</v>
      </c>
      <c r="X184" s="10">
        <f t="shared" si="101"/>
        <v>73936.980067515658</v>
      </c>
      <c r="Y184" s="10">
        <f t="shared" si="101"/>
        <v>79317.806099322202</v>
      </c>
      <c r="Z184" s="10">
        <f t="shared" si="101"/>
        <v>85533.441269138682</v>
      </c>
      <c r="AA184" s="10">
        <f t="shared" si="101"/>
        <v>92208.17580773971</v>
      </c>
      <c r="AB184" s="10">
        <f t="shared" si="101"/>
        <v>100841.47121011328</v>
      </c>
      <c r="AC184" s="10">
        <f t="shared" si="101"/>
        <v>106510.38808643524</v>
      </c>
      <c r="AD184" s="10">
        <f t="shared" si="101"/>
        <v>113074.97894513358</v>
      </c>
      <c r="AE184" s="10">
        <f t="shared" si="101"/>
        <v>120141.84983058777</v>
      </c>
      <c r="AF184" s="10">
        <f t="shared" si="101"/>
        <v>129304.91489244545</v>
      </c>
      <c r="AG184" s="10">
        <f t="shared" si="101"/>
        <v>135336.51629596463</v>
      </c>
      <c r="AH184" s="10">
        <f t="shared" si="101"/>
        <v>142338.29828044653</v>
      </c>
      <c r="AI184" s="10">
        <f t="shared" si="101"/>
        <v>149894.37663155291</v>
      </c>
      <c r="AJ184" s="10">
        <f t="shared" si="101"/>
        <v>159715.89067239434</v>
      </c>
      <c r="AK184" s="10">
        <f t="shared" si="101"/>
        <v>166159.0816816219</v>
      </c>
      <c r="AL184" s="10">
        <f t="shared" si="101"/>
        <v>173664.0049368059</v>
      </c>
      <c r="AM184" s="10">
        <f t="shared" si="101"/>
        <v>181763.05575856703</v>
      </c>
      <c r="AN184" s="10">
        <f t="shared" si="101"/>
        <v>192290.33428417525</v>
      </c>
      <c r="AO184" s="10">
        <f t="shared" si="101"/>
        <v>199219.93125872983</v>
      </c>
      <c r="AP184" s="10">
        <f t="shared" si="101"/>
        <v>207264.15102893012</v>
      </c>
      <c r="AQ184" s="10">
        <f t="shared" si="101"/>
        <v>215945.19179710391</v>
      </c>
      <c r="AR184" s="10">
        <f t="shared" si="101"/>
        <v>227228.95035967251</v>
      </c>
      <c r="AS184" s="10">
        <f t="shared" si="101"/>
        <v>234656.5014600422</v>
      </c>
      <c r="AT184" s="10">
        <f t="shared" si="101"/>
        <v>243278.7710704054</v>
      </c>
      <c r="AU184" s="10">
        <f t="shared" si="101"/>
        <v>252583.62301876099</v>
      </c>
      <c r="AV184" s="10">
        <f t="shared" si="101"/>
        <v>264678.22154093545</v>
      </c>
      <c r="AW184" s="10">
        <f t="shared" si="101"/>
        <v>272639.50926822773</v>
      </c>
      <c r="AX184" s="10">
        <f t="shared" si="101"/>
        <v>281881.36682030477</v>
      </c>
      <c r="AY184" s="10">
        <f t="shared" si="101"/>
        <v>291854.85641595739</v>
      </c>
      <c r="AZ184" s="10">
        <f t="shared" si="101"/>
        <v>304818.56107176538</v>
      </c>
      <c r="BA184" s="10">
        <f t="shared" si="101"/>
        <v>304818.56107176538</v>
      </c>
      <c r="BB184" s="10">
        <f t="shared" si="101"/>
        <v>304818.56107176538</v>
      </c>
      <c r="BC184" s="10"/>
    </row>
    <row r="185" spans="1:55" ht="14.4" x14ac:dyDescent="0.25">
      <c r="A185" s="7"/>
      <c r="B185" s="7"/>
      <c r="C185" s="8"/>
      <c r="D185" s="9" t="s">
        <v>77</v>
      </c>
      <c r="E185" s="10" t="str">
        <f t="shared" ref="E185:AJ185" si="102" xml:space="preserve"> E$167</f>
        <v>operating revenue</v>
      </c>
      <c r="F185" s="10">
        <f t="shared" si="102"/>
        <v>0</v>
      </c>
      <c r="G185" s="10" t="str">
        <f t="shared" si="102"/>
        <v xml:space="preserve">usd 000s </v>
      </c>
      <c r="H185" s="10">
        <f t="shared" si="102"/>
        <v>0</v>
      </c>
      <c r="I185" s="10">
        <f t="shared" si="102"/>
        <v>0</v>
      </c>
      <c r="J185" s="10">
        <f t="shared" si="102"/>
        <v>0</v>
      </c>
      <c r="K185" s="10">
        <f t="shared" si="102"/>
        <v>0</v>
      </c>
      <c r="L185" s="10">
        <f t="shared" si="102"/>
        <v>9038.4046875000004</v>
      </c>
      <c r="M185" s="10">
        <f t="shared" si="102"/>
        <v>10688.071924687498</v>
      </c>
      <c r="N185" s="10">
        <f t="shared" si="102"/>
        <v>13726.030583922746</v>
      </c>
      <c r="O185" s="10">
        <f t="shared" si="102"/>
        <v>18089.8116112793</v>
      </c>
      <c r="P185" s="10">
        <f t="shared" si="102"/>
        <v>10775.1665114319</v>
      </c>
      <c r="Q185" s="10">
        <f t="shared" si="102"/>
        <v>13058.739179192209</v>
      </c>
      <c r="R185" s="10">
        <f t="shared" si="102"/>
        <v>14107.374272043155</v>
      </c>
      <c r="S185" s="10">
        <f t="shared" si="102"/>
        <v>18638.641854830876</v>
      </c>
      <c r="T185" s="10">
        <f t="shared" si="102"/>
        <v>11213.653901701677</v>
      </c>
      <c r="U185" s="10">
        <f t="shared" si="102"/>
        <v>13521.787452860195</v>
      </c>
      <c r="V185" s="10">
        <f t="shared" si="102"/>
        <v>14643.853133509287</v>
      </c>
      <c r="W185" s="10">
        <f t="shared" si="102"/>
        <v>19395.445455090852</v>
      </c>
      <c r="X185" s="10">
        <f t="shared" si="102"/>
        <v>12106.858571564733</v>
      </c>
      <c r="Y185" s="10">
        <f t="shared" si="102"/>
        <v>14140.570011332482</v>
      </c>
      <c r="Z185" s="10">
        <f t="shared" si="102"/>
        <v>15351.889438782346</v>
      </c>
      <c r="AA185" s="10">
        <f t="shared" si="102"/>
        <v>19856.579425459186</v>
      </c>
      <c r="AB185" s="10">
        <f t="shared" si="102"/>
        <v>12755.062971724408</v>
      </c>
      <c r="AC185" s="10">
        <f t="shared" si="102"/>
        <v>14934.44420353874</v>
      </c>
      <c r="AD185" s="10">
        <f t="shared" si="102"/>
        <v>16253.80303654465</v>
      </c>
      <c r="AE185" s="10">
        <f t="shared" si="102"/>
        <v>21075.049642272676</v>
      </c>
      <c r="AF185" s="10">
        <f t="shared" si="102"/>
        <v>13571.103157918116</v>
      </c>
      <c r="AG185" s="10">
        <f t="shared" si="102"/>
        <v>15929.054014696372</v>
      </c>
      <c r="AH185" s="10">
        <f t="shared" si="102"/>
        <v>17378.980207544653</v>
      </c>
      <c r="AI185" s="10">
        <f t="shared" si="102"/>
        <v>22589.482293935303</v>
      </c>
      <c r="AJ185" s="10">
        <f t="shared" si="102"/>
        <v>14658.25954599274</v>
      </c>
      <c r="AK185" s="10">
        <f t="shared" ref="AK185:BB185" si="103" xml:space="preserve"> AK$167</f>
        <v>17073.700405543605</v>
      </c>
      <c r="AL185" s="10">
        <f t="shared" si="103"/>
        <v>18627.816890050606</v>
      </c>
      <c r="AM185" s="10">
        <f t="shared" si="103"/>
        <v>24212.740608898926</v>
      </c>
      <c r="AN185" s="10">
        <f t="shared" si="103"/>
        <v>15591.593192747789</v>
      </c>
      <c r="AO185" s="10">
        <f t="shared" si="103"/>
        <v>18300.599977205653</v>
      </c>
      <c r="AP185" s="10">
        <f t="shared" si="103"/>
        <v>19966.393766799687</v>
      </c>
      <c r="AQ185" s="10">
        <f t="shared" si="103"/>
        <v>25952.64469390775</v>
      </c>
      <c r="AR185" s="10">
        <f t="shared" si="103"/>
        <v>16711.989975831788</v>
      </c>
      <c r="AS185" s="10">
        <f t="shared" si="103"/>
        <v>19615.663363576292</v>
      </c>
      <c r="AT185" s="10">
        <f t="shared" si="103"/>
        <v>21401.159481217888</v>
      </c>
      <c r="AU185" s="10">
        <f t="shared" si="103"/>
        <v>27817.576601001201</v>
      </c>
      <c r="AV185" s="10">
        <f t="shared" si="103"/>
        <v>17912.897386407589</v>
      </c>
      <c r="AW185" s="10">
        <f t="shared" si="103"/>
        <v>21025.225930975241</v>
      </c>
      <c r="AX185" s="10">
        <f t="shared" si="103"/>
        <v>22939.026070000953</v>
      </c>
      <c r="AY185" s="10">
        <f t="shared" si="103"/>
        <v>29816.520708358443</v>
      </c>
      <c r="AZ185" s="10">
        <f t="shared" si="103"/>
        <v>0</v>
      </c>
      <c r="BA185" s="10">
        <f t="shared" si="103"/>
        <v>0</v>
      </c>
      <c r="BB185" s="10">
        <f t="shared" si="103"/>
        <v>0</v>
      </c>
      <c r="BC185" s="10"/>
    </row>
    <row r="186" spans="1:55" ht="14.4" x14ac:dyDescent="0.25">
      <c r="A186" s="7"/>
      <c r="B186" s="7"/>
      <c r="C186" s="8"/>
      <c r="D186" s="9" t="s">
        <v>57</v>
      </c>
      <c r="E186" s="10" t="str">
        <f t="shared" ref="E186:AJ186" si="104" xml:space="preserve"> E$174</f>
        <v>Cash received from invoices</v>
      </c>
      <c r="F186" s="10">
        <f t="shared" si="104"/>
        <v>0</v>
      </c>
      <c r="G186" s="10" t="str">
        <f t="shared" si="104"/>
        <v xml:space="preserve">usd 000s </v>
      </c>
      <c r="H186" s="10">
        <f t="shared" si="104"/>
        <v>0</v>
      </c>
      <c r="I186" s="10">
        <f t="shared" si="104"/>
        <v>0</v>
      </c>
      <c r="J186" s="10">
        <f t="shared" si="104"/>
        <v>0</v>
      </c>
      <c r="K186" s="10">
        <f t="shared" si="104"/>
        <v>0</v>
      </c>
      <c r="L186" s="10">
        <f t="shared" si="104"/>
        <v>5021.3359375</v>
      </c>
      <c r="M186" s="10">
        <f t="shared" si="104"/>
        <v>5990.0183314182677</v>
      </c>
      <c r="N186" s="10">
        <f t="shared" si="104"/>
        <v>7758.1911996085082</v>
      </c>
      <c r="O186" s="10">
        <f t="shared" si="104"/>
        <v>10224.676128114386</v>
      </c>
      <c r="P186" s="10">
        <f t="shared" si="104"/>
        <v>5986.2036174621671</v>
      </c>
      <c r="Q186" s="10">
        <f t="shared" si="104"/>
        <v>7318.634045481348</v>
      </c>
      <c r="R186" s="10">
        <f t="shared" si="104"/>
        <v>7973.7332841983043</v>
      </c>
      <c r="S186" s="10">
        <f t="shared" si="104"/>
        <v>10534.884526643538</v>
      </c>
      <c r="T186" s="10">
        <f t="shared" si="104"/>
        <v>6284.5752635910494</v>
      </c>
      <c r="U186" s="10">
        <f t="shared" si="104"/>
        <v>7578.1446164381314</v>
      </c>
      <c r="V186" s="10">
        <f t="shared" si="104"/>
        <v>8276.9604667661188</v>
      </c>
      <c r="W186" s="10">
        <f t="shared" si="104"/>
        <v>10962.643083312219</v>
      </c>
      <c r="X186" s="10">
        <f t="shared" si="104"/>
        <v>6726.0325397581855</v>
      </c>
      <c r="Y186" s="10">
        <f t="shared" si="104"/>
        <v>7924.9348415160066</v>
      </c>
      <c r="Z186" s="10">
        <f t="shared" si="104"/>
        <v>8677.1549001813255</v>
      </c>
      <c r="AA186" s="10">
        <f t="shared" si="104"/>
        <v>11223.284023085625</v>
      </c>
      <c r="AB186" s="10">
        <f t="shared" si="104"/>
        <v>7086.1460954024496</v>
      </c>
      <c r="AC186" s="10">
        <f t="shared" si="104"/>
        <v>8369.8533448403923</v>
      </c>
      <c r="AD186" s="10">
        <f t="shared" si="104"/>
        <v>9186.9321510904538</v>
      </c>
      <c r="AE186" s="10">
        <f t="shared" si="104"/>
        <v>11911.98458041499</v>
      </c>
      <c r="AF186" s="10">
        <f t="shared" si="104"/>
        <v>7539.5017543989534</v>
      </c>
      <c r="AG186" s="10">
        <f t="shared" si="104"/>
        <v>8927.2720302144498</v>
      </c>
      <c r="AH186" s="10">
        <f t="shared" si="104"/>
        <v>9822.9018564382823</v>
      </c>
      <c r="AI186" s="10">
        <f t="shared" si="104"/>
        <v>12767.968253093866</v>
      </c>
      <c r="AJ186" s="10">
        <f t="shared" si="104"/>
        <v>8215.0685367651622</v>
      </c>
      <c r="AK186" s="10">
        <f t="shared" ref="AK186:BB186" si="105" xml:space="preserve"> AK$174</f>
        <v>9568.7771503596032</v>
      </c>
      <c r="AL186" s="10">
        <f t="shared" si="105"/>
        <v>10528.766068289473</v>
      </c>
      <c r="AM186" s="10">
        <f t="shared" si="105"/>
        <v>13685.462083290697</v>
      </c>
      <c r="AN186" s="10">
        <f t="shared" si="105"/>
        <v>8661.9962181932169</v>
      </c>
      <c r="AO186" s="10">
        <f t="shared" si="105"/>
        <v>10256.380207005366</v>
      </c>
      <c r="AP186" s="10">
        <f t="shared" si="105"/>
        <v>11285.352998625909</v>
      </c>
      <c r="AQ186" s="10">
        <f t="shared" si="105"/>
        <v>14668.886131339163</v>
      </c>
      <c r="AR186" s="10">
        <f t="shared" si="105"/>
        <v>9284.438875462105</v>
      </c>
      <c r="AS186" s="10">
        <f t="shared" si="105"/>
        <v>10993.393753213088</v>
      </c>
      <c r="AT186" s="10">
        <f t="shared" si="105"/>
        <v>12096.307532862284</v>
      </c>
      <c r="AU186" s="10">
        <f t="shared" si="105"/>
        <v>15722.978078826765</v>
      </c>
      <c r="AV186" s="10">
        <f t="shared" si="105"/>
        <v>9951.6096591153273</v>
      </c>
      <c r="AW186" s="10">
        <f t="shared" si="105"/>
        <v>11783.368378898213</v>
      </c>
      <c r="AX186" s="10">
        <f t="shared" si="105"/>
        <v>12965.536474348364</v>
      </c>
      <c r="AY186" s="10">
        <f t="shared" si="105"/>
        <v>16852.816052550425</v>
      </c>
      <c r="AZ186" s="10">
        <f t="shared" si="105"/>
        <v>0</v>
      </c>
      <c r="BA186" s="10">
        <f t="shared" si="105"/>
        <v>0</v>
      </c>
      <c r="BB186" s="10">
        <f t="shared" si="105"/>
        <v>0</v>
      </c>
      <c r="BC186" s="10"/>
    </row>
    <row r="187" spans="1:55" s="207" customFormat="1" ht="14.4" x14ac:dyDescent="0.25">
      <c r="A187" s="227"/>
      <c r="B187" s="227"/>
      <c r="C187" s="228"/>
      <c r="D187" s="229"/>
      <c r="E187" s="229" t="s">
        <v>241</v>
      </c>
      <c r="F187" s="229"/>
      <c r="G187" s="229" t="s">
        <v>205</v>
      </c>
      <c r="H187" s="229">
        <f xml:space="preserve"> SUM(J187:BB187)</f>
        <v>6495824.8331488781</v>
      </c>
      <c r="I187" s="229"/>
      <c r="J187" s="229">
        <f xml:space="preserve"> IF(J182 = 1, $F181, J184 + J185 - J186)</f>
        <v>0</v>
      </c>
      <c r="K187" s="229">
        <f t="shared" ref="K187:BB187" si="106" xml:space="preserve"> IF(K182 = 1, $F181, K184 + K185 - K186)</f>
        <v>950</v>
      </c>
      <c r="L187" s="229">
        <f t="shared" si="106"/>
        <v>4967.0687500000004</v>
      </c>
      <c r="M187" s="229">
        <f t="shared" si="106"/>
        <v>9665.1223432692314</v>
      </c>
      <c r="N187" s="229">
        <f t="shared" si="106"/>
        <v>15632.961727583472</v>
      </c>
      <c r="O187" s="229">
        <f t="shared" si="106"/>
        <v>23498.097210748383</v>
      </c>
      <c r="P187" s="229">
        <f t="shared" si="106"/>
        <v>28287.060104718119</v>
      </c>
      <c r="Q187" s="229">
        <f t="shared" si="106"/>
        <v>34027.165238428977</v>
      </c>
      <c r="R187" s="229">
        <f t="shared" si="106"/>
        <v>40160.806226273824</v>
      </c>
      <c r="S187" s="229">
        <f t="shared" si="106"/>
        <v>48264.563554461158</v>
      </c>
      <c r="T187" s="229">
        <f t="shared" si="106"/>
        <v>53193.642192571788</v>
      </c>
      <c r="U187" s="229">
        <f t="shared" si="106"/>
        <v>59137.285028993851</v>
      </c>
      <c r="V187" s="229">
        <f t="shared" si="106"/>
        <v>65504.177695737017</v>
      </c>
      <c r="W187" s="229">
        <f t="shared" si="106"/>
        <v>73936.980067515658</v>
      </c>
      <c r="X187" s="229">
        <f t="shared" si="106"/>
        <v>79317.806099322202</v>
      </c>
      <c r="Y187" s="229">
        <f t="shared" si="106"/>
        <v>85533.441269138682</v>
      </c>
      <c r="Z187" s="229">
        <f t="shared" si="106"/>
        <v>92208.17580773971</v>
      </c>
      <c r="AA187" s="229">
        <f t="shared" si="106"/>
        <v>100841.47121011328</v>
      </c>
      <c r="AB187" s="229">
        <f t="shared" si="106"/>
        <v>106510.38808643524</v>
      </c>
      <c r="AC187" s="229">
        <f t="shared" si="106"/>
        <v>113074.97894513358</v>
      </c>
      <c r="AD187" s="229">
        <f t="shared" si="106"/>
        <v>120141.84983058777</v>
      </c>
      <c r="AE187" s="229">
        <f t="shared" si="106"/>
        <v>129304.91489244545</v>
      </c>
      <c r="AF187" s="229">
        <f t="shared" si="106"/>
        <v>135336.51629596463</v>
      </c>
      <c r="AG187" s="229">
        <f t="shared" si="106"/>
        <v>142338.29828044653</v>
      </c>
      <c r="AH187" s="229">
        <f t="shared" si="106"/>
        <v>149894.37663155291</v>
      </c>
      <c r="AI187" s="229">
        <f t="shared" si="106"/>
        <v>159715.89067239434</v>
      </c>
      <c r="AJ187" s="229">
        <f t="shared" si="106"/>
        <v>166159.0816816219</v>
      </c>
      <c r="AK187" s="229">
        <f t="shared" si="106"/>
        <v>173664.0049368059</v>
      </c>
      <c r="AL187" s="229">
        <f t="shared" si="106"/>
        <v>181763.05575856703</v>
      </c>
      <c r="AM187" s="229">
        <f t="shared" si="106"/>
        <v>192290.33428417525</v>
      </c>
      <c r="AN187" s="229">
        <f t="shared" si="106"/>
        <v>199219.93125872983</v>
      </c>
      <c r="AO187" s="229">
        <f t="shared" si="106"/>
        <v>207264.15102893012</v>
      </c>
      <c r="AP187" s="229">
        <f t="shared" si="106"/>
        <v>215945.19179710391</v>
      </c>
      <c r="AQ187" s="229">
        <f t="shared" si="106"/>
        <v>227228.95035967251</v>
      </c>
      <c r="AR187" s="229">
        <f t="shared" si="106"/>
        <v>234656.5014600422</v>
      </c>
      <c r="AS187" s="229">
        <f t="shared" si="106"/>
        <v>243278.7710704054</v>
      </c>
      <c r="AT187" s="229">
        <f t="shared" si="106"/>
        <v>252583.62301876099</v>
      </c>
      <c r="AU187" s="229">
        <f t="shared" si="106"/>
        <v>264678.22154093545</v>
      </c>
      <c r="AV187" s="229">
        <f t="shared" si="106"/>
        <v>272639.50926822773</v>
      </c>
      <c r="AW187" s="229">
        <f t="shared" si="106"/>
        <v>281881.36682030477</v>
      </c>
      <c r="AX187" s="229">
        <f t="shared" si="106"/>
        <v>291854.85641595739</v>
      </c>
      <c r="AY187" s="229">
        <f t="shared" si="106"/>
        <v>304818.56107176538</v>
      </c>
      <c r="AZ187" s="229">
        <f t="shared" si="106"/>
        <v>304818.56107176538</v>
      </c>
      <c r="BA187" s="229">
        <f t="shared" si="106"/>
        <v>304818.56107176538</v>
      </c>
      <c r="BB187" s="229">
        <f t="shared" si="106"/>
        <v>304818.56107176538</v>
      </c>
      <c r="BC187" s="230"/>
    </row>
  </sheetData>
  <conditionalFormatting sqref="F2">
    <cfRule type="cellIs" dxfId="45" priority="1" stopIfTrue="1" operator="notEqual">
      <formula>0</formula>
    </cfRule>
    <cfRule type="cellIs" dxfId="44" priority="2" stopIfTrue="1" operator="equal">
      <formula>""</formula>
    </cfRule>
  </conditionalFormatting>
  <conditionalFormatting sqref="J3:BB3">
    <cfRule type="cellIs" dxfId="43" priority="7" stopIfTrue="1" operator="equal">
      <formula>"Pre-fcst"</formula>
    </cfRule>
    <cfRule type="cellIs" dxfId="42" priority="8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472-7D14-4944-82D2-929C3DB57E57}">
  <sheetPr>
    <tabColor theme="2" tint="-0.89999084444715716"/>
    <outlinePr summaryBelow="0" summaryRight="0"/>
  </sheetPr>
  <dimension ref="A1:BW111"/>
  <sheetViews>
    <sheetView defaultGridColor="0" colorId="22" zoomScale="83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E22" sqref="E22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7" width="17" style="64" bestFit="1" customWidth="1"/>
    <col min="8" max="8" width="11.77734375" style="64" customWidth="1"/>
    <col min="9" max="9" width="2.77734375" style="64" customWidth="1"/>
    <col min="10" max="54" width="11.77734375" style="64" customWidth="1"/>
    <col min="55" max="55" width="11.77734375" style="5" hidden="1" customWidth="1"/>
    <col min="56" max="75" width="0" style="12" hidden="1" customWidth="1"/>
    <col min="76" max="16384" width="11.77734375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OpCost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7"/>
      <c r="C2" s="10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9"/>
      <c r="B6" s="19" t="s">
        <v>278</v>
      </c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7" spans="1:55" s="109" customFormat="1" ht="14.4" x14ac:dyDescent="0.25">
      <c r="A7" s="19"/>
      <c r="B7" s="19"/>
      <c r="C7" s="20"/>
      <c r="D7" s="22"/>
      <c r="E7" s="231" t="str">
        <f xml:space="preserve"> InpC!E$70</f>
        <v>facility maintainance</v>
      </c>
      <c r="F7" s="231">
        <f xml:space="preserve"> InpC!F$70</f>
        <v>3400</v>
      </c>
      <c r="G7" s="231" t="str">
        <f xml:space="preserve"> InpC!G$70</f>
        <v>usd 000s per year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</row>
    <row r="8" spans="1:55" x14ac:dyDescent="0.25">
      <c r="E8" s="161" t="str">
        <f xml:space="preserve"> InpC!E$152</f>
        <v>no of period in a year</v>
      </c>
      <c r="F8" s="158">
        <f xml:space="preserve"> InpC!F$152</f>
        <v>4</v>
      </c>
      <c r="G8" s="161" t="str">
        <f xml:space="preserve"> InpC!G$152</f>
        <v>period</v>
      </c>
    </row>
    <row r="9" spans="1:55" x14ac:dyDescent="0.25">
      <c r="E9" s="158" t="str">
        <f xml:space="preserve"> Time!E$58</f>
        <v>Forecast period flag</v>
      </c>
      <c r="F9" s="158">
        <f xml:space="preserve"> Time!F$58</f>
        <v>0</v>
      </c>
      <c r="G9" s="158" t="str">
        <f xml:space="preserve"> Time!G$58</f>
        <v>flag</v>
      </c>
      <c r="H9" s="158">
        <f xml:space="preserve"> Time!H$58</f>
        <v>40</v>
      </c>
      <c r="I9" s="158">
        <f xml:space="preserve"> Time!I$58</f>
        <v>0</v>
      </c>
      <c r="J9" s="158">
        <f xml:space="preserve"> Time!J$58</f>
        <v>0</v>
      </c>
      <c r="K9" s="158">
        <f xml:space="preserve"> Time!K$58</f>
        <v>0</v>
      </c>
      <c r="L9" s="158">
        <f xml:space="preserve"> Time!L$58</f>
        <v>1</v>
      </c>
      <c r="M9" s="158">
        <f xml:space="preserve"> Time!M$58</f>
        <v>1</v>
      </c>
      <c r="N9" s="158">
        <f xml:space="preserve"> Time!N$58</f>
        <v>1</v>
      </c>
      <c r="O9" s="158">
        <f xml:space="preserve"> Time!O$58</f>
        <v>1</v>
      </c>
      <c r="P9" s="158">
        <f xml:space="preserve"> Time!P$58</f>
        <v>1</v>
      </c>
      <c r="Q9" s="158">
        <f xml:space="preserve"> Time!Q$58</f>
        <v>1</v>
      </c>
      <c r="R9" s="158">
        <f xml:space="preserve"> Time!R$58</f>
        <v>1</v>
      </c>
      <c r="S9" s="158">
        <f xml:space="preserve"> Time!S$58</f>
        <v>1</v>
      </c>
      <c r="T9" s="158">
        <f xml:space="preserve"> Time!T$58</f>
        <v>1</v>
      </c>
      <c r="U9" s="158">
        <f xml:space="preserve"> Time!U$58</f>
        <v>1</v>
      </c>
      <c r="V9" s="158">
        <f xml:space="preserve"> Time!V$58</f>
        <v>1</v>
      </c>
      <c r="W9" s="158">
        <f xml:space="preserve"> Time!W$58</f>
        <v>1</v>
      </c>
      <c r="X9" s="158">
        <f xml:space="preserve"> Time!X$58</f>
        <v>1</v>
      </c>
      <c r="Y9" s="158">
        <f xml:space="preserve"> Time!Y$58</f>
        <v>1</v>
      </c>
      <c r="Z9" s="158">
        <f xml:space="preserve"> Time!Z$58</f>
        <v>1</v>
      </c>
      <c r="AA9" s="158">
        <f xml:space="preserve"> Time!AA$58</f>
        <v>1</v>
      </c>
      <c r="AB9" s="158">
        <f xml:space="preserve"> Time!AB$58</f>
        <v>1</v>
      </c>
      <c r="AC9" s="158">
        <f xml:space="preserve"> Time!AC$58</f>
        <v>1</v>
      </c>
      <c r="AD9" s="158">
        <f xml:space="preserve"> Time!AD$58</f>
        <v>1</v>
      </c>
      <c r="AE9" s="158">
        <f xml:space="preserve"> Time!AE$58</f>
        <v>1</v>
      </c>
      <c r="AF9" s="158">
        <f xml:space="preserve"> Time!AF$58</f>
        <v>1</v>
      </c>
      <c r="AG9" s="158">
        <f xml:space="preserve"> Time!AG$58</f>
        <v>1</v>
      </c>
      <c r="AH9" s="158">
        <f xml:space="preserve"> Time!AH$58</f>
        <v>1</v>
      </c>
      <c r="AI9" s="158">
        <f xml:space="preserve"> Time!AI$58</f>
        <v>1</v>
      </c>
      <c r="AJ9" s="158">
        <f xml:space="preserve"> Time!AJ$58</f>
        <v>1</v>
      </c>
      <c r="AK9" s="158">
        <f xml:space="preserve"> Time!AK$58</f>
        <v>1</v>
      </c>
      <c r="AL9" s="158">
        <f xml:space="preserve"> Time!AL$58</f>
        <v>1</v>
      </c>
      <c r="AM9" s="158">
        <f xml:space="preserve"> Time!AM$58</f>
        <v>1</v>
      </c>
      <c r="AN9" s="158">
        <f xml:space="preserve"> Time!AN$58</f>
        <v>1</v>
      </c>
      <c r="AO9" s="158">
        <f xml:space="preserve"> Time!AO$58</f>
        <v>1</v>
      </c>
      <c r="AP9" s="158">
        <f xml:space="preserve"> Time!AP$58</f>
        <v>1</v>
      </c>
      <c r="AQ9" s="158">
        <f xml:space="preserve"> Time!AQ$58</f>
        <v>1</v>
      </c>
      <c r="AR9" s="158">
        <f xml:space="preserve"> Time!AR$58</f>
        <v>1</v>
      </c>
      <c r="AS9" s="158">
        <f xml:space="preserve"> Time!AS$58</f>
        <v>1</v>
      </c>
      <c r="AT9" s="158">
        <f xml:space="preserve"> Time!AT$58</f>
        <v>1</v>
      </c>
      <c r="AU9" s="158">
        <f xml:space="preserve"> Time!AU$58</f>
        <v>1</v>
      </c>
      <c r="AV9" s="158">
        <f xml:space="preserve"> Time!AV$58</f>
        <v>1</v>
      </c>
      <c r="AW9" s="158">
        <f xml:space="preserve"> Time!AW$58</f>
        <v>1</v>
      </c>
      <c r="AX9" s="158">
        <f xml:space="preserve"> Time!AX$58</f>
        <v>1</v>
      </c>
      <c r="AY9" s="158">
        <f xml:space="preserve"> Time!AY$58</f>
        <v>1</v>
      </c>
      <c r="AZ9" s="158">
        <f xml:space="preserve"> Time!AZ$58</f>
        <v>0</v>
      </c>
      <c r="BA9" s="158">
        <f xml:space="preserve"> Time!BA$58</f>
        <v>0</v>
      </c>
      <c r="BB9" s="158">
        <f xml:space="preserve"> Time!BB$58</f>
        <v>0</v>
      </c>
    </row>
    <row r="10" spans="1:55" x14ac:dyDescent="0.25">
      <c r="E10" s="136" t="s">
        <v>102</v>
      </c>
      <c r="G10" s="64" t="s">
        <v>121</v>
      </c>
      <c r="J10" s="64">
        <f t="shared" ref="J10:BB10" si="0">J9*$F7/$F8</f>
        <v>0</v>
      </c>
      <c r="K10" s="64">
        <f t="shared" si="0"/>
        <v>0</v>
      </c>
      <c r="L10" s="64">
        <f t="shared" si="0"/>
        <v>850</v>
      </c>
      <c r="M10" s="64">
        <f t="shared" si="0"/>
        <v>850</v>
      </c>
      <c r="N10" s="64">
        <f t="shared" si="0"/>
        <v>850</v>
      </c>
      <c r="O10" s="64">
        <f t="shared" si="0"/>
        <v>850</v>
      </c>
      <c r="P10" s="64">
        <f t="shared" si="0"/>
        <v>850</v>
      </c>
      <c r="Q10" s="64">
        <f t="shared" si="0"/>
        <v>850</v>
      </c>
      <c r="R10" s="64">
        <f t="shared" si="0"/>
        <v>850</v>
      </c>
      <c r="S10" s="64">
        <f t="shared" si="0"/>
        <v>850</v>
      </c>
      <c r="T10" s="64">
        <f t="shared" si="0"/>
        <v>850</v>
      </c>
      <c r="U10" s="64">
        <f t="shared" si="0"/>
        <v>850</v>
      </c>
      <c r="V10" s="64">
        <f t="shared" si="0"/>
        <v>850</v>
      </c>
      <c r="W10" s="64">
        <f t="shared" si="0"/>
        <v>850</v>
      </c>
      <c r="X10" s="64">
        <f t="shared" si="0"/>
        <v>850</v>
      </c>
      <c r="Y10" s="64">
        <f t="shared" si="0"/>
        <v>850</v>
      </c>
      <c r="Z10" s="64">
        <f t="shared" si="0"/>
        <v>850</v>
      </c>
      <c r="AA10" s="64">
        <f t="shared" si="0"/>
        <v>850</v>
      </c>
      <c r="AB10" s="64">
        <f t="shared" si="0"/>
        <v>850</v>
      </c>
      <c r="AC10" s="64">
        <f t="shared" si="0"/>
        <v>850</v>
      </c>
      <c r="AD10" s="64">
        <f t="shared" si="0"/>
        <v>850</v>
      </c>
      <c r="AE10" s="64">
        <f t="shared" si="0"/>
        <v>850</v>
      </c>
      <c r="AF10" s="64">
        <f t="shared" si="0"/>
        <v>850</v>
      </c>
      <c r="AG10" s="64">
        <f t="shared" si="0"/>
        <v>850</v>
      </c>
      <c r="AH10" s="64">
        <f t="shared" si="0"/>
        <v>850</v>
      </c>
      <c r="AI10" s="64">
        <f t="shared" si="0"/>
        <v>850</v>
      </c>
      <c r="AJ10" s="64">
        <f t="shared" si="0"/>
        <v>850</v>
      </c>
      <c r="AK10" s="64">
        <f t="shared" si="0"/>
        <v>850</v>
      </c>
      <c r="AL10" s="64">
        <f t="shared" si="0"/>
        <v>850</v>
      </c>
      <c r="AM10" s="64">
        <f t="shared" si="0"/>
        <v>850</v>
      </c>
      <c r="AN10" s="64">
        <f t="shared" si="0"/>
        <v>850</v>
      </c>
      <c r="AO10" s="64">
        <f t="shared" si="0"/>
        <v>850</v>
      </c>
      <c r="AP10" s="64">
        <f t="shared" si="0"/>
        <v>850</v>
      </c>
      <c r="AQ10" s="64">
        <f t="shared" si="0"/>
        <v>850</v>
      </c>
      <c r="AR10" s="64">
        <f t="shared" si="0"/>
        <v>850</v>
      </c>
      <c r="AS10" s="64">
        <f t="shared" si="0"/>
        <v>850</v>
      </c>
      <c r="AT10" s="64">
        <f t="shared" si="0"/>
        <v>850</v>
      </c>
      <c r="AU10" s="64">
        <f t="shared" si="0"/>
        <v>850</v>
      </c>
      <c r="AV10" s="64">
        <f t="shared" si="0"/>
        <v>850</v>
      </c>
      <c r="AW10" s="64">
        <f t="shared" si="0"/>
        <v>850</v>
      </c>
      <c r="AX10" s="64">
        <f t="shared" si="0"/>
        <v>850</v>
      </c>
      <c r="AY10" s="64">
        <f t="shared" si="0"/>
        <v>850</v>
      </c>
      <c r="AZ10" s="64">
        <f t="shared" si="0"/>
        <v>0</v>
      </c>
      <c r="BA10" s="64">
        <f t="shared" si="0"/>
        <v>0</v>
      </c>
      <c r="BB10" s="64">
        <f t="shared" si="0"/>
        <v>0</v>
      </c>
    </row>
    <row r="12" spans="1:55" x14ac:dyDescent="0.25">
      <c r="B12" s="2" t="s">
        <v>279</v>
      </c>
    </row>
    <row r="13" spans="1:55" s="109" customFormat="1" ht="14.4" x14ac:dyDescent="0.25">
      <c r="A13" s="19"/>
      <c r="B13" s="19"/>
      <c r="C13" s="20"/>
      <c r="D13" s="22"/>
      <c r="E13" s="158" t="str">
        <f xml:space="preserve"> InpC!E$73</f>
        <v>Fixed cost</v>
      </c>
      <c r="F13" s="158">
        <f xml:space="preserve"> InpC!F$73</f>
        <v>2600</v>
      </c>
      <c r="G13" s="158" t="str">
        <f xml:space="preserve"> InpC!G$73</f>
        <v>usd 000s per year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</row>
    <row r="14" spans="1:55" x14ac:dyDescent="0.25">
      <c r="E14" s="161" t="str">
        <f xml:space="preserve"> InpC!E$152</f>
        <v>no of period in a year</v>
      </c>
      <c r="F14" s="158">
        <f xml:space="preserve"> InpC!F$152</f>
        <v>4</v>
      </c>
      <c r="G14" s="161" t="str">
        <f xml:space="preserve"> InpC!G$152</f>
        <v>period</v>
      </c>
    </row>
    <row r="15" spans="1:55" x14ac:dyDescent="0.25">
      <c r="E15" s="158" t="str">
        <f xml:space="preserve"> Time!E$58</f>
        <v>Forecast period flag</v>
      </c>
      <c r="F15" s="158">
        <f xml:space="preserve"> Time!F$58</f>
        <v>0</v>
      </c>
      <c r="G15" s="158" t="str">
        <f xml:space="preserve"> Time!G$58</f>
        <v>flag</v>
      </c>
      <c r="H15" s="158">
        <f xml:space="preserve"> Time!H$58</f>
        <v>40</v>
      </c>
      <c r="I15" s="158">
        <f xml:space="preserve"> Time!I$58</f>
        <v>0</v>
      </c>
      <c r="J15" s="158">
        <f xml:space="preserve"> Time!J$58</f>
        <v>0</v>
      </c>
      <c r="K15" s="158">
        <f xml:space="preserve"> Time!K$58</f>
        <v>0</v>
      </c>
      <c r="L15" s="158">
        <f xml:space="preserve"> Time!L$58</f>
        <v>1</v>
      </c>
      <c r="M15" s="158">
        <f xml:space="preserve"> Time!M$58</f>
        <v>1</v>
      </c>
      <c r="N15" s="158">
        <f xml:space="preserve"> Time!N$58</f>
        <v>1</v>
      </c>
      <c r="O15" s="158">
        <f xml:space="preserve"> Time!O$58</f>
        <v>1</v>
      </c>
      <c r="P15" s="158">
        <f xml:space="preserve"> Time!P$58</f>
        <v>1</v>
      </c>
      <c r="Q15" s="158">
        <f xml:space="preserve"> Time!Q$58</f>
        <v>1</v>
      </c>
      <c r="R15" s="158">
        <f xml:space="preserve"> Time!R$58</f>
        <v>1</v>
      </c>
      <c r="S15" s="158">
        <f xml:space="preserve"> Time!S$58</f>
        <v>1</v>
      </c>
      <c r="T15" s="158">
        <f xml:space="preserve"> Time!T$58</f>
        <v>1</v>
      </c>
      <c r="U15" s="158">
        <f xml:space="preserve"> Time!U$58</f>
        <v>1</v>
      </c>
      <c r="V15" s="158">
        <f xml:space="preserve"> Time!V$58</f>
        <v>1</v>
      </c>
      <c r="W15" s="158">
        <f xml:space="preserve"> Time!W$58</f>
        <v>1</v>
      </c>
      <c r="X15" s="158">
        <f xml:space="preserve"> Time!X$58</f>
        <v>1</v>
      </c>
      <c r="Y15" s="158">
        <f xml:space="preserve"> Time!Y$58</f>
        <v>1</v>
      </c>
      <c r="Z15" s="158">
        <f xml:space="preserve"> Time!Z$58</f>
        <v>1</v>
      </c>
      <c r="AA15" s="158">
        <f xml:space="preserve"> Time!AA$58</f>
        <v>1</v>
      </c>
      <c r="AB15" s="158">
        <f xml:space="preserve"> Time!AB$58</f>
        <v>1</v>
      </c>
      <c r="AC15" s="158">
        <f xml:space="preserve"> Time!AC$58</f>
        <v>1</v>
      </c>
      <c r="AD15" s="158">
        <f xml:space="preserve"> Time!AD$58</f>
        <v>1</v>
      </c>
      <c r="AE15" s="158">
        <f xml:space="preserve"> Time!AE$58</f>
        <v>1</v>
      </c>
      <c r="AF15" s="158">
        <f xml:space="preserve"> Time!AF$58</f>
        <v>1</v>
      </c>
      <c r="AG15" s="158">
        <f xml:space="preserve"> Time!AG$58</f>
        <v>1</v>
      </c>
      <c r="AH15" s="158">
        <f xml:space="preserve"> Time!AH$58</f>
        <v>1</v>
      </c>
      <c r="AI15" s="158">
        <f xml:space="preserve"> Time!AI$58</f>
        <v>1</v>
      </c>
      <c r="AJ15" s="158">
        <f xml:space="preserve"> Time!AJ$58</f>
        <v>1</v>
      </c>
      <c r="AK15" s="158">
        <f xml:space="preserve"> Time!AK$58</f>
        <v>1</v>
      </c>
      <c r="AL15" s="158">
        <f xml:space="preserve"> Time!AL$58</f>
        <v>1</v>
      </c>
      <c r="AM15" s="158">
        <f xml:space="preserve"> Time!AM$58</f>
        <v>1</v>
      </c>
      <c r="AN15" s="158">
        <f xml:space="preserve"> Time!AN$58</f>
        <v>1</v>
      </c>
      <c r="AO15" s="158">
        <f xml:space="preserve"> Time!AO$58</f>
        <v>1</v>
      </c>
      <c r="AP15" s="158">
        <f xml:space="preserve"> Time!AP$58</f>
        <v>1</v>
      </c>
      <c r="AQ15" s="158">
        <f xml:space="preserve"> Time!AQ$58</f>
        <v>1</v>
      </c>
      <c r="AR15" s="158">
        <f xml:space="preserve"> Time!AR$58</f>
        <v>1</v>
      </c>
      <c r="AS15" s="158">
        <f xml:space="preserve"> Time!AS$58</f>
        <v>1</v>
      </c>
      <c r="AT15" s="158">
        <f xml:space="preserve"> Time!AT$58</f>
        <v>1</v>
      </c>
      <c r="AU15" s="158">
        <f xml:space="preserve"> Time!AU$58</f>
        <v>1</v>
      </c>
      <c r="AV15" s="158">
        <f xml:space="preserve"> Time!AV$58</f>
        <v>1</v>
      </c>
      <c r="AW15" s="158">
        <f xml:space="preserve"> Time!AW$58</f>
        <v>1</v>
      </c>
      <c r="AX15" s="158">
        <f xml:space="preserve"> Time!AX$58</f>
        <v>1</v>
      </c>
      <c r="AY15" s="158">
        <f xml:space="preserve"> Time!AY$58</f>
        <v>1</v>
      </c>
      <c r="AZ15" s="158">
        <f xml:space="preserve"> Time!AZ$58</f>
        <v>0</v>
      </c>
      <c r="BA15" s="158">
        <f xml:space="preserve"> Time!BA$58</f>
        <v>0</v>
      </c>
      <c r="BB15" s="158">
        <f xml:space="preserve"> Time!BB$58</f>
        <v>0</v>
      </c>
    </row>
    <row r="16" spans="1:55" x14ac:dyDescent="0.25">
      <c r="E16" s="64" t="s">
        <v>101</v>
      </c>
      <c r="G16" s="64" t="s">
        <v>121</v>
      </c>
      <c r="H16" s="64">
        <f xml:space="preserve"> SUM(J16:BB16)</f>
        <v>26000</v>
      </c>
      <c r="J16" s="64">
        <f t="shared" ref="J16:BB16" si="1">J15*$F13/$F14</f>
        <v>0</v>
      </c>
      <c r="K16" s="64">
        <f t="shared" si="1"/>
        <v>0</v>
      </c>
      <c r="L16" s="64">
        <f t="shared" si="1"/>
        <v>650</v>
      </c>
      <c r="M16" s="64">
        <f t="shared" si="1"/>
        <v>650</v>
      </c>
      <c r="N16" s="64">
        <f t="shared" si="1"/>
        <v>650</v>
      </c>
      <c r="O16" s="64">
        <f t="shared" si="1"/>
        <v>650</v>
      </c>
      <c r="P16" s="64">
        <f t="shared" si="1"/>
        <v>650</v>
      </c>
      <c r="Q16" s="64">
        <f t="shared" si="1"/>
        <v>650</v>
      </c>
      <c r="R16" s="64">
        <f t="shared" si="1"/>
        <v>650</v>
      </c>
      <c r="S16" s="64">
        <f t="shared" si="1"/>
        <v>650</v>
      </c>
      <c r="T16" s="64">
        <f t="shared" si="1"/>
        <v>650</v>
      </c>
      <c r="U16" s="64">
        <f t="shared" si="1"/>
        <v>650</v>
      </c>
      <c r="V16" s="64">
        <f t="shared" si="1"/>
        <v>650</v>
      </c>
      <c r="W16" s="64">
        <f t="shared" si="1"/>
        <v>650</v>
      </c>
      <c r="X16" s="64">
        <f t="shared" si="1"/>
        <v>650</v>
      </c>
      <c r="Y16" s="64">
        <f t="shared" si="1"/>
        <v>650</v>
      </c>
      <c r="Z16" s="64">
        <f t="shared" si="1"/>
        <v>650</v>
      </c>
      <c r="AA16" s="64">
        <f t="shared" si="1"/>
        <v>650</v>
      </c>
      <c r="AB16" s="64">
        <f t="shared" si="1"/>
        <v>650</v>
      </c>
      <c r="AC16" s="64">
        <f t="shared" si="1"/>
        <v>650</v>
      </c>
      <c r="AD16" s="64">
        <f t="shared" si="1"/>
        <v>650</v>
      </c>
      <c r="AE16" s="64">
        <f t="shared" si="1"/>
        <v>650</v>
      </c>
      <c r="AF16" s="64">
        <f t="shared" si="1"/>
        <v>650</v>
      </c>
      <c r="AG16" s="64">
        <f t="shared" si="1"/>
        <v>650</v>
      </c>
      <c r="AH16" s="64">
        <f t="shared" si="1"/>
        <v>650</v>
      </c>
      <c r="AI16" s="64">
        <f t="shared" si="1"/>
        <v>650</v>
      </c>
      <c r="AJ16" s="64">
        <f t="shared" si="1"/>
        <v>650</v>
      </c>
      <c r="AK16" s="64">
        <f t="shared" si="1"/>
        <v>650</v>
      </c>
      <c r="AL16" s="64">
        <f t="shared" si="1"/>
        <v>650</v>
      </c>
      <c r="AM16" s="64">
        <f t="shared" si="1"/>
        <v>650</v>
      </c>
      <c r="AN16" s="64">
        <f t="shared" si="1"/>
        <v>650</v>
      </c>
      <c r="AO16" s="64">
        <f t="shared" si="1"/>
        <v>650</v>
      </c>
      <c r="AP16" s="64">
        <f t="shared" si="1"/>
        <v>650</v>
      </c>
      <c r="AQ16" s="64">
        <f t="shared" si="1"/>
        <v>650</v>
      </c>
      <c r="AR16" s="64">
        <f t="shared" si="1"/>
        <v>650</v>
      </c>
      <c r="AS16" s="64">
        <f t="shared" si="1"/>
        <v>650</v>
      </c>
      <c r="AT16" s="64">
        <f t="shared" si="1"/>
        <v>650</v>
      </c>
      <c r="AU16" s="64">
        <f t="shared" si="1"/>
        <v>650</v>
      </c>
      <c r="AV16" s="64">
        <f t="shared" si="1"/>
        <v>650</v>
      </c>
      <c r="AW16" s="64">
        <f t="shared" si="1"/>
        <v>650</v>
      </c>
      <c r="AX16" s="64">
        <f t="shared" si="1"/>
        <v>650</v>
      </c>
      <c r="AY16" s="64">
        <f t="shared" si="1"/>
        <v>650</v>
      </c>
      <c r="AZ16" s="64">
        <f t="shared" si="1"/>
        <v>0</v>
      </c>
      <c r="BA16" s="64">
        <f t="shared" si="1"/>
        <v>0</v>
      </c>
      <c r="BB16" s="64">
        <f t="shared" si="1"/>
        <v>0</v>
      </c>
    </row>
    <row r="18" spans="1:54" x14ac:dyDescent="0.25">
      <c r="E18" s="174" t="s">
        <v>104</v>
      </c>
    </row>
    <row r="19" spans="1:54" x14ac:dyDescent="0.25">
      <c r="E19" s="158" t="str">
        <f xml:space="preserve"> InpC!E$74</f>
        <v>variable cost</v>
      </c>
      <c r="F19" s="235">
        <f xml:space="preserve"> InpC!F$74</f>
        <v>0.3</v>
      </c>
      <c r="G19" s="158" t="str">
        <f xml:space="preserve"> InpC!G$74</f>
        <v>%</v>
      </c>
    </row>
    <row r="20" spans="1:54" x14ac:dyDescent="0.25">
      <c r="E20" s="158" t="str">
        <f xml:space="preserve"> OpRev!E$117</f>
        <v>food and beverages revenue</v>
      </c>
      <c r="F20" s="158">
        <f xml:space="preserve"> OpRev!F$117</f>
        <v>0</v>
      </c>
      <c r="G20" s="158" t="str">
        <f xml:space="preserve"> OpRev!G$117</f>
        <v>usd 000s / quarter</v>
      </c>
      <c r="H20" s="158">
        <f xml:space="preserve"> OpRev!H$117</f>
        <v>0</v>
      </c>
      <c r="I20" s="158">
        <f xml:space="preserve"> OpRev!I$117</f>
        <v>0</v>
      </c>
      <c r="J20" s="158">
        <f xml:space="preserve"> OpRev!J$117</f>
        <v>0</v>
      </c>
      <c r="K20" s="158">
        <f xml:space="preserve"> OpRev!K$117</f>
        <v>0</v>
      </c>
      <c r="L20" s="158">
        <f xml:space="preserve"> OpRev!L$117</f>
        <v>1201.2890624999998</v>
      </c>
      <c r="M20" s="158">
        <f xml:space="preserve"> OpRev!M$117</f>
        <v>1533.7860890624995</v>
      </c>
      <c r="N20" s="158">
        <f xml:space="preserve"> OpRev!N$117</f>
        <v>2093.0341539937494</v>
      </c>
      <c r="O20" s="158">
        <f xml:space="preserve"> OpRev!O$117</f>
        <v>2872.5142758973579</v>
      </c>
      <c r="P20" s="158">
        <f xml:space="preserve"> OpRev!P$117</f>
        <v>1479.4562078902234</v>
      </c>
      <c r="Q20" s="158">
        <f xml:space="preserve"> OpRev!Q$117</f>
        <v>1923.498919652375</v>
      </c>
      <c r="R20" s="158">
        <f xml:space="preserve"> OpRev!R$117</f>
        <v>2151.1839124957332</v>
      </c>
      <c r="S20" s="158">
        <f xml:space="preserve"> OpRev!S$117</f>
        <v>2959.6640341990501</v>
      </c>
      <c r="T20" s="158">
        <f xml:space="preserve"> OpRev!T$117</f>
        <v>1545.1033552478841</v>
      </c>
      <c r="U20" s="158">
        <f xml:space="preserve"> OpRev!U$117</f>
        <v>1991.7040382266453</v>
      </c>
      <c r="V20" s="158">
        <f xml:space="preserve"> OpRev!V$117</f>
        <v>2232.9896882499788</v>
      </c>
      <c r="W20" s="158">
        <f xml:space="preserve"> OpRev!W$117</f>
        <v>3079.8382622403087</v>
      </c>
      <c r="X20" s="158">
        <f xml:space="preserve"> OpRev!X$117</f>
        <v>1648.9271217042326</v>
      </c>
      <c r="Y20" s="158">
        <f xml:space="preserve"> OpRev!Y$117</f>
        <v>2082.8481805813435</v>
      </c>
      <c r="Z20" s="158">
        <f xml:space="preserve"> OpRev!Z$117</f>
        <v>2340.9556555515414</v>
      </c>
      <c r="AA20" s="158">
        <f xml:space="preserve"> OpRev!AA$117</f>
        <v>3178.576811040632</v>
      </c>
      <c r="AB20" s="158">
        <f xml:space="preserve"> OpRev!AB$117</f>
        <v>1737.2111145759829</v>
      </c>
      <c r="AC20" s="158">
        <f xml:space="preserve"> OpRev!AC$117</f>
        <v>2199.7826051145926</v>
      </c>
      <c r="AD20" s="158">
        <f xml:space="preserve"> OpRev!AD$117</f>
        <v>2478.4852896672478</v>
      </c>
      <c r="AE20" s="158">
        <f xml:space="preserve"> OpRev!AE$117</f>
        <v>3373.6255701003729</v>
      </c>
      <c r="AF20" s="158">
        <f xml:space="preserve"> OpRev!AF$117</f>
        <v>1848.3539669898828</v>
      </c>
      <c r="AG20" s="158">
        <f xml:space="preserve"> OpRev!AG$117</f>
        <v>2346.2845660608491</v>
      </c>
      <c r="AH20" s="158">
        <f xml:space="preserve"> OpRev!AH$117</f>
        <v>2650.0596012497608</v>
      </c>
      <c r="AI20" s="158">
        <f xml:space="preserve"> OpRev!AI$117</f>
        <v>3616.0510354997996</v>
      </c>
      <c r="AJ20" s="158">
        <f xml:space="preserve"> OpRev!AJ$117</f>
        <v>2003.1879468985944</v>
      </c>
      <c r="AK20" s="158">
        <f xml:space="preserve"> OpRev!AK$117</f>
        <v>2514.8863021064599</v>
      </c>
      <c r="AL20" s="158">
        <f xml:space="preserve"> OpRev!AL$117</f>
        <v>2840.4903170538487</v>
      </c>
      <c r="AM20" s="158">
        <f xml:space="preserve"> OpRev!AM$117</f>
        <v>3875.8969600026262</v>
      </c>
      <c r="AN20" s="158">
        <f xml:space="preserve"> OpRev!AN$117</f>
        <v>2123.5402011289993</v>
      </c>
      <c r="AO20" s="158">
        <f xml:space="preserve"> OpRev!AO$117</f>
        <v>2695.6035955779639</v>
      </c>
      <c r="AP20" s="158">
        <f xml:space="preserve"> OpRev!AP$117</f>
        <v>3044.6051996233014</v>
      </c>
      <c r="AQ20" s="158">
        <f xml:space="preserve"> OpRev!AQ$117</f>
        <v>4154.4151609246373</v>
      </c>
      <c r="AR20" s="158">
        <f xml:space="preserve"> OpRev!AR$117</f>
        <v>2276.1357428855104</v>
      </c>
      <c r="AS20" s="158">
        <f xml:space="preserve"> OpRev!AS$117</f>
        <v>2889.3070586955105</v>
      </c>
      <c r="AT20" s="158">
        <f xml:space="preserve"> OpRev!AT$117</f>
        <v>3263.3875799258749</v>
      </c>
      <c r="AU20" s="158">
        <f xml:space="preserve"> OpRev!AU$117</f>
        <v>4452.9474099612789</v>
      </c>
      <c r="AV20" s="158">
        <f xml:space="preserve"> OpRev!AV$117</f>
        <v>2439.6966524516738</v>
      </c>
      <c r="AW20" s="158">
        <f xml:space="preserve"> OpRev!AW$117</f>
        <v>3096.9298650300216</v>
      </c>
      <c r="AX20" s="158">
        <f xml:space="preserve"> OpRev!AX$117</f>
        <v>3497.8914501401073</v>
      </c>
      <c r="AY20" s="158">
        <f xml:space="preserve"> OpRev!AY$117</f>
        <v>4772.9318972222372</v>
      </c>
      <c r="AZ20" s="158">
        <f xml:space="preserve"> OpRev!AZ$117</f>
        <v>0</v>
      </c>
      <c r="BA20" s="158">
        <f xml:space="preserve"> OpRev!BA$117</f>
        <v>0</v>
      </c>
      <c r="BB20" s="158">
        <f xml:space="preserve"> OpRev!BB$117</f>
        <v>0</v>
      </c>
    </row>
    <row r="21" spans="1:54" x14ac:dyDescent="0.25">
      <c r="E21" s="158" t="str">
        <f xml:space="preserve"> OpRev!E$160</f>
        <v>other revenue</v>
      </c>
      <c r="F21" s="158">
        <f xml:space="preserve"> OpRev!F$160</f>
        <v>0</v>
      </c>
      <c r="G21" s="158" t="str">
        <f xml:space="preserve"> OpRev!G$160</f>
        <v>usd 000s/ quarter</v>
      </c>
      <c r="H21" s="158">
        <f xml:space="preserve"> OpRev!H$160</f>
        <v>0</v>
      </c>
      <c r="I21" s="158">
        <f xml:space="preserve"> OpRev!I$160</f>
        <v>0</v>
      </c>
      <c r="J21" s="158">
        <f xml:space="preserve"> OpRev!J$160</f>
        <v>0</v>
      </c>
      <c r="K21" s="158">
        <f xml:space="preserve"> OpRev!K$160</f>
        <v>0</v>
      </c>
      <c r="L21" s="158">
        <f xml:space="preserve"> OpRev!L$160</f>
        <v>3376.7999999999997</v>
      </c>
      <c r="M21" s="158">
        <f xml:space="preserve"> OpRev!M$160</f>
        <v>3393.6839999999988</v>
      </c>
      <c r="N21" s="158">
        <f xml:space="preserve"> OpRev!N$160</f>
        <v>3410.652419999999</v>
      </c>
      <c r="O21" s="158">
        <f xml:space="preserve"> OpRev!O$160</f>
        <v>3427.7056820999987</v>
      </c>
      <c r="P21" s="158">
        <f xml:space="preserve"> OpRev!P$160</f>
        <v>3453.4134747157495</v>
      </c>
      <c r="Q21" s="158">
        <f xml:space="preserve"> OpRev!Q$160</f>
        <v>3479.3140757761175</v>
      </c>
      <c r="R21" s="158">
        <f xml:space="preserve"> OpRev!R$160</f>
        <v>3505.4089313444383</v>
      </c>
      <c r="S21" s="158">
        <f xml:space="preserve"> OpRev!S$160</f>
        <v>3531.6994983295208</v>
      </c>
      <c r="T21" s="158">
        <f xml:space="preserve"> OpRev!T$160</f>
        <v>3567.0164933128171</v>
      </c>
      <c r="U21" s="158">
        <f xml:space="preserve"> OpRev!U$160</f>
        <v>3602.6866582459447</v>
      </c>
      <c r="V21" s="158">
        <f xml:space="preserve"> OpRev!V$160</f>
        <v>3638.7135248284048</v>
      </c>
      <c r="W21" s="158">
        <f xml:space="preserve"> OpRev!W$160</f>
        <v>3675.1006600766891</v>
      </c>
      <c r="X21" s="158">
        <f xml:space="preserve"> OpRev!X$160</f>
        <v>3721.0394183276471</v>
      </c>
      <c r="Y21" s="158">
        <f xml:space="preserve"> OpRev!Y$160</f>
        <v>3767.552411056743</v>
      </c>
      <c r="Z21" s="158">
        <f xml:space="preserve"> OpRev!Z$160</f>
        <v>3814.6468161949515</v>
      </c>
      <c r="AA21" s="158">
        <f xml:space="preserve"> OpRev!AA$160</f>
        <v>3862.3299013973888</v>
      </c>
      <c r="AB21" s="158">
        <f xml:space="preserve"> OpRev!AB$160</f>
        <v>3920.2648499183497</v>
      </c>
      <c r="AC21" s="158">
        <f xml:space="preserve"> OpRev!AC$160</f>
        <v>3979.0688226671236</v>
      </c>
      <c r="AD21" s="158">
        <f xml:space="preserve"> OpRev!AD$160</f>
        <v>4038.7548550071306</v>
      </c>
      <c r="AE21" s="158">
        <f xml:space="preserve"> OpRev!AE$160</f>
        <v>4099.3361778322369</v>
      </c>
      <c r="AF21" s="158">
        <f xml:space="preserve"> OpRev!AF$160</f>
        <v>4171.074560944302</v>
      </c>
      <c r="AG21" s="158">
        <f xml:space="preserve"> OpRev!AG$160</f>
        <v>4244.0683657608279</v>
      </c>
      <c r="AH21" s="158">
        <f xml:space="preserve"> OpRev!AH$160</f>
        <v>4318.3395621616419</v>
      </c>
      <c r="AI21" s="158">
        <f xml:space="preserve"> OpRev!AI$160</f>
        <v>4393.9105044994703</v>
      </c>
      <c r="AJ21" s="158">
        <f xml:space="preserve"> OpRev!AJ$160</f>
        <v>4470.8039383282112</v>
      </c>
      <c r="AK21" s="158">
        <f xml:space="preserve"> OpRev!AK$160</f>
        <v>4549.0430072489562</v>
      </c>
      <c r="AL21" s="158">
        <f xml:space="preserve"> OpRev!AL$160</f>
        <v>4628.6512598758127</v>
      </c>
      <c r="AM21" s="158">
        <f xml:space="preserve"> OpRev!AM$160</f>
        <v>4709.6526569236412</v>
      </c>
      <c r="AN21" s="158">
        <f xml:space="preserve"> OpRev!AN$160</f>
        <v>4792.0715784198037</v>
      </c>
      <c r="AO21" s="158">
        <f xml:space="preserve"> OpRev!AO$160</f>
        <v>4875.9328310421506</v>
      </c>
      <c r="AP21" s="158">
        <f xml:space="preserve"> OpRev!AP$160</f>
        <v>4961.2616555853883</v>
      </c>
      <c r="AQ21" s="158">
        <f xml:space="preserve"> OpRev!AQ$160</f>
        <v>5048.0837345581331</v>
      </c>
      <c r="AR21" s="158">
        <f xml:space="preserve"> OpRev!AR$160</f>
        <v>5136.4251999128992</v>
      </c>
      <c r="AS21" s="158">
        <f xml:space="preserve"> OpRev!AS$160</f>
        <v>5226.3126409113765</v>
      </c>
      <c r="AT21" s="158">
        <f xml:space="preserve"> OpRev!AT$160</f>
        <v>5317.7731121273264</v>
      </c>
      <c r="AU21" s="158">
        <f xml:space="preserve"> OpRev!AU$160</f>
        <v>5410.8341415895538</v>
      </c>
      <c r="AV21" s="158">
        <f xml:space="preserve"> OpRev!AV$160</f>
        <v>5505.5237390673719</v>
      </c>
      <c r="AW21" s="158">
        <f xml:space="preserve"> OpRev!AW$160</f>
        <v>5601.8704045010509</v>
      </c>
      <c r="AX21" s="158">
        <f xml:space="preserve"> OpRev!AX$160</f>
        <v>5699.903136579821</v>
      </c>
      <c r="AY21" s="158">
        <f xml:space="preserve"> OpRev!AY$160</f>
        <v>5799.6514414699677</v>
      </c>
      <c r="AZ21" s="158">
        <f xml:space="preserve"> OpRev!AZ$160</f>
        <v>0</v>
      </c>
      <c r="BA21" s="158">
        <f xml:space="preserve"> OpRev!BA$160</f>
        <v>0</v>
      </c>
      <c r="BB21" s="158">
        <f xml:space="preserve"> OpRev!BB$160</f>
        <v>0</v>
      </c>
    </row>
    <row r="22" spans="1:54" x14ac:dyDescent="0.25">
      <c r="E22" s="158" t="str">
        <f xml:space="preserve"> Time!E$58</f>
        <v>Forecast period flag</v>
      </c>
      <c r="F22" s="158">
        <f xml:space="preserve"> Time!F$58</f>
        <v>0</v>
      </c>
      <c r="G22" s="158" t="str">
        <f xml:space="preserve"> Time!G$58</f>
        <v>flag</v>
      </c>
      <c r="H22" s="158">
        <f xml:space="preserve"> Time!H$58</f>
        <v>40</v>
      </c>
      <c r="I22" s="158">
        <f xml:space="preserve"> Time!I$58</f>
        <v>0</v>
      </c>
      <c r="J22" s="158">
        <f xml:space="preserve"> Time!J$58</f>
        <v>0</v>
      </c>
      <c r="K22" s="158">
        <f xml:space="preserve"> Time!K$58</f>
        <v>0</v>
      </c>
      <c r="L22" s="158">
        <f xml:space="preserve"> Time!L$58</f>
        <v>1</v>
      </c>
      <c r="M22" s="158">
        <f xml:space="preserve"> Time!M$58</f>
        <v>1</v>
      </c>
      <c r="N22" s="158">
        <f xml:space="preserve"> Time!N$58</f>
        <v>1</v>
      </c>
      <c r="O22" s="158">
        <f xml:space="preserve"> Time!O$58</f>
        <v>1</v>
      </c>
      <c r="P22" s="158">
        <f xml:space="preserve"> Time!P$58</f>
        <v>1</v>
      </c>
      <c r="Q22" s="158">
        <f xml:space="preserve"> Time!Q$58</f>
        <v>1</v>
      </c>
      <c r="R22" s="158">
        <f xml:space="preserve"> Time!R$58</f>
        <v>1</v>
      </c>
      <c r="S22" s="158">
        <f xml:space="preserve"> Time!S$58</f>
        <v>1</v>
      </c>
      <c r="T22" s="158">
        <f xml:space="preserve"> Time!T$58</f>
        <v>1</v>
      </c>
      <c r="U22" s="158">
        <f xml:space="preserve"> Time!U$58</f>
        <v>1</v>
      </c>
      <c r="V22" s="158">
        <f xml:space="preserve"> Time!V$58</f>
        <v>1</v>
      </c>
      <c r="W22" s="158">
        <f xml:space="preserve"> Time!W$58</f>
        <v>1</v>
      </c>
      <c r="X22" s="158">
        <f xml:space="preserve"> Time!X$58</f>
        <v>1</v>
      </c>
      <c r="Y22" s="158">
        <f xml:space="preserve"> Time!Y$58</f>
        <v>1</v>
      </c>
      <c r="Z22" s="158">
        <f xml:space="preserve"> Time!Z$58</f>
        <v>1</v>
      </c>
      <c r="AA22" s="158">
        <f xml:space="preserve"> Time!AA$58</f>
        <v>1</v>
      </c>
      <c r="AB22" s="158">
        <f xml:space="preserve"> Time!AB$58</f>
        <v>1</v>
      </c>
      <c r="AC22" s="158">
        <f xml:space="preserve"> Time!AC$58</f>
        <v>1</v>
      </c>
      <c r="AD22" s="158">
        <f xml:space="preserve"> Time!AD$58</f>
        <v>1</v>
      </c>
      <c r="AE22" s="158">
        <f xml:space="preserve"> Time!AE$58</f>
        <v>1</v>
      </c>
      <c r="AF22" s="158">
        <f xml:space="preserve"> Time!AF$58</f>
        <v>1</v>
      </c>
      <c r="AG22" s="158">
        <f xml:space="preserve"> Time!AG$58</f>
        <v>1</v>
      </c>
      <c r="AH22" s="158">
        <f xml:space="preserve"> Time!AH$58</f>
        <v>1</v>
      </c>
      <c r="AI22" s="158">
        <f xml:space="preserve"> Time!AI$58</f>
        <v>1</v>
      </c>
      <c r="AJ22" s="158">
        <f xml:space="preserve"> Time!AJ$58</f>
        <v>1</v>
      </c>
      <c r="AK22" s="158">
        <f xml:space="preserve"> Time!AK$58</f>
        <v>1</v>
      </c>
      <c r="AL22" s="158">
        <f xml:space="preserve"> Time!AL$58</f>
        <v>1</v>
      </c>
      <c r="AM22" s="158">
        <f xml:space="preserve"> Time!AM$58</f>
        <v>1</v>
      </c>
      <c r="AN22" s="158">
        <f xml:space="preserve"> Time!AN$58</f>
        <v>1</v>
      </c>
      <c r="AO22" s="158">
        <f xml:space="preserve"> Time!AO$58</f>
        <v>1</v>
      </c>
      <c r="AP22" s="158">
        <f xml:space="preserve"> Time!AP$58</f>
        <v>1</v>
      </c>
      <c r="AQ22" s="158">
        <f xml:space="preserve"> Time!AQ$58</f>
        <v>1</v>
      </c>
      <c r="AR22" s="158">
        <f xml:space="preserve"> Time!AR$58</f>
        <v>1</v>
      </c>
      <c r="AS22" s="158">
        <f xml:space="preserve"> Time!AS$58</f>
        <v>1</v>
      </c>
      <c r="AT22" s="158">
        <f xml:space="preserve"> Time!AT$58</f>
        <v>1</v>
      </c>
      <c r="AU22" s="158">
        <f xml:space="preserve"> Time!AU$58</f>
        <v>1</v>
      </c>
      <c r="AV22" s="158">
        <f xml:space="preserve"> Time!AV$58</f>
        <v>1</v>
      </c>
      <c r="AW22" s="158">
        <f xml:space="preserve"> Time!AW$58</f>
        <v>1</v>
      </c>
      <c r="AX22" s="158">
        <f xml:space="preserve"> Time!AX$58</f>
        <v>1</v>
      </c>
      <c r="AY22" s="158">
        <f xml:space="preserve"> Time!AY$58</f>
        <v>1</v>
      </c>
      <c r="AZ22" s="158">
        <f xml:space="preserve"> Time!AZ$58</f>
        <v>0</v>
      </c>
      <c r="BA22" s="158">
        <f xml:space="preserve"> Time!BA$58</f>
        <v>0</v>
      </c>
      <c r="BB22" s="158">
        <f xml:space="preserve"> Time!BB$58</f>
        <v>0</v>
      </c>
    </row>
    <row r="23" spans="1:54" x14ac:dyDescent="0.25">
      <c r="E23" s="64" t="s">
        <v>104</v>
      </c>
      <c r="J23" s="64">
        <f t="shared" ref="J23:BB23" si="2">$F19*(J20+J21)*J$22</f>
        <v>0</v>
      </c>
      <c r="K23" s="64">
        <f t="shared" si="2"/>
        <v>0</v>
      </c>
      <c r="L23" s="64">
        <f t="shared" si="2"/>
        <v>1373.4267187499997</v>
      </c>
      <c r="M23" s="64">
        <f t="shared" si="2"/>
        <v>1478.2410267187495</v>
      </c>
      <c r="N23" s="64">
        <f t="shared" si="2"/>
        <v>1651.1059721981244</v>
      </c>
      <c r="O23" s="64">
        <f t="shared" si="2"/>
        <v>1890.065987399207</v>
      </c>
      <c r="P23" s="64">
        <f t="shared" si="2"/>
        <v>1479.860904781792</v>
      </c>
      <c r="Q23" s="64">
        <f t="shared" si="2"/>
        <v>1620.8438986285475</v>
      </c>
      <c r="R23" s="64">
        <f t="shared" si="2"/>
        <v>1696.9778531520515</v>
      </c>
      <c r="S23" s="64">
        <f t="shared" si="2"/>
        <v>1947.4090597585709</v>
      </c>
      <c r="T23" s="64">
        <f t="shared" si="2"/>
        <v>1533.6359545682103</v>
      </c>
      <c r="U23" s="64">
        <f t="shared" si="2"/>
        <v>1678.3172089417769</v>
      </c>
      <c r="V23" s="64">
        <f t="shared" si="2"/>
        <v>1761.510963923515</v>
      </c>
      <c r="W23" s="64">
        <f t="shared" si="2"/>
        <v>2026.4816766950994</v>
      </c>
      <c r="X23" s="64">
        <f t="shared" si="2"/>
        <v>1610.9899620095639</v>
      </c>
      <c r="Y23" s="64">
        <f t="shared" si="2"/>
        <v>1755.1201774914259</v>
      </c>
      <c r="Z23" s="64">
        <f t="shared" si="2"/>
        <v>1846.680741523948</v>
      </c>
      <c r="AA23" s="64">
        <f t="shared" si="2"/>
        <v>2112.2720137314063</v>
      </c>
      <c r="AB23" s="64">
        <f t="shared" si="2"/>
        <v>1697.2427893482998</v>
      </c>
      <c r="AC23" s="64">
        <f t="shared" si="2"/>
        <v>1853.6554283345147</v>
      </c>
      <c r="AD23" s="64">
        <f t="shared" si="2"/>
        <v>1955.1720434023136</v>
      </c>
      <c r="AE23" s="64">
        <f t="shared" si="2"/>
        <v>2241.8885243797827</v>
      </c>
      <c r="AF23" s="64">
        <f t="shared" si="2"/>
        <v>1805.8285583802553</v>
      </c>
      <c r="AG23" s="64">
        <f t="shared" si="2"/>
        <v>1977.105879546503</v>
      </c>
      <c r="AH23" s="64">
        <f t="shared" si="2"/>
        <v>2090.5197490234209</v>
      </c>
      <c r="AI23" s="64">
        <f t="shared" si="2"/>
        <v>2402.9884619997811</v>
      </c>
      <c r="AJ23" s="64">
        <f t="shared" si="2"/>
        <v>1942.1975655680417</v>
      </c>
      <c r="AK23" s="64">
        <f t="shared" si="2"/>
        <v>2119.1787928066246</v>
      </c>
      <c r="AL23" s="64">
        <f t="shared" si="2"/>
        <v>2240.7424730788985</v>
      </c>
      <c r="AM23" s="64">
        <f t="shared" si="2"/>
        <v>2575.6648850778802</v>
      </c>
      <c r="AN23" s="64">
        <f t="shared" si="2"/>
        <v>2074.6835338646406</v>
      </c>
      <c r="AO23" s="64">
        <f t="shared" si="2"/>
        <v>2271.4609279860342</v>
      </c>
      <c r="AP23" s="64">
        <f t="shared" si="2"/>
        <v>2401.7600565626067</v>
      </c>
      <c r="AQ23" s="64">
        <f t="shared" si="2"/>
        <v>2760.7496686448312</v>
      </c>
      <c r="AR23" s="64">
        <f t="shared" si="2"/>
        <v>2223.7682828395227</v>
      </c>
      <c r="AS23" s="64">
        <f t="shared" si="2"/>
        <v>2434.685909882066</v>
      </c>
      <c r="AT23" s="64">
        <f t="shared" si="2"/>
        <v>2574.3482076159603</v>
      </c>
      <c r="AU23" s="64">
        <f t="shared" si="2"/>
        <v>2959.1344654652498</v>
      </c>
      <c r="AV23" s="64">
        <f t="shared" si="2"/>
        <v>2383.5661174557135</v>
      </c>
      <c r="AW23" s="64">
        <f t="shared" si="2"/>
        <v>2609.6400808593212</v>
      </c>
      <c r="AX23" s="64">
        <f t="shared" si="2"/>
        <v>2759.3383760159786</v>
      </c>
      <c r="AY23" s="64">
        <f t="shared" si="2"/>
        <v>3171.7750016076616</v>
      </c>
      <c r="AZ23" s="64">
        <f t="shared" si="2"/>
        <v>0</v>
      </c>
      <c r="BA23" s="64">
        <f t="shared" si="2"/>
        <v>0</v>
      </c>
      <c r="BB23" s="64">
        <f t="shared" si="2"/>
        <v>0</v>
      </c>
    </row>
    <row r="25" spans="1:54" x14ac:dyDescent="0.25">
      <c r="E25" s="64" t="s">
        <v>194</v>
      </c>
    </row>
    <row r="26" spans="1:54" x14ac:dyDescent="0.25">
      <c r="E26" s="64" t="str">
        <f t="shared" ref="E26:AJ26" si="3" xml:space="preserve"> E$16</f>
        <v>Fixed cost</v>
      </c>
      <c r="F26" s="64">
        <f t="shared" si="3"/>
        <v>0</v>
      </c>
      <c r="G26" s="64" t="s">
        <v>121</v>
      </c>
      <c r="H26" s="64">
        <f t="shared" si="3"/>
        <v>26000</v>
      </c>
      <c r="I26" s="64">
        <f t="shared" si="3"/>
        <v>0</v>
      </c>
      <c r="J26" s="64">
        <f t="shared" si="3"/>
        <v>0</v>
      </c>
      <c r="K26" s="64">
        <f t="shared" si="3"/>
        <v>0</v>
      </c>
      <c r="L26" s="64">
        <f t="shared" si="3"/>
        <v>650</v>
      </c>
      <c r="M26" s="64">
        <f t="shared" si="3"/>
        <v>650</v>
      </c>
      <c r="N26" s="64">
        <f t="shared" si="3"/>
        <v>650</v>
      </c>
      <c r="O26" s="64">
        <f t="shared" si="3"/>
        <v>650</v>
      </c>
      <c r="P26" s="64">
        <f t="shared" si="3"/>
        <v>650</v>
      </c>
      <c r="Q26" s="64">
        <f t="shared" si="3"/>
        <v>650</v>
      </c>
      <c r="R26" s="64">
        <f t="shared" si="3"/>
        <v>650</v>
      </c>
      <c r="S26" s="64">
        <f t="shared" si="3"/>
        <v>650</v>
      </c>
      <c r="T26" s="64">
        <f t="shared" si="3"/>
        <v>650</v>
      </c>
      <c r="U26" s="64">
        <f t="shared" si="3"/>
        <v>650</v>
      </c>
      <c r="V26" s="64">
        <f t="shared" si="3"/>
        <v>650</v>
      </c>
      <c r="W26" s="64">
        <f t="shared" si="3"/>
        <v>650</v>
      </c>
      <c r="X26" s="64">
        <f t="shared" si="3"/>
        <v>650</v>
      </c>
      <c r="Y26" s="64">
        <f t="shared" si="3"/>
        <v>650</v>
      </c>
      <c r="Z26" s="64">
        <f t="shared" si="3"/>
        <v>650</v>
      </c>
      <c r="AA26" s="64">
        <f t="shared" si="3"/>
        <v>650</v>
      </c>
      <c r="AB26" s="64">
        <f t="shared" si="3"/>
        <v>650</v>
      </c>
      <c r="AC26" s="64">
        <f t="shared" si="3"/>
        <v>650</v>
      </c>
      <c r="AD26" s="64">
        <f t="shared" si="3"/>
        <v>650</v>
      </c>
      <c r="AE26" s="64">
        <f t="shared" si="3"/>
        <v>650</v>
      </c>
      <c r="AF26" s="64">
        <f t="shared" si="3"/>
        <v>650</v>
      </c>
      <c r="AG26" s="64">
        <f t="shared" si="3"/>
        <v>650</v>
      </c>
      <c r="AH26" s="64">
        <f t="shared" si="3"/>
        <v>650</v>
      </c>
      <c r="AI26" s="64">
        <f t="shared" si="3"/>
        <v>650</v>
      </c>
      <c r="AJ26" s="64">
        <f t="shared" si="3"/>
        <v>650</v>
      </c>
      <c r="AK26" s="64">
        <f t="shared" ref="AK26:BB26" si="4" xml:space="preserve"> AK$16</f>
        <v>650</v>
      </c>
      <c r="AL26" s="64">
        <f t="shared" si="4"/>
        <v>650</v>
      </c>
      <c r="AM26" s="64">
        <f t="shared" si="4"/>
        <v>650</v>
      </c>
      <c r="AN26" s="64">
        <f t="shared" si="4"/>
        <v>650</v>
      </c>
      <c r="AO26" s="64">
        <f t="shared" si="4"/>
        <v>650</v>
      </c>
      <c r="AP26" s="64">
        <f t="shared" si="4"/>
        <v>650</v>
      </c>
      <c r="AQ26" s="64">
        <f t="shared" si="4"/>
        <v>650</v>
      </c>
      <c r="AR26" s="64">
        <f t="shared" si="4"/>
        <v>650</v>
      </c>
      <c r="AS26" s="64">
        <f t="shared" si="4"/>
        <v>650</v>
      </c>
      <c r="AT26" s="64">
        <f t="shared" si="4"/>
        <v>650</v>
      </c>
      <c r="AU26" s="64">
        <f t="shared" si="4"/>
        <v>650</v>
      </c>
      <c r="AV26" s="64">
        <f t="shared" si="4"/>
        <v>650</v>
      </c>
      <c r="AW26" s="64">
        <f t="shared" si="4"/>
        <v>650</v>
      </c>
      <c r="AX26" s="64">
        <f t="shared" si="4"/>
        <v>650</v>
      </c>
      <c r="AY26" s="64">
        <f t="shared" si="4"/>
        <v>650</v>
      </c>
      <c r="AZ26" s="64">
        <f t="shared" si="4"/>
        <v>0</v>
      </c>
      <c r="BA26" s="64">
        <f t="shared" si="4"/>
        <v>0</v>
      </c>
      <c r="BB26" s="64">
        <f t="shared" si="4"/>
        <v>0</v>
      </c>
    </row>
    <row r="27" spans="1:54" x14ac:dyDescent="0.25">
      <c r="E27" s="64" t="str">
        <f t="shared" ref="E27:AJ27" si="5" xml:space="preserve"> E$23</f>
        <v>variable cost</v>
      </c>
      <c r="F27" s="64">
        <f t="shared" si="5"/>
        <v>0</v>
      </c>
      <c r="G27" s="64" t="s">
        <v>121</v>
      </c>
      <c r="H27" s="64">
        <f t="shared" si="5"/>
        <v>0</v>
      </c>
      <c r="I27" s="64">
        <f t="shared" si="5"/>
        <v>0</v>
      </c>
      <c r="J27" s="64">
        <f t="shared" si="5"/>
        <v>0</v>
      </c>
      <c r="K27" s="64">
        <f t="shared" si="5"/>
        <v>0</v>
      </c>
      <c r="L27" s="64">
        <f t="shared" si="5"/>
        <v>1373.4267187499997</v>
      </c>
      <c r="M27" s="64">
        <f t="shared" si="5"/>
        <v>1478.2410267187495</v>
      </c>
      <c r="N27" s="64">
        <f t="shared" si="5"/>
        <v>1651.1059721981244</v>
      </c>
      <c r="O27" s="64">
        <f t="shared" si="5"/>
        <v>1890.065987399207</v>
      </c>
      <c r="P27" s="64">
        <f t="shared" si="5"/>
        <v>1479.860904781792</v>
      </c>
      <c r="Q27" s="64">
        <f t="shared" si="5"/>
        <v>1620.8438986285475</v>
      </c>
      <c r="R27" s="64">
        <f t="shared" si="5"/>
        <v>1696.9778531520515</v>
      </c>
      <c r="S27" s="64">
        <f t="shared" si="5"/>
        <v>1947.4090597585709</v>
      </c>
      <c r="T27" s="64">
        <f t="shared" si="5"/>
        <v>1533.6359545682103</v>
      </c>
      <c r="U27" s="64">
        <f t="shared" si="5"/>
        <v>1678.3172089417769</v>
      </c>
      <c r="V27" s="64">
        <f t="shared" si="5"/>
        <v>1761.510963923515</v>
      </c>
      <c r="W27" s="64">
        <f t="shared" si="5"/>
        <v>2026.4816766950994</v>
      </c>
      <c r="X27" s="64">
        <f t="shared" si="5"/>
        <v>1610.9899620095639</v>
      </c>
      <c r="Y27" s="64">
        <f t="shared" si="5"/>
        <v>1755.1201774914259</v>
      </c>
      <c r="Z27" s="64">
        <f t="shared" si="5"/>
        <v>1846.680741523948</v>
      </c>
      <c r="AA27" s="64">
        <f t="shared" si="5"/>
        <v>2112.2720137314063</v>
      </c>
      <c r="AB27" s="64">
        <f t="shared" si="5"/>
        <v>1697.2427893482998</v>
      </c>
      <c r="AC27" s="64">
        <f t="shared" si="5"/>
        <v>1853.6554283345147</v>
      </c>
      <c r="AD27" s="64">
        <f t="shared" si="5"/>
        <v>1955.1720434023136</v>
      </c>
      <c r="AE27" s="64">
        <f t="shared" si="5"/>
        <v>2241.8885243797827</v>
      </c>
      <c r="AF27" s="64">
        <f t="shared" si="5"/>
        <v>1805.8285583802553</v>
      </c>
      <c r="AG27" s="64">
        <f t="shared" si="5"/>
        <v>1977.105879546503</v>
      </c>
      <c r="AH27" s="64">
        <f t="shared" si="5"/>
        <v>2090.5197490234209</v>
      </c>
      <c r="AI27" s="64">
        <f t="shared" si="5"/>
        <v>2402.9884619997811</v>
      </c>
      <c r="AJ27" s="64">
        <f t="shared" si="5"/>
        <v>1942.1975655680417</v>
      </c>
      <c r="AK27" s="64">
        <f t="shared" ref="AK27:BB27" si="6" xml:space="preserve"> AK$23</f>
        <v>2119.1787928066246</v>
      </c>
      <c r="AL27" s="64">
        <f t="shared" si="6"/>
        <v>2240.7424730788985</v>
      </c>
      <c r="AM27" s="64">
        <f t="shared" si="6"/>
        <v>2575.6648850778802</v>
      </c>
      <c r="AN27" s="64">
        <f t="shared" si="6"/>
        <v>2074.6835338646406</v>
      </c>
      <c r="AO27" s="64">
        <f t="shared" si="6"/>
        <v>2271.4609279860342</v>
      </c>
      <c r="AP27" s="64">
        <f t="shared" si="6"/>
        <v>2401.7600565626067</v>
      </c>
      <c r="AQ27" s="64">
        <f t="shared" si="6"/>
        <v>2760.7496686448312</v>
      </c>
      <c r="AR27" s="64">
        <f t="shared" si="6"/>
        <v>2223.7682828395227</v>
      </c>
      <c r="AS27" s="64">
        <f t="shared" si="6"/>
        <v>2434.685909882066</v>
      </c>
      <c r="AT27" s="64">
        <f t="shared" si="6"/>
        <v>2574.3482076159603</v>
      </c>
      <c r="AU27" s="64">
        <f t="shared" si="6"/>
        <v>2959.1344654652498</v>
      </c>
      <c r="AV27" s="64">
        <f t="shared" si="6"/>
        <v>2383.5661174557135</v>
      </c>
      <c r="AW27" s="64">
        <f t="shared" si="6"/>
        <v>2609.6400808593212</v>
      </c>
      <c r="AX27" s="64">
        <f t="shared" si="6"/>
        <v>2759.3383760159786</v>
      </c>
      <c r="AY27" s="64">
        <f t="shared" si="6"/>
        <v>3171.7750016076616</v>
      </c>
      <c r="AZ27" s="64">
        <f t="shared" si="6"/>
        <v>0</v>
      </c>
      <c r="BA27" s="64">
        <f t="shared" si="6"/>
        <v>0</v>
      </c>
      <c r="BB27" s="64">
        <f t="shared" si="6"/>
        <v>0</v>
      </c>
    </row>
    <row r="28" spans="1:54" s="133" customFormat="1" x14ac:dyDescent="0.25">
      <c r="A28" s="198"/>
      <c r="B28" s="198"/>
      <c r="C28" s="199"/>
      <c r="E28" s="163" t="s">
        <v>103</v>
      </c>
      <c r="F28" s="163"/>
      <c r="G28" s="163" t="s">
        <v>121</v>
      </c>
      <c r="H28" s="163"/>
      <c r="I28" s="163"/>
      <c r="J28" s="163">
        <f t="shared" ref="J28:BB28" si="7">SUM(J26:J27)</f>
        <v>0</v>
      </c>
      <c r="K28" s="163">
        <f t="shared" si="7"/>
        <v>0</v>
      </c>
      <c r="L28" s="163">
        <f t="shared" si="7"/>
        <v>2023.4267187499997</v>
      </c>
      <c r="M28" s="163">
        <f t="shared" si="7"/>
        <v>2128.2410267187497</v>
      </c>
      <c r="N28" s="163">
        <f t="shared" si="7"/>
        <v>2301.1059721981246</v>
      </c>
      <c r="O28" s="163">
        <f t="shared" si="7"/>
        <v>2540.0659873992072</v>
      </c>
      <c r="P28" s="163">
        <f t="shared" si="7"/>
        <v>2129.8609047817918</v>
      </c>
      <c r="Q28" s="163">
        <f t="shared" si="7"/>
        <v>2270.8438986285473</v>
      </c>
      <c r="R28" s="163">
        <f t="shared" si="7"/>
        <v>2346.9778531520515</v>
      </c>
      <c r="S28" s="163">
        <f t="shared" si="7"/>
        <v>2597.4090597585709</v>
      </c>
      <c r="T28" s="163">
        <f t="shared" si="7"/>
        <v>2183.6359545682103</v>
      </c>
      <c r="U28" s="163">
        <f t="shared" si="7"/>
        <v>2328.3172089417767</v>
      </c>
      <c r="V28" s="163">
        <f t="shared" si="7"/>
        <v>2411.5109639235152</v>
      </c>
      <c r="W28" s="163">
        <f t="shared" si="7"/>
        <v>2676.4816766950994</v>
      </c>
      <c r="X28" s="163">
        <f t="shared" si="7"/>
        <v>2260.9899620095639</v>
      </c>
      <c r="Y28" s="163">
        <f t="shared" si="7"/>
        <v>2405.1201774914261</v>
      </c>
      <c r="Z28" s="163">
        <f t="shared" si="7"/>
        <v>2496.6807415239482</v>
      </c>
      <c r="AA28" s="163">
        <f t="shared" si="7"/>
        <v>2762.2720137314063</v>
      </c>
      <c r="AB28" s="163">
        <f t="shared" si="7"/>
        <v>2347.2427893483</v>
      </c>
      <c r="AC28" s="163">
        <f t="shared" si="7"/>
        <v>2503.6554283345149</v>
      </c>
      <c r="AD28" s="163">
        <f t="shared" si="7"/>
        <v>2605.1720434023136</v>
      </c>
      <c r="AE28" s="163">
        <f t="shared" si="7"/>
        <v>2891.8885243797827</v>
      </c>
      <c r="AF28" s="163">
        <f t="shared" si="7"/>
        <v>2455.8285583802553</v>
      </c>
      <c r="AG28" s="163">
        <f t="shared" si="7"/>
        <v>2627.1058795465033</v>
      </c>
      <c r="AH28" s="163">
        <f t="shared" si="7"/>
        <v>2740.5197490234209</v>
      </c>
      <c r="AI28" s="163">
        <f t="shared" si="7"/>
        <v>3052.9884619997811</v>
      </c>
      <c r="AJ28" s="163">
        <f t="shared" si="7"/>
        <v>2592.1975655680417</v>
      </c>
      <c r="AK28" s="163">
        <f t="shared" si="7"/>
        <v>2769.1787928066246</v>
      </c>
      <c r="AL28" s="163">
        <f t="shared" si="7"/>
        <v>2890.7424730788985</v>
      </c>
      <c r="AM28" s="163">
        <f t="shared" si="7"/>
        <v>3225.6648850778802</v>
      </c>
      <c r="AN28" s="163">
        <f t="shared" si="7"/>
        <v>2724.6835338646406</v>
      </c>
      <c r="AO28" s="163">
        <f t="shared" si="7"/>
        <v>2921.4609279860342</v>
      </c>
      <c r="AP28" s="163">
        <f t="shared" si="7"/>
        <v>3051.7600565626067</v>
      </c>
      <c r="AQ28" s="163">
        <f t="shared" si="7"/>
        <v>3410.7496686448312</v>
      </c>
      <c r="AR28" s="163">
        <f t="shared" si="7"/>
        <v>2873.7682828395227</v>
      </c>
      <c r="AS28" s="163">
        <f t="shared" si="7"/>
        <v>3084.685909882066</v>
      </c>
      <c r="AT28" s="163">
        <f t="shared" si="7"/>
        <v>3224.3482076159603</v>
      </c>
      <c r="AU28" s="163">
        <f t="shared" si="7"/>
        <v>3609.1344654652498</v>
      </c>
      <c r="AV28" s="163">
        <f t="shared" si="7"/>
        <v>3033.5661174557135</v>
      </c>
      <c r="AW28" s="163">
        <f t="shared" si="7"/>
        <v>3259.6400808593212</v>
      </c>
      <c r="AX28" s="163">
        <f t="shared" si="7"/>
        <v>3409.3383760159786</v>
      </c>
      <c r="AY28" s="163">
        <f t="shared" si="7"/>
        <v>3821.7750016076616</v>
      </c>
      <c r="AZ28" s="163">
        <f t="shared" si="7"/>
        <v>0</v>
      </c>
      <c r="BA28" s="163">
        <f t="shared" si="7"/>
        <v>0</v>
      </c>
      <c r="BB28" s="163">
        <f t="shared" si="7"/>
        <v>0</v>
      </c>
    </row>
    <row r="30" spans="1:54" x14ac:dyDescent="0.25">
      <c r="B30" s="2" t="s">
        <v>280</v>
      </c>
    </row>
    <row r="31" spans="1:54" x14ac:dyDescent="0.25">
      <c r="E31" s="158" t="str">
        <f xml:space="preserve"> InpC!E$76</f>
        <v>consultant</v>
      </c>
      <c r="F31" s="158">
        <f xml:space="preserve"> InpC!F$76</f>
        <v>400</v>
      </c>
      <c r="G31" s="158" t="str">
        <f xml:space="preserve"> InpC!G$76</f>
        <v>usd 000s per year</v>
      </c>
    </row>
    <row r="32" spans="1:54" x14ac:dyDescent="0.25">
      <c r="E32" s="158" t="str">
        <f xml:space="preserve"> InpC!E$77</f>
        <v>doctors</v>
      </c>
      <c r="F32" s="158">
        <f xml:space="preserve"> InpC!F$77</f>
        <v>150</v>
      </c>
      <c r="G32" s="158" t="str">
        <f xml:space="preserve"> InpC!G$77</f>
        <v>usd 000s per year</v>
      </c>
    </row>
    <row r="33" spans="1:55" x14ac:dyDescent="0.25">
      <c r="E33" s="158" t="str">
        <f xml:space="preserve"> InpC!E$78</f>
        <v>nurses</v>
      </c>
      <c r="F33" s="158">
        <f xml:space="preserve"> InpC!F$78</f>
        <v>60</v>
      </c>
      <c r="G33" s="158" t="str">
        <f xml:space="preserve"> InpC!G$78</f>
        <v>usd 000s per year</v>
      </c>
    </row>
    <row r="34" spans="1:55" x14ac:dyDescent="0.25">
      <c r="E34" s="158" t="str">
        <f xml:space="preserve"> InpC!E$79</f>
        <v>technicians</v>
      </c>
      <c r="F34" s="158">
        <f xml:space="preserve"> InpC!F$79</f>
        <v>40</v>
      </c>
      <c r="G34" s="158" t="str">
        <f xml:space="preserve"> InpC!G$79</f>
        <v>usd 000s per year</v>
      </c>
    </row>
    <row r="35" spans="1:55" x14ac:dyDescent="0.25">
      <c r="E35" s="158">
        <f xml:space="preserve"> InpC!E$80</f>
        <v>0</v>
      </c>
      <c r="F35" s="158">
        <f xml:space="preserve"> InpC!F$80</f>
        <v>0</v>
      </c>
      <c r="G35" s="158">
        <f xml:space="preserve"> InpC!G$80</f>
        <v>0</v>
      </c>
    </row>
    <row r="36" spans="1:55" x14ac:dyDescent="0.25">
      <c r="E36" s="158" t="str">
        <f xml:space="preserve"> InpC!E$81</f>
        <v>admin staff</v>
      </c>
      <c r="F36" s="158">
        <f xml:space="preserve"> InpC!F$81</f>
        <v>35</v>
      </c>
      <c r="G36" s="158" t="str">
        <f xml:space="preserve"> InpC!G$81</f>
        <v>usd 000s per year</v>
      </c>
    </row>
    <row r="37" spans="1:55" x14ac:dyDescent="0.25">
      <c r="E37" s="158" t="str">
        <f xml:space="preserve"> InpC!E$82</f>
        <v>maintainanc staff</v>
      </c>
      <c r="F37" s="158">
        <f xml:space="preserve"> InpC!F$82</f>
        <v>30</v>
      </c>
      <c r="G37" s="158" t="str">
        <f xml:space="preserve"> InpC!G$82</f>
        <v>usd 000s per year</v>
      </c>
    </row>
    <row r="38" spans="1:55" x14ac:dyDescent="0.25">
      <c r="E38" s="158" t="str">
        <f xml:space="preserve"> InpC!E$83</f>
        <v>housekeeping staff</v>
      </c>
      <c r="F38" s="158">
        <f xml:space="preserve"> InpC!F$83</f>
        <v>25</v>
      </c>
      <c r="G38" s="158" t="str">
        <f xml:space="preserve"> InpC!G$83</f>
        <v>usd 000s per year</v>
      </c>
    </row>
    <row r="39" spans="1:55" x14ac:dyDescent="0.25">
      <c r="E39" s="161" t="str">
        <f xml:space="preserve"> InpC!E$152</f>
        <v>no of period in a year</v>
      </c>
      <c r="F39" s="158">
        <f xml:space="preserve"> InpC!F$152</f>
        <v>4</v>
      </c>
      <c r="G39" s="161" t="str">
        <f xml:space="preserve"> InpC!G$152</f>
        <v>period</v>
      </c>
    </row>
    <row r="40" spans="1:55" s="180" customFormat="1" x14ac:dyDescent="0.25">
      <c r="A40" s="177"/>
      <c r="B40" s="177"/>
      <c r="C40" s="178"/>
      <c r="D40" s="151"/>
      <c r="E40" s="179" t="str">
        <f xml:space="preserve"> Esc!E$22</f>
        <v>periodic escalation factor</v>
      </c>
      <c r="F40" s="179">
        <f xml:space="preserve"> Esc!F$22</f>
        <v>0</v>
      </c>
      <c r="G40" s="179" t="str">
        <f xml:space="preserve"> Esc!G$22</f>
        <v>factor</v>
      </c>
      <c r="H40" s="179">
        <f xml:space="preserve"> Esc!H$22</f>
        <v>0</v>
      </c>
      <c r="I40" s="179">
        <f xml:space="preserve"> Esc!I$22</f>
        <v>0</v>
      </c>
      <c r="J40" s="179">
        <f xml:space="preserve"> Esc!J$22</f>
        <v>0</v>
      </c>
      <c r="K40" s="179">
        <f xml:space="preserve"> Esc!K$22</f>
        <v>1</v>
      </c>
      <c r="L40" s="179">
        <f xml:space="preserve"> Esc!L$22</f>
        <v>1.0049999999999999</v>
      </c>
      <c r="M40" s="179">
        <f xml:space="preserve"> Esc!M$22</f>
        <v>1.0100249999999997</v>
      </c>
      <c r="N40" s="179">
        <f xml:space="preserve"> Esc!N$22</f>
        <v>1.0150751249999996</v>
      </c>
      <c r="O40" s="179">
        <f xml:space="preserve"> Esc!O$22</f>
        <v>1.0201505006249996</v>
      </c>
      <c r="P40" s="179">
        <f xml:space="preserve"> Esc!P$22</f>
        <v>1.0278016293796872</v>
      </c>
      <c r="Q40" s="179">
        <f xml:space="preserve"> Esc!Q$22</f>
        <v>1.035510141600035</v>
      </c>
      <c r="R40" s="179">
        <f xml:space="preserve"> Esc!R$22</f>
        <v>1.0432764676620352</v>
      </c>
      <c r="S40" s="179">
        <f xml:space="preserve"> Esc!S$22</f>
        <v>1.0511010411695005</v>
      </c>
      <c r="T40" s="179">
        <f xml:space="preserve"> Esc!T$22</f>
        <v>1.0616120515811955</v>
      </c>
      <c r="U40" s="179">
        <f xml:space="preserve"> Esc!U$22</f>
        <v>1.0722281720970075</v>
      </c>
      <c r="V40" s="179">
        <f xml:space="preserve"> Esc!V$22</f>
        <v>1.0829504538179775</v>
      </c>
      <c r="W40" s="179">
        <f xml:space="preserve"> Esc!W$22</f>
        <v>1.0937799583561574</v>
      </c>
      <c r="X40" s="179">
        <f xml:space="preserve"> Esc!X$22</f>
        <v>1.1074522078356093</v>
      </c>
      <c r="Y40" s="179">
        <f xml:space="preserve"> Esc!Y$22</f>
        <v>1.1212953604335543</v>
      </c>
      <c r="Z40" s="179">
        <f xml:space="preserve"> Esc!Z$22</f>
        <v>1.1353115524389736</v>
      </c>
      <c r="AA40" s="179">
        <f xml:space="preserve"> Esc!AA$22</f>
        <v>1.1495029468444609</v>
      </c>
      <c r="AB40" s="179">
        <f xml:space="preserve"> Esc!AB$22</f>
        <v>1.1667454910471278</v>
      </c>
      <c r="AC40" s="179">
        <f xml:space="preserve"> Esc!AC$22</f>
        <v>1.1842466734128345</v>
      </c>
      <c r="AD40" s="179">
        <f xml:space="preserve"> Esc!AD$22</f>
        <v>1.2020103735140268</v>
      </c>
      <c r="AE40" s="179">
        <f xml:space="preserve"> Esc!AE$22</f>
        <v>1.2200405291167371</v>
      </c>
      <c r="AF40" s="179">
        <f xml:space="preserve"> Esc!AF$22</f>
        <v>1.2413912383762802</v>
      </c>
      <c r="AG40" s="179">
        <f xml:space="preserve"> Esc!AG$22</f>
        <v>1.2631155850478653</v>
      </c>
      <c r="AH40" s="179">
        <f xml:space="preserve"> Esc!AH$22</f>
        <v>1.2852201077862029</v>
      </c>
      <c r="AI40" s="179">
        <f xml:space="preserve"> Esc!AI$22</f>
        <v>1.3077114596724615</v>
      </c>
      <c r="AJ40" s="179">
        <f xml:space="preserve"> Esc!AJ$22</f>
        <v>1.3305964102167296</v>
      </c>
      <c r="AK40" s="179">
        <f xml:space="preserve"> Esc!AK$22</f>
        <v>1.3538818473955225</v>
      </c>
      <c r="AL40" s="179">
        <f xml:space="preserve"> Esc!AL$22</f>
        <v>1.3775747797249442</v>
      </c>
      <c r="AM40" s="179">
        <f xml:space="preserve"> Esc!AM$22</f>
        <v>1.4016823383701309</v>
      </c>
      <c r="AN40" s="179">
        <f xml:space="preserve"> Esc!AN$22</f>
        <v>1.4262117792916083</v>
      </c>
      <c r="AO40" s="179">
        <f xml:space="preserve"> Esc!AO$22</f>
        <v>1.4511704854292116</v>
      </c>
      <c r="AP40" s="179">
        <f xml:space="preserve"> Esc!AP$22</f>
        <v>1.4765659689242228</v>
      </c>
      <c r="AQ40" s="179">
        <f xml:space="preserve"> Esc!AQ$22</f>
        <v>1.5024058733803967</v>
      </c>
      <c r="AR40" s="179">
        <f xml:space="preserve"> Esc!AR$22</f>
        <v>1.5286979761645536</v>
      </c>
      <c r="AS40" s="179">
        <f xml:space="preserve"> Esc!AS$22</f>
        <v>1.5554501907474334</v>
      </c>
      <c r="AT40" s="179">
        <f xml:space="preserve"> Esc!AT$22</f>
        <v>1.5826705690855136</v>
      </c>
      <c r="AU40" s="179">
        <f xml:space="preserve"> Esc!AU$22</f>
        <v>1.6103673040445101</v>
      </c>
      <c r="AV40" s="179">
        <f xml:space="preserve"> Esc!AV$22</f>
        <v>1.6385487318652892</v>
      </c>
      <c r="AW40" s="179">
        <f xml:space="preserve"> Esc!AW$22</f>
        <v>1.6672233346729319</v>
      </c>
      <c r="AX40" s="179">
        <f xml:space="preserve"> Esc!AX$22</f>
        <v>1.6963997430297084</v>
      </c>
      <c r="AY40" s="179">
        <f xml:space="preserve"> Esc!AY$22</f>
        <v>1.7260867385327285</v>
      </c>
      <c r="AZ40" s="179">
        <f xml:space="preserve"> Esc!AZ$22</f>
        <v>1.7562932564570515</v>
      </c>
      <c r="BA40" s="179">
        <f xml:space="preserve"> Esc!BA$22</f>
        <v>1.78702838844505</v>
      </c>
      <c r="BB40" s="179">
        <f xml:space="preserve"> Esc!BB$22</f>
        <v>1.8183013852428385</v>
      </c>
      <c r="BC40" s="151"/>
    </row>
    <row r="41" spans="1:55" s="180" customFormat="1" x14ac:dyDescent="0.25">
      <c r="A41" s="177"/>
      <c r="B41" s="177"/>
      <c r="C41" s="178"/>
      <c r="D41" s="151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79"/>
      <c r="AW41" s="179"/>
      <c r="AX41" s="179"/>
      <c r="AY41" s="179"/>
      <c r="AZ41" s="179"/>
      <c r="BA41" s="179"/>
      <c r="BB41" s="179"/>
      <c r="BC41" s="151"/>
    </row>
    <row r="42" spans="1:55" x14ac:dyDescent="0.25">
      <c r="E42" s="64" t="s">
        <v>106</v>
      </c>
      <c r="G42" s="64" t="s">
        <v>207</v>
      </c>
      <c r="J42" s="64">
        <f t="shared" ref="J42:BB42" si="8">J$40*$F31/$F$39</f>
        <v>0</v>
      </c>
      <c r="K42" s="64">
        <f t="shared" si="8"/>
        <v>100</v>
      </c>
      <c r="L42" s="64">
        <f t="shared" si="8"/>
        <v>100.49999999999999</v>
      </c>
      <c r="M42" s="64">
        <f t="shared" si="8"/>
        <v>101.00249999999997</v>
      </c>
      <c r="N42" s="64">
        <f t="shared" si="8"/>
        <v>101.50751249999996</v>
      </c>
      <c r="O42" s="64">
        <f t="shared" si="8"/>
        <v>102.01505006249995</v>
      </c>
      <c r="P42" s="64">
        <f t="shared" si="8"/>
        <v>102.78016293796873</v>
      </c>
      <c r="Q42" s="64">
        <f t="shared" si="8"/>
        <v>103.55101416000349</v>
      </c>
      <c r="R42" s="64">
        <f t="shared" si="8"/>
        <v>104.32764676620351</v>
      </c>
      <c r="S42" s="64">
        <f t="shared" si="8"/>
        <v>105.11010411695005</v>
      </c>
      <c r="T42" s="64">
        <f t="shared" si="8"/>
        <v>106.16120515811956</v>
      </c>
      <c r="U42" s="64">
        <f t="shared" si="8"/>
        <v>107.22281720970075</v>
      </c>
      <c r="V42" s="64">
        <f t="shared" si="8"/>
        <v>108.29504538179775</v>
      </c>
      <c r="W42" s="64">
        <f t="shared" si="8"/>
        <v>109.37799583561574</v>
      </c>
      <c r="X42" s="64">
        <f t="shared" si="8"/>
        <v>110.74522078356092</v>
      </c>
      <c r="Y42" s="64">
        <f t="shared" si="8"/>
        <v>112.12953604335543</v>
      </c>
      <c r="Z42" s="64">
        <f t="shared" si="8"/>
        <v>113.53115524389736</v>
      </c>
      <c r="AA42" s="64">
        <f t="shared" si="8"/>
        <v>114.95029468444609</v>
      </c>
      <c r="AB42" s="64">
        <f t="shared" si="8"/>
        <v>116.67454910471278</v>
      </c>
      <c r="AC42" s="64">
        <f t="shared" si="8"/>
        <v>118.42466734128345</v>
      </c>
      <c r="AD42" s="64">
        <f t="shared" si="8"/>
        <v>120.20103735140269</v>
      </c>
      <c r="AE42" s="64">
        <f t="shared" si="8"/>
        <v>122.00405291167371</v>
      </c>
      <c r="AF42" s="64">
        <f t="shared" si="8"/>
        <v>124.13912383762802</v>
      </c>
      <c r="AG42" s="64">
        <f t="shared" si="8"/>
        <v>126.31155850478652</v>
      </c>
      <c r="AH42" s="64">
        <f t="shared" si="8"/>
        <v>128.52201077862028</v>
      </c>
      <c r="AI42" s="64">
        <f t="shared" si="8"/>
        <v>130.77114596724616</v>
      </c>
      <c r="AJ42" s="64">
        <f t="shared" si="8"/>
        <v>133.05964102167295</v>
      </c>
      <c r="AK42" s="64">
        <f t="shared" si="8"/>
        <v>135.38818473955226</v>
      </c>
      <c r="AL42" s="64">
        <f t="shared" si="8"/>
        <v>137.75747797249443</v>
      </c>
      <c r="AM42" s="64">
        <f t="shared" si="8"/>
        <v>140.16823383701308</v>
      </c>
      <c r="AN42" s="64">
        <f t="shared" si="8"/>
        <v>142.62117792916084</v>
      </c>
      <c r="AO42" s="64">
        <f t="shared" si="8"/>
        <v>145.11704854292117</v>
      </c>
      <c r="AP42" s="64">
        <f t="shared" si="8"/>
        <v>147.65659689242227</v>
      </c>
      <c r="AQ42" s="64">
        <f t="shared" si="8"/>
        <v>150.24058733803966</v>
      </c>
      <c r="AR42" s="64">
        <f t="shared" si="8"/>
        <v>152.86979761645537</v>
      </c>
      <c r="AS42" s="64">
        <f t="shared" si="8"/>
        <v>155.54501907474335</v>
      </c>
      <c r="AT42" s="64">
        <f t="shared" si="8"/>
        <v>158.26705690855135</v>
      </c>
      <c r="AU42" s="64">
        <f t="shared" si="8"/>
        <v>161.03673040445102</v>
      </c>
      <c r="AV42" s="64">
        <f t="shared" si="8"/>
        <v>163.85487318652892</v>
      </c>
      <c r="AW42" s="64">
        <f t="shared" si="8"/>
        <v>166.7223334672932</v>
      </c>
      <c r="AX42" s="64">
        <f t="shared" si="8"/>
        <v>169.63997430297084</v>
      </c>
      <c r="AY42" s="64">
        <f t="shared" si="8"/>
        <v>172.60867385327285</v>
      </c>
      <c r="AZ42" s="64">
        <f t="shared" si="8"/>
        <v>175.62932564570514</v>
      </c>
      <c r="BA42" s="64">
        <f t="shared" si="8"/>
        <v>178.70283884450501</v>
      </c>
      <c r="BB42" s="64">
        <f t="shared" si="8"/>
        <v>181.83013852428385</v>
      </c>
    </row>
    <row r="43" spans="1:55" x14ac:dyDescent="0.25">
      <c r="E43" s="64" t="s">
        <v>107</v>
      </c>
      <c r="G43" s="64" t="s">
        <v>207</v>
      </c>
      <c r="J43" s="64">
        <f t="shared" ref="J43:BB43" si="9">J$40*$F32/$F$39</f>
        <v>0</v>
      </c>
      <c r="K43" s="64">
        <f t="shared" si="9"/>
        <v>37.5</v>
      </c>
      <c r="L43" s="64">
        <f t="shared" si="9"/>
        <v>37.687499999999993</v>
      </c>
      <c r="M43" s="64">
        <f t="shared" si="9"/>
        <v>37.875937499999992</v>
      </c>
      <c r="N43" s="64">
        <f t="shared" si="9"/>
        <v>38.065317187499986</v>
      </c>
      <c r="O43" s="64">
        <f t="shared" si="9"/>
        <v>38.255643773437484</v>
      </c>
      <c r="P43" s="64">
        <f t="shared" si="9"/>
        <v>38.542561101738272</v>
      </c>
      <c r="Q43" s="64">
        <f t="shared" si="9"/>
        <v>38.831630310001309</v>
      </c>
      <c r="R43" s="64">
        <f t="shared" si="9"/>
        <v>39.122867537326321</v>
      </c>
      <c r="S43" s="64">
        <f t="shared" si="9"/>
        <v>39.416289043856267</v>
      </c>
      <c r="T43" s="64">
        <f t="shared" si="9"/>
        <v>39.810451934294832</v>
      </c>
      <c r="U43" s="64">
        <f t="shared" si="9"/>
        <v>40.208556453637783</v>
      </c>
      <c r="V43" s="64">
        <f t="shared" si="9"/>
        <v>40.610642018174154</v>
      </c>
      <c r="W43" s="64">
        <f t="shared" si="9"/>
        <v>41.016748438355904</v>
      </c>
      <c r="X43" s="64">
        <f t="shared" si="9"/>
        <v>41.529457793835348</v>
      </c>
      <c r="Y43" s="64">
        <f t="shared" si="9"/>
        <v>42.048576016258288</v>
      </c>
      <c r="Z43" s="64">
        <f t="shared" si="9"/>
        <v>42.574183216461513</v>
      </c>
      <c r="AA43" s="64">
        <f t="shared" si="9"/>
        <v>43.106360506667279</v>
      </c>
      <c r="AB43" s="64">
        <f t="shared" si="9"/>
        <v>43.752955914267289</v>
      </c>
      <c r="AC43" s="64">
        <f t="shared" si="9"/>
        <v>44.409250252981295</v>
      </c>
      <c r="AD43" s="64">
        <f t="shared" si="9"/>
        <v>45.075389006776007</v>
      </c>
      <c r="AE43" s="64">
        <f t="shared" si="9"/>
        <v>45.751519841877638</v>
      </c>
      <c r="AF43" s="64">
        <f t="shared" si="9"/>
        <v>46.552171439110509</v>
      </c>
      <c r="AG43" s="64">
        <f t="shared" si="9"/>
        <v>47.366834439294948</v>
      </c>
      <c r="AH43" s="64">
        <f t="shared" si="9"/>
        <v>48.19575404198261</v>
      </c>
      <c r="AI43" s="64">
        <f t="shared" si="9"/>
        <v>49.039179737717305</v>
      </c>
      <c r="AJ43" s="64">
        <f t="shared" si="9"/>
        <v>49.897365383127358</v>
      </c>
      <c r="AK43" s="64">
        <f t="shared" si="9"/>
        <v>50.770569277332093</v>
      </c>
      <c r="AL43" s="64">
        <f t="shared" si="9"/>
        <v>51.65905423968541</v>
      </c>
      <c r="AM43" s="64">
        <f t="shared" si="9"/>
        <v>52.563087688879911</v>
      </c>
      <c r="AN43" s="64">
        <f t="shared" si="9"/>
        <v>53.48294172343531</v>
      </c>
      <c r="AO43" s="64">
        <f t="shared" si="9"/>
        <v>54.418893203595431</v>
      </c>
      <c r="AP43" s="64">
        <f t="shared" si="9"/>
        <v>55.371223834658352</v>
      </c>
      <c r="AQ43" s="64">
        <f t="shared" si="9"/>
        <v>56.340220251764876</v>
      </c>
      <c r="AR43" s="64">
        <f t="shared" si="9"/>
        <v>57.326174106170761</v>
      </c>
      <c r="AS43" s="64">
        <f t="shared" si="9"/>
        <v>58.329382153028753</v>
      </c>
      <c r="AT43" s="64">
        <f t="shared" si="9"/>
        <v>59.350146340706758</v>
      </c>
      <c r="AU43" s="64">
        <f t="shared" si="9"/>
        <v>60.388773901669133</v>
      </c>
      <c r="AV43" s="64">
        <f t="shared" si="9"/>
        <v>61.445577444948341</v>
      </c>
      <c r="AW43" s="64">
        <f t="shared" si="9"/>
        <v>62.520875050234949</v>
      </c>
      <c r="AX43" s="64">
        <f t="shared" si="9"/>
        <v>63.614990363614069</v>
      </c>
      <c r="AY43" s="64">
        <f t="shared" si="9"/>
        <v>64.728252694977314</v>
      </c>
      <c r="AZ43" s="64">
        <f t="shared" si="9"/>
        <v>65.860997117139433</v>
      </c>
      <c r="BA43" s="64">
        <f t="shared" si="9"/>
        <v>67.013564566689368</v>
      </c>
      <c r="BB43" s="64">
        <f t="shared" si="9"/>
        <v>68.186301946606449</v>
      </c>
    </row>
    <row r="44" spans="1:55" x14ac:dyDescent="0.25">
      <c r="E44" s="64" t="s">
        <v>108</v>
      </c>
      <c r="G44" s="64" t="s">
        <v>207</v>
      </c>
      <c r="J44" s="64">
        <f t="shared" ref="J44:BB44" si="10">J$40*$F33/$F$39</f>
        <v>0</v>
      </c>
      <c r="K44" s="64">
        <f t="shared" si="10"/>
        <v>15</v>
      </c>
      <c r="L44" s="64">
        <f t="shared" si="10"/>
        <v>15.074999999999999</v>
      </c>
      <c r="M44" s="64">
        <f t="shared" si="10"/>
        <v>15.150374999999997</v>
      </c>
      <c r="N44" s="64">
        <f t="shared" si="10"/>
        <v>15.226126874999995</v>
      </c>
      <c r="O44" s="64">
        <f t="shared" si="10"/>
        <v>15.302257509374993</v>
      </c>
      <c r="P44" s="64">
        <f t="shared" si="10"/>
        <v>15.417024440695307</v>
      </c>
      <c r="Q44" s="64">
        <f t="shared" si="10"/>
        <v>15.532652124000524</v>
      </c>
      <c r="R44" s="64">
        <f t="shared" si="10"/>
        <v>15.649147014930527</v>
      </c>
      <c r="S44" s="64">
        <f t="shared" si="10"/>
        <v>15.766515617542508</v>
      </c>
      <c r="T44" s="64">
        <f t="shared" si="10"/>
        <v>15.924180773717932</v>
      </c>
      <c r="U44" s="64">
        <f t="shared" si="10"/>
        <v>16.083422581455114</v>
      </c>
      <c r="V44" s="64">
        <f t="shared" si="10"/>
        <v>16.244256807269661</v>
      </c>
      <c r="W44" s="64">
        <f t="shared" si="10"/>
        <v>16.40669937534236</v>
      </c>
      <c r="X44" s="64">
        <f t="shared" si="10"/>
        <v>16.611783117534138</v>
      </c>
      <c r="Y44" s="64">
        <f t="shared" si="10"/>
        <v>16.819430406503315</v>
      </c>
      <c r="Z44" s="64">
        <f t="shared" si="10"/>
        <v>17.029673286584604</v>
      </c>
      <c r="AA44" s="64">
        <f t="shared" si="10"/>
        <v>17.242544202666913</v>
      </c>
      <c r="AB44" s="64">
        <f t="shared" si="10"/>
        <v>17.501182365706917</v>
      </c>
      <c r="AC44" s="64">
        <f t="shared" si="10"/>
        <v>17.763700101192519</v>
      </c>
      <c r="AD44" s="64">
        <f t="shared" si="10"/>
        <v>18.030155602710401</v>
      </c>
      <c r="AE44" s="64">
        <f t="shared" si="10"/>
        <v>18.300607936751057</v>
      </c>
      <c r="AF44" s="64">
        <f t="shared" si="10"/>
        <v>18.620868575644202</v>
      </c>
      <c r="AG44" s="64">
        <f t="shared" si="10"/>
        <v>18.946733775717981</v>
      </c>
      <c r="AH44" s="64">
        <f t="shared" si="10"/>
        <v>19.278301616793044</v>
      </c>
      <c r="AI44" s="64">
        <f t="shared" si="10"/>
        <v>19.615671895086923</v>
      </c>
      <c r="AJ44" s="64">
        <f t="shared" si="10"/>
        <v>19.958946153250945</v>
      </c>
      <c r="AK44" s="64">
        <f t="shared" si="10"/>
        <v>20.308227710932837</v>
      </c>
      <c r="AL44" s="64">
        <f t="shared" si="10"/>
        <v>20.663621695874163</v>
      </c>
      <c r="AM44" s="64">
        <f t="shared" si="10"/>
        <v>21.025235075551965</v>
      </c>
      <c r="AN44" s="64">
        <f t="shared" si="10"/>
        <v>21.393176689374123</v>
      </c>
      <c r="AO44" s="64">
        <f t="shared" si="10"/>
        <v>21.767557281438172</v>
      </c>
      <c r="AP44" s="64">
        <f t="shared" si="10"/>
        <v>22.148489533863341</v>
      </c>
      <c r="AQ44" s="64">
        <f t="shared" si="10"/>
        <v>22.53608810070595</v>
      </c>
      <c r="AR44" s="64">
        <f t="shared" si="10"/>
        <v>22.930469642468303</v>
      </c>
      <c r="AS44" s="64">
        <f t="shared" si="10"/>
        <v>23.331752861211502</v>
      </c>
      <c r="AT44" s="64">
        <f t="shared" si="10"/>
        <v>23.740058536282703</v>
      </c>
      <c r="AU44" s="64">
        <f t="shared" si="10"/>
        <v>24.155509560667653</v>
      </c>
      <c r="AV44" s="64">
        <f t="shared" si="10"/>
        <v>24.578230977979338</v>
      </c>
      <c r="AW44" s="64">
        <f t="shared" si="10"/>
        <v>25.008350020093978</v>
      </c>
      <c r="AX44" s="64">
        <f t="shared" si="10"/>
        <v>25.445996145445626</v>
      </c>
      <c r="AY44" s="64">
        <f t="shared" si="10"/>
        <v>25.891301077990928</v>
      </c>
      <c r="AZ44" s="64">
        <f t="shared" si="10"/>
        <v>26.344398846855771</v>
      </c>
      <c r="BA44" s="64">
        <f t="shared" si="10"/>
        <v>26.805425826675748</v>
      </c>
      <c r="BB44" s="64">
        <f t="shared" si="10"/>
        <v>27.274520778642575</v>
      </c>
    </row>
    <row r="45" spans="1:55" x14ac:dyDescent="0.25">
      <c r="E45" s="64" t="s">
        <v>109</v>
      </c>
      <c r="G45" s="64" t="s">
        <v>207</v>
      </c>
      <c r="J45" s="64">
        <f t="shared" ref="J45:BB45" si="11">J$40*$F34/$F$39</f>
        <v>0</v>
      </c>
      <c r="K45" s="64">
        <f t="shared" si="11"/>
        <v>10</v>
      </c>
      <c r="L45" s="64">
        <f t="shared" si="11"/>
        <v>10.049999999999999</v>
      </c>
      <c r="M45" s="64">
        <f t="shared" si="11"/>
        <v>10.100249999999997</v>
      </c>
      <c r="N45" s="64">
        <f t="shared" si="11"/>
        <v>10.150751249999995</v>
      </c>
      <c r="O45" s="64">
        <f t="shared" si="11"/>
        <v>10.201505006249995</v>
      </c>
      <c r="P45" s="64">
        <f t="shared" si="11"/>
        <v>10.278016293796872</v>
      </c>
      <c r="Q45" s="64">
        <f t="shared" si="11"/>
        <v>10.35510141600035</v>
      </c>
      <c r="R45" s="64">
        <f t="shared" si="11"/>
        <v>10.432764676620351</v>
      </c>
      <c r="S45" s="64">
        <f t="shared" si="11"/>
        <v>10.511010411695006</v>
      </c>
      <c r="T45" s="64">
        <f t="shared" si="11"/>
        <v>10.616120515811955</v>
      </c>
      <c r="U45" s="64">
        <f t="shared" si="11"/>
        <v>10.722281720970075</v>
      </c>
      <c r="V45" s="64">
        <f t="shared" si="11"/>
        <v>10.829504538179775</v>
      </c>
      <c r="W45" s="64">
        <f t="shared" si="11"/>
        <v>10.937799583561574</v>
      </c>
      <c r="X45" s="64">
        <f t="shared" si="11"/>
        <v>11.074522078356093</v>
      </c>
      <c r="Y45" s="64">
        <f t="shared" si="11"/>
        <v>11.212953604335542</v>
      </c>
      <c r="Z45" s="64">
        <f t="shared" si="11"/>
        <v>11.353115524389736</v>
      </c>
      <c r="AA45" s="64">
        <f t="shared" si="11"/>
        <v>11.495029468444608</v>
      </c>
      <c r="AB45" s="64">
        <f t="shared" si="11"/>
        <v>11.667454910471278</v>
      </c>
      <c r="AC45" s="64">
        <f t="shared" si="11"/>
        <v>11.842466734128346</v>
      </c>
      <c r="AD45" s="64">
        <f t="shared" si="11"/>
        <v>12.020103735140268</v>
      </c>
      <c r="AE45" s="64">
        <f t="shared" si="11"/>
        <v>12.200405291167371</v>
      </c>
      <c r="AF45" s="64">
        <f t="shared" si="11"/>
        <v>12.413912383762803</v>
      </c>
      <c r="AG45" s="64">
        <f t="shared" si="11"/>
        <v>12.631155850478653</v>
      </c>
      <c r="AH45" s="64">
        <f t="shared" si="11"/>
        <v>12.852201077862029</v>
      </c>
      <c r="AI45" s="64">
        <f t="shared" si="11"/>
        <v>13.077114596724615</v>
      </c>
      <c r="AJ45" s="64">
        <f t="shared" si="11"/>
        <v>13.305964102167296</v>
      </c>
      <c r="AK45" s="64">
        <f t="shared" si="11"/>
        <v>13.538818473955224</v>
      </c>
      <c r="AL45" s="64">
        <f t="shared" si="11"/>
        <v>13.775747797249442</v>
      </c>
      <c r="AM45" s="64">
        <f t="shared" si="11"/>
        <v>14.016823383701309</v>
      </c>
      <c r="AN45" s="64">
        <f t="shared" si="11"/>
        <v>14.262117792916083</v>
      </c>
      <c r="AO45" s="64">
        <f t="shared" si="11"/>
        <v>14.511704854292116</v>
      </c>
      <c r="AP45" s="64">
        <f t="shared" si="11"/>
        <v>14.765659689242227</v>
      </c>
      <c r="AQ45" s="64">
        <f t="shared" si="11"/>
        <v>15.024058733803967</v>
      </c>
      <c r="AR45" s="64">
        <f t="shared" si="11"/>
        <v>15.286979761645537</v>
      </c>
      <c r="AS45" s="64">
        <f t="shared" si="11"/>
        <v>15.554501907474334</v>
      </c>
      <c r="AT45" s="64">
        <f t="shared" si="11"/>
        <v>15.826705690855135</v>
      </c>
      <c r="AU45" s="64">
        <f t="shared" si="11"/>
        <v>16.103673040445102</v>
      </c>
      <c r="AV45" s="64">
        <f t="shared" si="11"/>
        <v>16.385487318652892</v>
      </c>
      <c r="AW45" s="64">
        <f t="shared" si="11"/>
        <v>16.672233346729321</v>
      </c>
      <c r="AX45" s="64">
        <f t="shared" si="11"/>
        <v>16.963997430297084</v>
      </c>
      <c r="AY45" s="64">
        <f t="shared" si="11"/>
        <v>17.260867385327284</v>
      </c>
      <c r="AZ45" s="64">
        <f t="shared" si="11"/>
        <v>17.562932564570517</v>
      </c>
      <c r="BA45" s="64">
        <f t="shared" si="11"/>
        <v>17.870283884450501</v>
      </c>
      <c r="BB45" s="64">
        <f t="shared" si="11"/>
        <v>18.183013852428385</v>
      </c>
    </row>
    <row r="47" spans="1:55" x14ac:dyDescent="0.25">
      <c r="E47" s="64" t="s">
        <v>110</v>
      </c>
      <c r="G47" s="64" t="s">
        <v>207</v>
      </c>
      <c r="J47" s="64">
        <f t="shared" ref="J47:BB47" si="12">J$40*$F36/$F$39</f>
        <v>0</v>
      </c>
      <c r="K47" s="64">
        <f t="shared" si="12"/>
        <v>8.75</v>
      </c>
      <c r="L47" s="64">
        <f t="shared" si="12"/>
        <v>8.7937499999999993</v>
      </c>
      <c r="M47" s="64">
        <f t="shared" si="12"/>
        <v>8.837718749999997</v>
      </c>
      <c r="N47" s="64">
        <f t="shared" si="12"/>
        <v>8.8819073437499974</v>
      </c>
      <c r="O47" s="64">
        <f t="shared" si="12"/>
        <v>8.9263168804687467</v>
      </c>
      <c r="P47" s="64">
        <f t="shared" si="12"/>
        <v>8.9932642570722638</v>
      </c>
      <c r="Q47" s="64">
        <f t="shared" si="12"/>
        <v>9.0607137390003061</v>
      </c>
      <c r="R47" s="64">
        <f t="shared" si="12"/>
        <v>9.1286690920428075</v>
      </c>
      <c r="S47" s="64">
        <f t="shared" si="12"/>
        <v>9.1971341102331294</v>
      </c>
      <c r="T47" s="64">
        <f t="shared" si="12"/>
        <v>9.2891054513354607</v>
      </c>
      <c r="U47" s="64">
        <f t="shared" si="12"/>
        <v>9.3819965058488162</v>
      </c>
      <c r="V47" s="64">
        <f t="shared" si="12"/>
        <v>9.4758164709073025</v>
      </c>
      <c r="W47" s="64">
        <f t="shared" si="12"/>
        <v>9.5705746356163779</v>
      </c>
      <c r="X47" s="64">
        <f t="shared" si="12"/>
        <v>9.6902068185615811</v>
      </c>
      <c r="Y47" s="64">
        <f t="shared" si="12"/>
        <v>9.8113344037935999</v>
      </c>
      <c r="Z47" s="64">
        <f t="shared" si="12"/>
        <v>9.9339760838410189</v>
      </c>
      <c r="AA47" s="64">
        <f t="shared" si="12"/>
        <v>10.058150784889033</v>
      </c>
      <c r="AB47" s="64">
        <f t="shared" si="12"/>
        <v>10.209023046662368</v>
      </c>
      <c r="AC47" s="64">
        <f t="shared" si="12"/>
        <v>10.362158392362302</v>
      </c>
      <c r="AD47" s="64">
        <f t="shared" si="12"/>
        <v>10.517590768247734</v>
      </c>
      <c r="AE47" s="64">
        <f t="shared" si="12"/>
        <v>10.67535462977145</v>
      </c>
      <c r="AF47" s="64">
        <f t="shared" si="12"/>
        <v>10.862173335792452</v>
      </c>
      <c r="AG47" s="64">
        <f t="shared" si="12"/>
        <v>11.052261369168821</v>
      </c>
      <c r="AH47" s="64">
        <f t="shared" si="12"/>
        <v>11.245675943129275</v>
      </c>
      <c r="AI47" s="64">
        <f t="shared" si="12"/>
        <v>11.442475272134038</v>
      </c>
      <c r="AJ47" s="64">
        <f t="shared" si="12"/>
        <v>11.642718589396384</v>
      </c>
      <c r="AK47" s="64">
        <f t="shared" si="12"/>
        <v>11.846466164710822</v>
      </c>
      <c r="AL47" s="64">
        <f t="shared" si="12"/>
        <v>12.053779322593263</v>
      </c>
      <c r="AM47" s="64">
        <f t="shared" si="12"/>
        <v>12.264720460738646</v>
      </c>
      <c r="AN47" s="64">
        <f t="shared" si="12"/>
        <v>12.479353068801572</v>
      </c>
      <c r="AO47" s="64">
        <f t="shared" si="12"/>
        <v>12.697741747505601</v>
      </c>
      <c r="AP47" s="64">
        <f t="shared" si="12"/>
        <v>12.919952228086949</v>
      </c>
      <c r="AQ47" s="64">
        <f t="shared" si="12"/>
        <v>13.146051392078471</v>
      </c>
      <c r="AR47" s="64">
        <f t="shared" si="12"/>
        <v>13.376107291439844</v>
      </c>
      <c r="AS47" s="64">
        <f t="shared" si="12"/>
        <v>13.610189169040043</v>
      </c>
      <c r="AT47" s="64">
        <f t="shared" si="12"/>
        <v>13.848367479498243</v>
      </c>
      <c r="AU47" s="64">
        <f t="shared" si="12"/>
        <v>14.090713910389464</v>
      </c>
      <c r="AV47" s="64">
        <f t="shared" si="12"/>
        <v>14.33730140382128</v>
      </c>
      <c r="AW47" s="64">
        <f t="shared" si="12"/>
        <v>14.588204178388155</v>
      </c>
      <c r="AX47" s="64">
        <f t="shared" si="12"/>
        <v>14.843497751509949</v>
      </c>
      <c r="AY47" s="64">
        <f t="shared" si="12"/>
        <v>15.103258962161375</v>
      </c>
      <c r="AZ47" s="64">
        <f t="shared" si="12"/>
        <v>15.3675659939992</v>
      </c>
      <c r="BA47" s="64">
        <f t="shared" si="12"/>
        <v>15.636498398894187</v>
      </c>
      <c r="BB47" s="64">
        <f t="shared" si="12"/>
        <v>15.910137120874836</v>
      </c>
    </row>
    <row r="48" spans="1:55" x14ac:dyDescent="0.25">
      <c r="E48" s="64" t="s">
        <v>111</v>
      </c>
      <c r="G48" s="64" t="s">
        <v>207</v>
      </c>
      <c r="J48" s="64">
        <f t="shared" ref="J48:BB48" si="13">J$40*$F37/$F$39</f>
        <v>0</v>
      </c>
      <c r="K48" s="64">
        <f t="shared" si="13"/>
        <v>7.5</v>
      </c>
      <c r="L48" s="64">
        <f t="shared" si="13"/>
        <v>7.5374999999999996</v>
      </c>
      <c r="M48" s="64">
        <f t="shared" si="13"/>
        <v>7.5751874999999984</v>
      </c>
      <c r="N48" s="64">
        <f t="shared" si="13"/>
        <v>7.6130634374999975</v>
      </c>
      <c r="O48" s="64">
        <f t="shared" si="13"/>
        <v>7.6511287546874964</v>
      </c>
      <c r="P48" s="64">
        <f t="shared" si="13"/>
        <v>7.7085122203476537</v>
      </c>
      <c r="Q48" s="64">
        <f t="shared" si="13"/>
        <v>7.7663260620002621</v>
      </c>
      <c r="R48" s="64">
        <f t="shared" si="13"/>
        <v>7.8245735074652636</v>
      </c>
      <c r="S48" s="64">
        <f t="shared" si="13"/>
        <v>7.8832578087712539</v>
      </c>
      <c r="T48" s="64">
        <f t="shared" si="13"/>
        <v>7.9620903868589661</v>
      </c>
      <c r="U48" s="64">
        <f t="shared" si="13"/>
        <v>8.041711290727557</v>
      </c>
      <c r="V48" s="64">
        <f t="shared" si="13"/>
        <v>8.1221284036348305</v>
      </c>
      <c r="W48" s="64">
        <f t="shared" si="13"/>
        <v>8.2033496876711798</v>
      </c>
      <c r="X48" s="64">
        <f t="shared" si="13"/>
        <v>8.305891558767069</v>
      </c>
      <c r="Y48" s="64">
        <f t="shared" si="13"/>
        <v>8.4097152032516576</v>
      </c>
      <c r="Z48" s="64">
        <f t="shared" si="13"/>
        <v>8.5148366432923019</v>
      </c>
      <c r="AA48" s="64">
        <f t="shared" si="13"/>
        <v>8.6212721013334566</v>
      </c>
      <c r="AB48" s="64">
        <f t="shared" si="13"/>
        <v>8.7505911828534586</v>
      </c>
      <c r="AC48" s="64">
        <f t="shared" si="13"/>
        <v>8.8818500505962596</v>
      </c>
      <c r="AD48" s="64">
        <f t="shared" si="13"/>
        <v>9.0150778013552006</v>
      </c>
      <c r="AE48" s="64">
        <f t="shared" si="13"/>
        <v>9.1503039683755283</v>
      </c>
      <c r="AF48" s="64">
        <f t="shared" si="13"/>
        <v>9.3104342878221011</v>
      </c>
      <c r="AG48" s="64">
        <f t="shared" si="13"/>
        <v>9.4733668878589903</v>
      </c>
      <c r="AH48" s="64">
        <f t="shared" si="13"/>
        <v>9.6391508083965221</v>
      </c>
      <c r="AI48" s="64">
        <f t="shared" si="13"/>
        <v>9.8078359475434613</v>
      </c>
      <c r="AJ48" s="64">
        <f t="shared" si="13"/>
        <v>9.9794730766254727</v>
      </c>
      <c r="AK48" s="64">
        <f t="shared" si="13"/>
        <v>10.154113855466418</v>
      </c>
      <c r="AL48" s="64">
        <f t="shared" si="13"/>
        <v>10.331810847937081</v>
      </c>
      <c r="AM48" s="64">
        <f t="shared" si="13"/>
        <v>10.512617537775983</v>
      </c>
      <c r="AN48" s="64">
        <f t="shared" si="13"/>
        <v>10.696588344687061</v>
      </c>
      <c r="AO48" s="64">
        <f t="shared" si="13"/>
        <v>10.883778640719086</v>
      </c>
      <c r="AP48" s="64">
        <f t="shared" si="13"/>
        <v>11.07424476693167</v>
      </c>
      <c r="AQ48" s="64">
        <f t="shared" si="13"/>
        <v>11.268044050352975</v>
      </c>
      <c r="AR48" s="64">
        <f t="shared" si="13"/>
        <v>11.465234821234151</v>
      </c>
      <c r="AS48" s="64">
        <f t="shared" si="13"/>
        <v>11.665876430605751</v>
      </c>
      <c r="AT48" s="64">
        <f t="shared" si="13"/>
        <v>11.870029268141352</v>
      </c>
      <c r="AU48" s="64">
        <f t="shared" si="13"/>
        <v>12.077754780333827</v>
      </c>
      <c r="AV48" s="64">
        <f t="shared" si="13"/>
        <v>12.289115488989669</v>
      </c>
      <c r="AW48" s="64">
        <f t="shared" si="13"/>
        <v>12.504175010046989</v>
      </c>
      <c r="AX48" s="64">
        <f t="shared" si="13"/>
        <v>12.722998072722813</v>
      </c>
      <c r="AY48" s="64">
        <f t="shared" si="13"/>
        <v>12.945650538995464</v>
      </c>
      <c r="AZ48" s="64">
        <f t="shared" si="13"/>
        <v>13.172199423427886</v>
      </c>
      <c r="BA48" s="64">
        <f t="shared" si="13"/>
        <v>13.402712913337874</v>
      </c>
      <c r="BB48" s="64">
        <f t="shared" si="13"/>
        <v>13.637260389321288</v>
      </c>
    </row>
    <row r="49" spans="2:54" x14ac:dyDescent="0.25">
      <c r="E49" s="64" t="s">
        <v>112</v>
      </c>
      <c r="G49" s="64" t="s">
        <v>207</v>
      </c>
      <c r="J49" s="64">
        <f t="shared" ref="J49:BB49" si="14">J$40*$F38/$F$39</f>
        <v>0</v>
      </c>
      <c r="K49" s="64">
        <f t="shared" si="14"/>
        <v>6.25</v>
      </c>
      <c r="L49" s="64">
        <f t="shared" si="14"/>
        <v>6.2812499999999991</v>
      </c>
      <c r="M49" s="64">
        <f t="shared" si="14"/>
        <v>6.3126562499999981</v>
      </c>
      <c r="N49" s="64">
        <f t="shared" si="14"/>
        <v>6.3442195312499976</v>
      </c>
      <c r="O49" s="64">
        <f t="shared" si="14"/>
        <v>6.375940628906247</v>
      </c>
      <c r="P49" s="64">
        <f t="shared" si="14"/>
        <v>6.4237601836230454</v>
      </c>
      <c r="Q49" s="64">
        <f t="shared" si="14"/>
        <v>6.4719383850002181</v>
      </c>
      <c r="R49" s="64">
        <f t="shared" si="14"/>
        <v>6.5204779228877197</v>
      </c>
      <c r="S49" s="64">
        <f t="shared" si="14"/>
        <v>6.5693815073093784</v>
      </c>
      <c r="T49" s="64">
        <f t="shared" si="14"/>
        <v>6.6350753223824723</v>
      </c>
      <c r="U49" s="64">
        <f t="shared" si="14"/>
        <v>6.7014260756062969</v>
      </c>
      <c r="V49" s="64">
        <f t="shared" si="14"/>
        <v>6.7684403363623593</v>
      </c>
      <c r="W49" s="64">
        <f t="shared" si="14"/>
        <v>6.8361247397259834</v>
      </c>
      <c r="X49" s="64">
        <f t="shared" si="14"/>
        <v>6.9215762989725578</v>
      </c>
      <c r="Y49" s="64">
        <f t="shared" si="14"/>
        <v>7.0080960027097143</v>
      </c>
      <c r="Z49" s="64">
        <f t="shared" si="14"/>
        <v>7.095697202743585</v>
      </c>
      <c r="AA49" s="64">
        <f t="shared" si="14"/>
        <v>7.1843934177778808</v>
      </c>
      <c r="AB49" s="64">
        <f t="shared" si="14"/>
        <v>7.2921593190445488</v>
      </c>
      <c r="AC49" s="64">
        <f t="shared" si="14"/>
        <v>7.4015417088302158</v>
      </c>
      <c r="AD49" s="64">
        <f t="shared" si="14"/>
        <v>7.5125648344626681</v>
      </c>
      <c r="AE49" s="64">
        <f t="shared" si="14"/>
        <v>7.6252533069796069</v>
      </c>
      <c r="AF49" s="64">
        <f t="shared" si="14"/>
        <v>7.7586952398517512</v>
      </c>
      <c r="AG49" s="64">
        <f t="shared" si="14"/>
        <v>7.8944724065491574</v>
      </c>
      <c r="AH49" s="64">
        <f t="shared" si="14"/>
        <v>8.0326256736637678</v>
      </c>
      <c r="AI49" s="64">
        <f t="shared" si="14"/>
        <v>8.1731966229528847</v>
      </c>
      <c r="AJ49" s="64">
        <f t="shared" si="14"/>
        <v>8.3162275638545591</v>
      </c>
      <c r="AK49" s="64">
        <f t="shared" si="14"/>
        <v>8.4617615462220162</v>
      </c>
      <c r="AL49" s="64">
        <f t="shared" si="14"/>
        <v>8.6098423732809017</v>
      </c>
      <c r="AM49" s="64">
        <f t="shared" si="14"/>
        <v>8.7605146148133173</v>
      </c>
      <c r="AN49" s="64">
        <f t="shared" si="14"/>
        <v>8.9138236205725523</v>
      </c>
      <c r="AO49" s="64">
        <f t="shared" si="14"/>
        <v>9.069815533932573</v>
      </c>
      <c r="AP49" s="64">
        <f t="shared" si="14"/>
        <v>9.228537305776392</v>
      </c>
      <c r="AQ49" s="64">
        <f t="shared" si="14"/>
        <v>9.3900367086274787</v>
      </c>
      <c r="AR49" s="64">
        <f t="shared" si="14"/>
        <v>9.5543623510284608</v>
      </c>
      <c r="AS49" s="64">
        <f t="shared" si="14"/>
        <v>9.7215636921714594</v>
      </c>
      <c r="AT49" s="64">
        <f t="shared" si="14"/>
        <v>9.8916910567844596</v>
      </c>
      <c r="AU49" s="64">
        <f t="shared" si="14"/>
        <v>10.064795650278189</v>
      </c>
      <c r="AV49" s="64">
        <f t="shared" si="14"/>
        <v>10.240929574158057</v>
      </c>
      <c r="AW49" s="64">
        <f t="shared" si="14"/>
        <v>10.420145841705825</v>
      </c>
      <c r="AX49" s="64">
        <f t="shared" si="14"/>
        <v>10.602498393935678</v>
      </c>
      <c r="AY49" s="64">
        <f t="shared" si="14"/>
        <v>10.788042115829553</v>
      </c>
      <c r="AZ49" s="64">
        <f t="shared" si="14"/>
        <v>10.976832852856571</v>
      </c>
      <c r="BA49" s="64">
        <f t="shared" si="14"/>
        <v>11.168927427781563</v>
      </c>
      <c r="BB49" s="64">
        <f t="shared" si="14"/>
        <v>11.364383657767741</v>
      </c>
    </row>
    <row r="51" spans="2:54" x14ac:dyDescent="0.25">
      <c r="B51" s="2" t="s">
        <v>281</v>
      </c>
    </row>
    <row r="52" spans="2:54" x14ac:dyDescent="0.25">
      <c r="E52" s="158" t="str">
        <f xml:space="preserve"> InpC!E$86</f>
        <v>consultant</v>
      </c>
      <c r="F52" s="158">
        <f xml:space="preserve"> InpC!F$86</f>
        <v>10</v>
      </c>
      <c r="G52" s="158" t="str">
        <f xml:space="preserve"> InpC!G$86</f>
        <v>#</v>
      </c>
    </row>
    <row r="53" spans="2:54" x14ac:dyDescent="0.25">
      <c r="E53" s="158" t="str">
        <f xml:space="preserve"> InpC!E$87</f>
        <v>doctors</v>
      </c>
      <c r="F53" s="158">
        <f xml:space="preserve"> InpC!F$87</f>
        <v>25</v>
      </c>
      <c r="G53" s="158" t="str">
        <f xml:space="preserve"> InpC!G$87</f>
        <v>#</v>
      </c>
    </row>
    <row r="54" spans="2:54" x14ac:dyDescent="0.25">
      <c r="E54" s="158" t="str">
        <f xml:space="preserve"> InpC!E$88</f>
        <v>nurses</v>
      </c>
      <c r="F54" s="158">
        <f xml:space="preserve"> InpC!F$88</f>
        <v>40</v>
      </c>
      <c r="G54" s="158" t="str">
        <f xml:space="preserve"> InpC!G$88</f>
        <v>#</v>
      </c>
    </row>
    <row r="55" spans="2:54" x14ac:dyDescent="0.25">
      <c r="E55" s="158" t="str">
        <f xml:space="preserve"> InpC!E$89</f>
        <v>technicians</v>
      </c>
      <c r="F55" s="158">
        <f xml:space="preserve"> InpC!F$89</f>
        <v>15</v>
      </c>
      <c r="G55" s="158" t="str">
        <f xml:space="preserve"> InpC!G$89</f>
        <v>#</v>
      </c>
    </row>
    <row r="56" spans="2:54" x14ac:dyDescent="0.25">
      <c r="E56" s="158"/>
      <c r="F56" s="158"/>
      <c r="G56" s="158"/>
    </row>
    <row r="57" spans="2:54" x14ac:dyDescent="0.25">
      <c r="E57" s="158" t="str">
        <f xml:space="preserve"> InpC!E$90</f>
        <v>admin staff</v>
      </c>
      <c r="F57" s="158">
        <f xml:space="preserve"> InpC!F$90</f>
        <v>55</v>
      </c>
      <c r="G57" s="158" t="str">
        <f xml:space="preserve"> InpC!G$90</f>
        <v>#</v>
      </c>
    </row>
    <row r="58" spans="2:54" x14ac:dyDescent="0.25">
      <c r="E58" s="158" t="str">
        <f xml:space="preserve"> InpC!E$91</f>
        <v>maintainanc staff</v>
      </c>
      <c r="F58" s="158">
        <f xml:space="preserve"> InpC!F$91</f>
        <v>5</v>
      </c>
      <c r="G58" s="158" t="str">
        <f xml:space="preserve"> InpC!G$91</f>
        <v>#</v>
      </c>
    </row>
    <row r="59" spans="2:54" x14ac:dyDescent="0.25">
      <c r="E59" s="158" t="str">
        <f xml:space="preserve"> InpC!E$92</f>
        <v>housekeeping staff</v>
      </c>
      <c r="F59" s="158">
        <f xml:space="preserve"> InpC!F$92</f>
        <v>20</v>
      </c>
      <c r="G59" s="158" t="str">
        <f xml:space="preserve"> InpC!G$92</f>
        <v>#</v>
      </c>
    </row>
    <row r="60" spans="2:54" x14ac:dyDescent="0.25">
      <c r="E60" s="64" t="str">
        <f t="shared" ref="E60:AJ60" si="15" xml:space="preserve"> E$42</f>
        <v>consultant</v>
      </c>
      <c r="F60" s="64">
        <f t="shared" si="15"/>
        <v>0</v>
      </c>
      <c r="G60" s="64" t="str">
        <f t="shared" si="15"/>
        <v>usd 000s/ quarter</v>
      </c>
      <c r="H60" s="64">
        <f t="shared" si="15"/>
        <v>0</v>
      </c>
      <c r="I60" s="64">
        <f t="shared" si="15"/>
        <v>0</v>
      </c>
      <c r="J60" s="64">
        <f t="shared" si="15"/>
        <v>0</v>
      </c>
      <c r="K60" s="64">
        <f t="shared" si="15"/>
        <v>100</v>
      </c>
      <c r="L60" s="64">
        <f t="shared" si="15"/>
        <v>100.49999999999999</v>
      </c>
      <c r="M60" s="64">
        <f t="shared" si="15"/>
        <v>101.00249999999997</v>
      </c>
      <c r="N60" s="64">
        <f t="shared" si="15"/>
        <v>101.50751249999996</v>
      </c>
      <c r="O60" s="64">
        <f t="shared" si="15"/>
        <v>102.01505006249995</v>
      </c>
      <c r="P60" s="64">
        <f t="shared" si="15"/>
        <v>102.78016293796873</v>
      </c>
      <c r="Q60" s="64">
        <f t="shared" si="15"/>
        <v>103.55101416000349</v>
      </c>
      <c r="R60" s="64">
        <f t="shared" si="15"/>
        <v>104.32764676620351</v>
      </c>
      <c r="S60" s="64">
        <f t="shared" si="15"/>
        <v>105.11010411695005</v>
      </c>
      <c r="T60" s="64">
        <f t="shared" si="15"/>
        <v>106.16120515811956</v>
      </c>
      <c r="U60" s="64">
        <f t="shared" si="15"/>
        <v>107.22281720970075</v>
      </c>
      <c r="V60" s="64">
        <f t="shared" si="15"/>
        <v>108.29504538179775</v>
      </c>
      <c r="W60" s="64">
        <f t="shared" si="15"/>
        <v>109.37799583561574</v>
      </c>
      <c r="X60" s="64">
        <f t="shared" si="15"/>
        <v>110.74522078356092</v>
      </c>
      <c r="Y60" s="64">
        <f t="shared" si="15"/>
        <v>112.12953604335543</v>
      </c>
      <c r="Z60" s="64">
        <f t="shared" si="15"/>
        <v>113.53115524389736</v>
      </c>
      <c r="AA60" s="64">
        <f t="shared" si="15"/>
        <v>114.95029468444609</v>
      </c>
      <c r="AB60" s="64">
        <f t="shared" si="15"/>
        <v>116.67454910471278</v>
      </c>
      <c r="AC60" s="64">
        <f t="shared" si="15"/>
        <v>118.42466734128345</v>
      </c>
      <c r="AD60" s="64">
        <f t="shared" si="15"/>
        <v>120.20103735140269</v>
      </c>
      <c r="AE60" s="64">
        <f t="shared" si="15"/>
        <v>122.00405291167371</v>
      </c>
      <c r="AF60" s="64">
        <f t="shared" si="15"/>
        <v>124.13912383762802</v>
      </c>
      <c r="AG60" s="64">
        <f t="shared" si="15"/>
        <v>126.31155850478652</v>
      </c>
      <c r="AH60" s="64">
        <f t="shared" si="15"/>
        <v>128.52201077862028</v>
      </c>
      <c r="AI60" s="64">
        <f t="shared" si="15"/>
        <v>130.77114596724616</v>
      </c>
      <c r="AJ60" s="64">
        <f t="shared" si="15"/>
        <v>133.05964102167295</v>
      </c>
      <c r="AK60" s="64">
        <f t="shared" ref="AK60:BB60" si="16" xml:space="preserve"> AK$42</f>
        <v>135.38818473955226</v>
      </c>
      <c r="AL60" s="64">
        <f t="shared" si="16"/>
        <v>137.75747797249443</v>
      </c>
      <c r="AM60" s="64">
        <f t="shared" si="16"/>
        <v>140.16823383701308</v>
      </c>
      <c r="AN60" s="64">
        <f t="shared" si="16"/>
        <v>142.62117792916084</v>
      </c>
      <c r="AO60" s="64">
        <f t="shared" si="16"/>
        <v>145.11704854292117</v>
      </c>
      <c r="AP60" s="64">
        <f t="shared" si="16"/>
        <v>147.65659689242227</v>
      </c>
      <c r="AQ60" s="64">
        <f t="shared" si="16"/>
        <v>150.24058733803966</v>
      </c>
      <c r="AR60" s="64">
        <f t="shared" si="16"/>
        <v>152.86979761645537</v>
      </c>
      <c r="AS60" s="64">
        <f t="shared" si="16"/>
        <v>155.54501907474335</v>
      </c>
      <c r="AT60" s="64">
        <f t="shared" si="16"/>
        <v>158.26705690855135</v>
      </c>
      <c r="AU60" s="64">
        <f t="shared" si="16"/>
        <v>161.03673040445102</v>
      </c>
      <c r="AV60" s="64">
        <f t="shared" si="16"/>
        <v>163.85487318652892</v>
      </c>
      <c r="AW60" s="64">
        <f t="shared" si="16"/>
        <v>166.7223334672932</v>
      </c>
      <c r="AX60" s="64">
        <f t="shared" si="16"/>
        <v>169.63997430297084</v>
      </c>
      <c r="AY60" s="64">
        <f t="shared" si="16"/>
        <v>172.60867385327285</v>
      </c>
      <c r="AZ60" s="64">
        <f t="shared" si="16"/>
        <v>175.62932564570514</v>
      </c>
      <c r="BA60" s="64">
        <f t="shared" si="16"/>
        <v>178.70283884450501</v>
      </c>
      <c r="BB60" s="64">
        <f t="shared" si="16"/>
        <v>181.83013852428385</v>
      </c>
    </row>
    <row r="61" spans="2:54" x14ac:dyDescent="0.25">
      <c r="E61" s="64" t="str">
        <f t="shared" ref="E61:AJ61" si="17" xml:space="preserve"> E$43</f>
        <v>doctors</v>
      </c>
      <c r="F61" s="64">
        <f t="shared" si="17"/>
        <v>0</v>
      </c>
      <c r="G61" s="64" t="str">
        <f t="shared" si="17"/>
        <v>usd 000s/ quarter</v>
      </c>
      <c r="H61" s="64">
        <f t="shared" si="17"/>
        <v>0</v>
      </c>
      <c r="I61" s="64">
        <f t="shared" si="17"/>
        <v>0</v>
      </c>
      <c r="J61" s="64">
        <f t="shared" si="17"/>
        <v>0</v>
      </c>
      <c r="K61" s="64">
        <f t="shared" si="17"/>
        <v>37.5</v>
      </c>
      <c r="L61" s="64">
        <f t="shared" si="17"/>
        <v>37.687499999999993</v>
      </c>
      <c r="M61" s="64">
        <f t="shared" si="17"/>
        <v>37.875937499999992</v>
      </c>
      <c r="N61" s="64">
        <f t="shared" si="17"/>
        <v>38.065317187499986</v>
      </c>
      <c r="O61" s="64">
        <f t="shared" si="17"/>
        <v>38.255643773437484</v>
      </c>
      <c r="P61" s="64">
        <f t="shared" si="17"/>
        <v>38.542561101738272</v>
      </c>
      <c r="Q61" s="64">
        <f t="shared" si="17"/>
        <v>38.831630310001309</v>
      </c>
      <c r="R61" s="64">
        <f t="shared" si="17"/>
        <v>39.122867537326321</v>
      </c>
      <c r="S61" s="64">
        <f t="shared" si="17"/>
        <v>39.416289043856267</v>
      </c>
      <c r="T61" s="64">
        <f t="shared" si="17"/>
        <v>39.810451934294832</v>
      </c>
      <c r="U61" s="64">
        <f t="shared" si="17"/>
        <v>40.208556453637783</v>
      </c>
      <c r="V61" s="64">
        <f t="shared" si="17"/>
        <v>40.610642018174154</v>
      </c>
      <c r="W61" s="64">
        <f t="shared" si="17"/>
        <v>41.016748438355904</v>
      </c>
      <c r="X61" s="64">
        <f t="shared" si="17"/>
        <v>41.529457793835348</v>
      </c>
      <c r="Y61" s="64">
        <f t="shared" si="17"/>
        <v>42.048576016258288</v>
      </c>
      <c r="Z61" s="64">
        <f t="shared" si="17"/>
        <v>42.574183216461513</v>
      </c>
      <c r="AA61" s="64">
        <f t="shared" si="17"/>
        <v>43.106360506667279</v>
      </c>
      <c r="AB61" s="64">
        <f t="shared" si="17"/>
        <v>43.752955914267289</v>
      </c>
      <c r="AC61" s="64">
        <f t="shared" si="17"/>
        <v>44.409250252981295</v>
      </c>
      <c r="AD61" s="64">
        <f t="shared" si="17"/>
        <v>45.075389006776007</v>
      </c>
      <c r="AE61" s="64">
        <f t="shared" si="17"/>
        <v>45.751519841877638</v>
      </c>
      <c r="AF61" s="64">
        <f t="shared" si="17"/>
        <v>46.552171439110509</v>
      </c>
      <c r="AG61" s="64">
        <f t="shared" si="17"/>
        <v>47.366834439294948</v>
      </c>
      <c r="AH61" s="64">
        <f t="shared" si="17"/>
        <v>48.19575404198261</v>
      </c>
      <c r="AI61" s="64">
        <f t="shared" si="17"/>
        <v>49.039179737717305</v>
      </c>
      <c r="AJ61" s="64">
        <f t="shared" si="17"/>
        <v>49.897365383127358</v>
      </c>
      <c r="AK61" s="64">
        <f t="shared" ref="AK61:BB61" si="18" xml:space="preserve"> AK$43</f>
        <v>50.770569277332093</v>
      </c>
      <c r="AL61" s="64">
        <f t="shared" si="18"/>
        <v>51.65905423968541</v>
      </c>
      <c r="AM61" s="64">
        <f t="shared" si="18"/>
        <v>52.563087688879911</v>
      </c>
      <c r="AN61" s="64">
        <f t="shared" si="18"/>
        <v>53.48294172343531</v>
      </c>
      <c r="AO61" s="64">
        <f t="shared" si="18"/>
        <v>54.418893203595431</v>
      </c>
      <c r="AP61" s="64">
        <f t="shared" si="18"/>
        <v>55.371223834658352</v>
      </c>
      <c r="AQ61" s="64">
        <f t="shared" si="18"/>
        <v>56.340220251764876</v>
      </c>
      <c r="AR61" s="64">
        <f t="shared" si="18"/>
        <v>57.326174106170761</v>
      </c>
      <c r="AS61" s="64">
        <f t="shared" si="18"/>
        <v>58.329382153028753</v>
      </c>
      <c r="AT61" s="64">
        <f t="shared" si="18"/>
        <v>59.350146340706758</v>
      </c>
      <c r="AU61" s="64">
        <f t="shared" si="18"/>
        <v>60.388773901669133</v>
      </c>
      <c r="AV61" s="64">
        <f t="shared" si="18"/>
        <v>61.445577444948341</v>
      </c>
      <c r="AW61" s="64">
        <f t="shared" si="18"/>
        <v>62.520875050234949</v>
      </c>
      <c r="AX61" s="64">
        <f t="shared" si="18"/>
        <v>63.614990363614069</v>
      </c>
      <c r="AY61" s="64">
        <f t="shared" si="18"/>
        <v>64.728252694977314</v>
      </c>
      <c r="AZ61" s="64">
        <f t="shared" si="18"/>
        <v>65.860997117139433</v>
      </c>
      <c r="BA61" s="64">
        <f t="shared" si="18"/>
        <v>67.013564566689368</v>
      </c>
      <c r="BB61" s="64">
        <f t="shared" si="18"/>
        <v>68.186301946606449</v>
      </c>
    </row>
    <row r="62" spans="2:54" x14ac:dyDescent="0.25">
      <c r="E62" s="64" t="str">
        <f t="shared" ref="E62:AJ62" si="19" xml:space="preserve"> E$44</f>
        <v>nurses</v>
      </c>
      <c r="F62" s="64">
        <f t="shared" si="19"/>
        <v>0</v>
      </c>
      <c r="G62" s="64" t="str">
        <f t="shared" si="19"/>
        <v>usd 000s/ quarter</v>
      </c>
      <c r="H62" s="64">
        <f t="shared" si="19"/>
        <v>0</v>
      </c>
      <c r="I62" s="64">
        <f t="shared" si="19"/>
        <v>0</v>
      </c>
      <c r="J62" s="64">
        <f t="shared" si="19"/>
        <v>0</v>
      </c>
      <c r="K62" s="64">
        <f t="shared" si="19"/>
        <v>15</v>
      </c>
      <c r="L62" s="64">
        <f t="shared" si="19"/>
        <v>15.074999999999999</v>
      </c>
      <c r="M62" s="64">
        <f t="shared" si="19"/>
        <v>15.150374999999997</v>
      </c>
      <c r="N62" s="64">
        <f t="shared" si="19"/>
        <v>15.226126874999995</v>
      </c>
      <c r="O62" s="64">
        <f t="shared" si="19"/>
        <v>15.302257509374993</v>
      </c>
      <c r="P62" s="64">
        <f t="shared" si="19"/>
        <v>15.417024440695307</v>
      </c>
      <c r="Q62" s="64">
        <f t="shared" si="19"/>
        <v>15.532652124000524</v>
      </c>
      <c r="R62" s="64">
        <f t="shared" si="19"/>
        <v>15.649147014930527</v>
      </c>
      <c r="S62" s="64">
        <f t="shared" si="19"/>
        <v>15.766515617542508</v>
      </c>
      <c r="T62" s="64">
        <f t="shared" si="19"/>
        <v>15.924180773717932</v>
      </c>
      <c r="U62" s="64">
        <f t="shared" si="19"/>
        <v>16.083422581455114</v>
      </c>
      <c r="V62" s="64">
        <f t="shared" si="19"/>
        <v>16.244256807269661</v>
      </c>
      <c r="W62" s="64">
        <f t="shared" si="19"/>
        <v>16.40669937534236</v>
      </c>
      <c r="X62" s="64">
        <f t="shared" si="19"/>
        <v>16.611783117534138</v>
      </c>
      <c r="Y62" s="64">
        <f t="shared" si="19"/>
        <v>16.819430406503315</v>
      </c>
      <c r="Z62" s="64">
        <f t="shared" si="19"/>
        <v>17.029673286584604</v>
      </c>
      <c r="AA62" s="64">
        <f t="shared" si="19"/>
        <v>17.242544202666913</v>
      </c>
      <c r="AB62" s="64">
        <f t="shared" si="19"/>
        <v>17.501182365706917</v>
      </c>
      <c r="AC62" s="64">
        <f t="shared" si="19"/>
        <v>17.763700101192519</v>
      </c>
      <c r="AD62" s="64">
        <f t="shared" si="19"/>
        <v>18.030155602710401</v>
      </c>
      <c r="AE62" s="64">
        <f t="shared" si="19"/>
        <v>18.300607936751057</v>
      </c>
      <c r="AF62" s="64">
        <f t="shared" si="19"/>
        <v>18.620868575644202</v>
      </c>
      <c r="AG62" s="64">
        <f t="shared" si="19"/>
        <v>18.946733775717981</v>
      </c>
      <c r="AH62" s="64">
        <f t="shared" si="19"/>
        <v>19.278301616793044</v>
      </c>
      <c r="AI62" s="64">
        <f t="shared" si="19"/>
        <v>19.615671895086923</v>
      </c>
      <c r="AJ62" s="64">
        <f t="shared" si="19"/>
        <v>19.958946153250945</v>
      </c>
      <c r="AK62" s="64">
        <f t="shared" ref="AK62:BB62" si="20" xml:space="preserve"> AK$44</f>
        <v>20.308227710932837</v>
      </c>
      <c r="AL62" s="64">
        <f t="shared" si="20"/>
        <v>20.663621695874163</v>
      </c>
      <c r="AM62" s="64">
        <f t="shared" si="20"/>
        <v>21.025235075551965</v>
      </c>
      <c r="AN62" s="64">
        <f t="shared" si="20"/>
        <v>21.393176689374123</v>
      </c>
      <c r="AO62" s="64">
        <f t="shared" si="20"/>
        <v>21.767557281438172</v>
      </c>
      <c r="AP62" s="64">
        <f t="shared" si="20"/>
        <v>22.148489533863341</v>
      </c>
      <c r="AQ62" s="64">
        <f t="shared" si="20"/>
        <v>22.53608810070595</v>
      </c>
      <c r="AR62" s="64">
        <f t="shared" si="20"/>
        <v>22.930469642468303</v>
      </c>
      <c r="AS62" s="64">
        <f t="shared" si="20"/>
        <v>23.331752861211502</v>
      </c>
      <c r="AT62" s="64">
        <f t="shared" si="20"/>
        <v>23.740058536282703</v>
      </c>
      <c r="AU62" s="64">
        <f t="shared" si="20"/>
        <v>24.155509560667653</v>
      </c>
      <c r="AV62" s="64">
        <f t="shared" si="20"/>
        <v>24.578230977979338</v>
      </c>
      <c r="AW62" s="64">
        <f t="shared" si="20"/>
        <v>25.008350020093978</v>
      </c>
      <c r="AX62" s="64">
        <f t="shared" si="20"/>
        <v>25.445996145445626</v>
      </c>
      <c r="AY62" s="64">
        <f t="shared" si="20"/>
        <v>25.891301077990928</v>
      </c>
      <c r="AZ62" s="64">
        <f t="shared" si="20"/>
        <v>26.344398846855771</v>
      </c>
      <c r="BA62" s="64">
        <f t="shared" si="20"/>
        <v>26.805425826675748</v>
      </c>
      <c r="BB62" s="64">
        <f t="shared" si="20"/>
        <v>27.274520778642575</v>
      </c>
    </row>
    <row r="63" spans="2:54" x14ac:dyDescent="0.25">
      <c r="E63" s="64" t="str">
        <f t="shared" ref="E63:AJ63" si="21" xml:space="preserve"> E$45</f>
        <v>technicians</v>
      </c>
      <c r="F63" s="64">
        <f t="shared" si="21"/>
        <v>0</v>
      </c>
      <c r="G63" s="64" t="str">
        <f t="shared" si="21"/>
        <v>usd 000s/ quarter</v>
      </c>
      <c r="H63" s="64">
        <f t="shared" si="21"/>
        <v>0</v>
      </c>
      <c r="I63" s="64">
        <f t="shared" si="21"/>
        <v>0</v>
      </c>
      <c r="J63" s="64">
        <f t="shared" si="21"/>
        <v>0</v>
      </c>
      <c r="K63" s="64">
        <f t="shared" si="21"/>
        <v>10</v>
      </c>
      <c r="L63" s="64">
        <f t="shared" si="21"/>
        <v>10.049999999999999</v>
      </c>
      <c r="M63" s="64">
        <f t="shared" si="21"/>
        <v>10.100249999999997</v>
      </c>
      <c r="N63" s="64">
        <f t="shared" si="21"/>
        <v>10.150751249999995</v>
      </c>
      <c r="O63" s="64">
        <f t="shared" si="21"/>
        <v>10.201505006249995</v>
      </c>
      <c r="P63" s="64">
        <f t="shared" si="21"/>
        <v>10.278016293796872</v>
      </c>
      <c r="Q63" s="64">
        <f t="shared" si="21"/>
        <v>10.35510141600035</v>
      </c>
      <c r="R63" s="64">
        <f t="shared" si="21"/>
        <v>10.432764676620351</v>
      </c>
      <c r="S63" s="64">
        <f t="shared" si="21"/>
        <v>10.511010411695006</v>
      </c>
      <c r="T63" s="64">
        <f t="shared" si="21"/>
        <v>10.616120515811955</v>
      </c>
      <c r="U63" s="64">
        <f t="shared" si="21"/>
        <v>10.722281720970075</v>
      </c>
      <c r="V63" s="64">
        <f t="shared" si="21"/>
        <v>10.829504538179775</v>
      </c>
      <c r="W63" s="64">
        <f t="shared" si="21"/>
        <v>10.937799583561574</v>
      </c>
      <c r="X63" s="64">
        <f t="shared" si="21"/>
        <v>11.074522078356093</v>
      </c>
      <c r="Y63" s="64">
        <f t="shared" si="21"/>
        <v>11.212953604335542</v>
      </c>
      <c r="Z63" s="64">
        <f t="shared" si="21"/>
        <v>11.353115524389736</v>
      </c>
      <c r="AA63" s="64">
        <f t="shared" si="21"/>
        <v>11.495029468444608</v>
      </c>
      <c r="AB63" s="64">
        <f t="shared" si="21"/>
        <v>11.667454910471278</v>
      </c>
      <c r="AC63" s="64">
        <f t="shared" si="21"/>
        <v>11.842466734128346</v>
      </c>
      <c r="AD63" s="64">
        <f t="shared" si="21"/>
        <v>12.020103735140268</v>
      </c>
      <c r="AE63" s="64">
        <f t="shared" si="21"/>
        <v>12.200405291167371</v>
      </c>
      <c r="AF63" s="64">
        <f t="shared" si="21"/>
        <v>12.413912383762803</v>
      </c>
      <c r="AG63" s="64">
        <f t="shared" si="21"/>
        <v>12.631155850478653</v>
      </c>
      <c r="AH63" s="64">
        <f t="shared" si="21"/>
        <v>12.852201077862029</v>
      </c>
      <c r="AI63" s="64">
        <f t="shared" si="21"/>
        <v>13.077114596724615</v>
      </c>
      <c r="AJ63" s="64">
        <f t="shared" si="21"/>
        <v>13.305964102167296</v>
      </c>
      <c r="AK63" s="64">
        <f t="shared" ref="AK63:BB63" si="22" xml:space="preserve"> AK$45</f>
        <v>13.538818473955224</v>
      </c>
      <c r="AL63" s="64">
        <f t="shared" si="22"/>
        <v>13.775747797249442</v>
      </c>
      <c r="AM63" s="64">
        <f t="shared" si="22"/>
        <v>14.016823383701309</v>
      </c>
      <c r="AN63" s="64">
        <f t="shared" si="22"/>
        <v>14.262117792916083</v>
      </c>
      <c r="AO63" s="64">
        <f t="shared" si="22"/>
        <v>14.511704854292116</v>
      </c>
      <c r="AP63" s="64">
        <f t="shared" si="22"/>
        <v>14.765659689242227</v>
      </c>
      <c r="AQ63" s="64">
        <f t="shared" si="22"/>
        <v>15.024058733803967</v>
      </c>
      <c r="AR63" s="64">
        <f t="shared" si="22"/>
        <v>15.286979761645537</v>
      </c>
      <c r="AS63" s="64">
        <f t="shared" si="22"/>
        <v>15.554501907474334</v>
      </c>
      <c r="AT63" s="64">
        <f t="shared" si="22"/>
        <v>15.826705690855135</v>
      </c>
      <c r="AU63" s="64">
        <f t="shared" si="22"/>
        <v>16.103673040445102</v>
      </c>
      <c r="AV63" s="64">
        <f t="shared" si="22"/>
        <v>16.385487318652892</v>
      </c>
      <c r="AW63" s="64">
        <f t="shared" si="22"/>
        <v>16.672233346729321</v>
      </c>
      <c r="AX63" s="64">
        <f t="shared" si="22"/>
        <v>16.963997430297084</v>
      </c>
      <c r="AY63" s="64">
        <f t="shared" si="22"/>
        <v>17.260867385327284</v>
      </c>
      <c r="AZ63" s="64">
        <f t="shared" si="22"/>
        <v>17.562932564570517</v>
      </c>
      <c r="BA63" s="64">
        <f t="shared" si="22"/>
        <v>17.870283884450501</v>
      </c>
      <c r="BB63" s="64">
        <f t="shared" si="22"/>
        <v>18.183013852428385</v>
      </c>
    </row>
    <row r="65" spans="1:54" x14ac:dyDescent="0.25">
      <c r="E65" s="64" t="str">
        <f t="shared" ref="E65:AJ65" si="23" xml:space="preserve"> E$47</f>
        <v>admin staff</v>
      </c>
      <c r="F65" s="64">
        <f t="shared" si="23"/>
        <v>0</v>
      </c>
      <c r="G65" s="64" t="str">
        <f t="shared" si="23"/>
        <v>usd 000s/ quarter</v>
      </c>
      <c r="H65" s="64">
        <f t="shared" si="23"/>
        <v>0</v>
      </c>
      <c r="I65" s="64">
        <f t="shared" si="23"/>
        <v>0</v>
      </c>
      <c r="J65" s="64">
        <f t="shared" si="23"/>
        <v>0</v>
      </c>
      <c r="K65" s="64">
        <f t="shared" si="23"/>
        <v>8.75</v>
      </c>
      <c r="L65" s="64">
        <f t="shared" si="23"/>
        <v>8.7937499999999993</v>
      </c>
      <c r="M65" s="64">
        <f t="shared" si="23"/>
        <v>8.837718749999997</v>
      </c>
      <c r="N65" s="64">
        <f t="shared" si="23"/>
        <v>8.8819073437499974</v>
      </c>
      <c r="O65" s="64">
        <f t="shared" si="23"/>
        <v>8.9263168804687467</v>
      </c>
      <c r="P65" s="64">
        <f t="shared" si="23"/>
        <v>8.9932642570722638</v>
      </c>
      <c r="Q65" s="64">
        <f t="shared" si="23"/>
        <v>9.0607137390003061</v>
      </c>
      <c r="R65" s="64">
        <f t="shared" si="23"/>
        <v>9.1286690920428075</v>
      </c>
      <c r="S65" s="64">
        <f t="shared" si="23"/>
        <v>9.1971341102331294</v>
      </c>
      <c r="T65" s="64">
        <f t="shared" si="23"/>
        <v>9.2891054513354607</v>
      </c>
      <c r="U65" s="64">
        <f t="shared" si="23"/>
        <v>9.3819965058488162</v>
      </c>
      <c r="V65" s="64">
        <f t="shared" si="23"/>
        <v>9.4758164709073025</v>
      </c>
      <c r="W65" s="64">
        <f t="shared" si="23"/>
        <v>9.5705746356163779</v>
      </c>
      <c r="X65" s="64">
        <f t="shared" si="23"/>
        <v>9.6902068185615811</v>
      </c>
      <c r="Y65" s="64">
        <f t="shared" si="23"/>
        <v>9.8113344037935999</v>
      </c>
      <c r="Z65" s="64">
        <f t="shared" si="23"/>
        <v>9.9339760838410189</v>
      </c>
      <c r="AA65" s="64">
        <f t="shared" si="23"/>
        <v>10.058150784889033</v>
      </c>
      <c r="AB65" s="64">
        <f t="shared" si="23"/>
        <v>10.209023046662368</v>
      </c>
      <c r="AC65" s="64">
        <f t="shared" si="23"/>
        <v>10.362158392362302</v>
      </c>
      <c r="AD65" s="64">
        <f t="shared" si="23"/>
        <v>10.517590768247734</v>
      </c>
      <c r="AE65" s="64">
        <f t="shared" si="23"/>
        <v>10.67535462977145</v>
      </c>
      <c r="AF65" s="64">
        <f t="shared" si="23"/>
        <v>10.862173335792452</v>
      </c>
      <c r="AG65" s="64">
        <f t="shared" si="23"/>
        <v>11.052261369168821</v>
      </c>
      <c r="AH65" s="64">
        <f t="shared" si="23"/>
        <v>11.245675943129275</v>
      </c>
      <c r="AI65" s="64">
        <f t="shared" si="23"/>
        <v>11.442475272134038</v>
      </c>
      <c r="AJ65" s="64">
        <f t="shared" si="23"/>
        <v>11.642718589396384</v>
      </c>
      <c r="AK65" s="64">
        <f t="shared" ref="AK65:BB65" si="24" xml:space="preserve"> AK$47</f>
        <v>11.846466164710822</v>
      </c>
      <c r="AL65" s="64">
        <f t="shared" si="24"/>
        <v>12.053779322593263</v>
      </c>
      <c r="AM65" s="64">
        <f t="shared" si="24"/>
        <v>12.264720460738646</v>
      </c>
      <c r="AN65" s="64">
        <f t="shared" si="24"/>
        <v>12.479353068801572</v>
      </c>
      <c r="AO65" s="64">
        <f t="shared" si="24"/>
        <v>12.697741747505601</v>
      </c>
      <c r="AP65" s="64">
        <f t="shared" si="24"/>
        <v>12.919952228086949</v>
      </c>
      <c r="AQ65" s="64">
        <f t="shared" si="24"/>
        <v>13.146051392078471</v>
      </c>
      <c r="AR65" s="64">
        <f t="shared" si="24"/>
        <v>13.376107291439844</v>
      </c>
      <c r="AS65" s="64">
        <f t="shared" si="24"/>
        <v>13.610189169040043</v>
      </c>
      <c r="AT65" s="64">
        <f t="shared" si="24"/>
        <v>13.848367479498243</v>
      </c>
      <c r="AU65" s="64">
        <f t="shared" si="24"/>
        <v>14.090713910389464</v>
      </c>
      <c r="AV65" s="64">
        <f t="shared" si="24"/>
        <v>14.33730140382128</v>
      </c>
      <c r="AW65" s="64">
        <f t="shared" si="24"/>
        <v>14.588204178388155</v>
      </c>
      <c r="AX65" s="64">
        <f t="shared" si="24"/>
        <v>14.843497751509949</v>
      </c>
      <c r="AY65" s="64">
        <f t="shared" si="24"/>
        <v>15.103258962161375</v>
      </c>
      <c r="AZ65" s="64">
        <f t="shared" si="24"/>
        <v>15.3675659939992</v>
      </c>
      <c r="BA65" s="64">
        <f t="shared" si="24"/>
        <v>15.636498398894187</v>
      </c>
      <c r="BB65" s="64">
        <f t="shared" si="24"/>
        <v>15.910137120874836</v>
      </c>
    </row>
    <row r="66" spans="1:54" x14ac:dyDescent="0.25">
      <c r="E66" s="64" t="str">
        <f t="shared" ref="E66:AJ66" si="25" xml:space="preserve"> E$48</f>
        <v>maintainanc staff</v>
      </c>
      <c r="F66" s="64">
        <f t="shared" si="25"/>
        <v>0</v>
      </c>
      <c r="G66" s="64" t="str">
        <f t="shared" si="25"/>
        <v>usd 000s/ quarter</v>
      </c>
      <c r="H66" s="64">
        <f t="shared" si="25"/>
        <v>0</v>
      </c>
      <c r="I66" s="64">
        <f t="shared" si="25"/>
        <v>0</v>
      </c>
      <c r="J66" s="64">
        <f t="shared" si="25"/>
        <v>0</v>
      </c>
      <c r="K66" s="64">
        <f t="shared" si="25"/>
        <v>7.5</v>
      </c>
      <c r="L66" s="64">
        <f t="shared" si="25"/>
        <v>7.5374999999999996</v>
      </c>
      <c r="M66" s="64">
        <f t="shared" si="25"/>
        <v>7.5751874999999984</v>
      </c>
      <c r="N66" s="64">
        <f t="shared" si="25"/>
        <v>7.6130634374999975</v>
      </c>
      <c r="O66" s="64">
        <f t="shared" si="25"/>
        <v>7.6511287546874964</v>
      </c>
      <c r="P66" s="64">
        <f t="shared" si="25"/>
        <v>7.7085122203476537</v>
      </c>
      <c r="Q66" s="64">
        <f t="shared" si="25"/>
        <v>7.7663260620002621</v>
      </c>
      <c r="R66" s="64">
        <f t="shared" si="25"/>
        <v>7.8245735074652636</v>
      </c>
      <c r="S66" s="64">
        <f t="shared" si="25"/>
        <v>7.8832578087712539</v>
      </c>
      <c r="T66" s="64">
        <f t="shared" si="25"/>
        <v>7.9620903868589661</v>
      </c>
      <c r="U66" s="64">
        <f t="shared" si="25"/>
        <v>8.041711290727557</v>
      </c>
      <c r="V66" s="64">
        <f t="shared" si="25"/>
        <v>8.1221284036348305</v>
      </c>
      <c r="W66" s="64">
        <f t="shared" si="25"/>
        <v>8.2033496876711798</v>
      </c>
      <c r="X66" s="64">
        <f t="shared" si="25"/>
        <v>8.305891558767069</v>
      </c>
      <c r="Y66" s="64">
        <f t="shared" si="25"/>
        <v>8.4097152032516576</v>
      </c>
      <c r="Z66" s="64">
        <f t="shared" si="25"/>
        <v>8.5148366432923019</v>
      </c>
      <c r="AA66" s="64">
        <f t="shared" si="25"/>
        <v>8.6212721013334566</v>
      </c>
      <c r="AB66" s="64">
        <f t="shared" si="25"/>
        <v>8.7505911828534586</v>
      </c>
      <c r="AC66" s="64">
        <f t="shared" si="25"/>
        <v>8.8818500505962596</v>
      </c>
      <c r="AD66" s="64">
        <f t="shared" si="25"/>
        <v>9.0150778013552006</v>
      </c>
      <c r="AE66" s="64">
        <f t="shared" si="25"/>
        <v>9.1503039683755283</v>
      </c>
      <c r="AF66" s="64">
        <f t="shared" si="25"/>
        <v>9.3104342878221011</v>
      </c>
      <c r="AG66" s="64">
        <f t="shared" si="25"/>
        <v>9.4733668878589903</v>
      </c>
      <c r="AH66" s="64">
        <f t="shared" si="25"/>
        <v>9.6391508083965221</v>
      </c>
      <c r="AI66" s="64">
        <f t="shared" si="25"/>
        <v>9.8078359475434613</v>
      </c>
      <c r="AJ66" s="64">
        <f t="shared" si="25"/>
        <v>9.9794730766254727</v>
      </c>
      <c r="AK66" s="64">
        <f t="shared" ref="AK66:BB66" si="26" xml:space="preserve"> AK$48</f>
        <v>10.154113855466418</v>
      </c>
      <c r="AL66" s="64">
        <f t="shared" si="26"/>
        <v>10.331810847937081</v>
      </c>
      <c r="AM66" s="64">
        <f t="shared" si="26"/>
        <v>10.512617537775983</v>
      </c>
      <c r="AN66" s="64">
        <f t="shared" si="26"/>
        <v>10.696588344687061</v>
      </c>
      <c r="AO66" s="64">
        <f t="shared" si="26"/>
        <v>10.883778640719086</v>
      </c>
      <c r="AP66" s="64">
        <f t="shared" si="26"/>
        <v>11.07424476693167</v>
      </c>
      <c r="AQ66" s="64">
        <f t="shared" si="26"/>
        <v>11.268044050352975</v>
      </c>
      <c r="AR66" s="64">
        <f t="shared" si="26"/>
        <v>11.465234821234151</v>
      </c>
      <c r="AS66" s="64">
        <f t="shared" si="26"/>
        <v>11.665876430605751</v>
      </c>
      <c r="AT66" s="64">
        <f t="shared" si="26"/>
        <v>11.870029268141352</v>
      </c>
      <c r="AU66" s="64">
        <f t="shared" si="26"/>
        <v>12.077754780333827</v>
      </c>
      <c r="AV66" s="64">
        <f t="shared" si="26"/>
        <v>12.289115488989669</v>
      </c>
      <c r="AW66" s="64">
        <f t="shared" si="26"/>
        <v>12.504175010046989</v>
      </c>
      <c r="AX66" s="64">
        <f t="shared" si="26"/>
        <v>12.722998072722813</v>
      </c>
      <c r="AY66" s="64">
        <f t="shared" si="26"/>
        <v>12.945650538995464</v>
      </c>
      <c r="AZ66" s="64">
        <f t="shared" si="26"/>
        <v>13.172199423427886</v>
      </c>
      <c r="BA66" s="64">
        <f t="shared" si="26"/>
        <v>13.402712913337874</v>
      </c>
      <c r="BB66" s="64">
        <f t="shared" si="26"/>
        <v>13.637260389321288</v>
      </c>
    </row>
    <row r="67" spans="1:54" x14ac:dyDescent="0.25">
      <c r="E67" s="64" t="str">
        <f t="shared" ref="E67:AJ67" si="27" xml:space="preserve"> E$49</f>
        <v>housekeeping staff</v>
      </c>
      <c r="F67" s="64">
        <f t="shared" si="27"/>
        <v>0</v>
      </c>
      <c r="G67" s="64" t="str">
        <f t="shared" si="27"/>
        <v>usd 000s/ quarter</v>
      </c>
      <c r="H67" s="64">
        <f t="shared" si="27"/>
        <v>0</v>
      </c>
      <c r="I67" s="64">
        <f t="shared" si="27"/>
        <v>0</v>
      </c>
      <c r="J67" s="64">
        <f t="shared" si="27"/>
        <v>0</v>
      </c>
      <c r="K67" s="64">
        <f t="shared" si="27"/>
        <v>6.25</v>
      </c>
      <c r="L67" s="64">
        <f t="shared" si="27"/>
        <v>6.2812499999999991</v>
      </c>
      <c r="M67" s="64">
        <f t="shared" si="27"/>
        <v>6.3126562499999981</v>
      </c>
      <c r="N67" s="64">
        <f t="shared" si="27"/>
        <v>6.3442195312499976</v>
      </c>
      <c r="O67" s="64">
        <f t="shared" si="27"/>
        <v>6.375940628906247</v>
      </c>
      <c r="P67" s="64">
        <f t="shared" si="27"/>
        <v>6.4237601836230454</v>
      </c>
      <c r="Q67" s="64">
        <f t="shared" si="27"/>
        <v>6.4719383850002181</v>
      </c>
      <c r="R67" s="64">
        <f t="shared" si="27"/>
        <v>6.5204779228877197</v>
      </c>
      <c r="S67" s="64">
        <f t="shared" si="27"/>
        <v>6.5693815073093784</v>
      </c>
      <c r="T67" s="64">
        <f t="shared" si="27"/>
        <v>6.6350753223824723</v>
      </c>
      <c r="U67" s="64">
        <f t="shared" si="27"/>
        <v>6.7014260756062969</v>
      </c>
      <c r="V67" s="64">
        <f t="shared" si="27"/>
        <v>6.7684403363623593</v>
      </c>
      <c r="W67" s="64">
        <f t="shared" si="27"/>
        <v>6.8361247397259834</v>
      </c>
      <c r="X67" s="64">
        <f t="shared" si="27"/>
        <v>6.9215762989725578</v>
      </c>
      <c r="Y67" s="64">
        <f t="shared" si="27"/>
        <v>7.0080960027097143</v>
      </c>
      <c r="Z67" s="64">
        <f t="shared" si="27"/>
        <v>7.095697202743585</v>
      </c>
      <c r="AA67" s="64">
        <f t="shared" si="27"/>
        <v>7.1843934177778808</v>
      </c>
      <c r="AB67" s="64">
        <f t="shared" si="27"/>
        <v>7.2921593190445488</v>
      </c>
      <c r="AC67" s="64">
        <f t="shared" si="27"/>
        <v>7.4015417088302158</v>
      </c>
      <c r="AD67" s="64">
        <f t="shared" si="27"/>
        <v>7.5125648344626681</v>
      </c>
      <c r="AE67" s="64">
        <f t="shared" si="27"/>
        <v>7.6252533069796069</v>
      </c>
      <c r="AF67" s="64">
        <f t="shared" si="27"/>
        <v>7.7586952398517512</v>
      </c>
      <c r="AG67" s="64">
        <f t="shared" si="27"/>
        <v>7.8944724065491574</v>
      </c>
      <c r="AH67" s="64">
        <f t="shared" si="27"/>
        <v>8.0326256736637678</v>
      </c>
      <c r="AI67" s="64">
        <f t="shared" si="27"/>
        <v>8.1731966229528847</v>
      </c>
      <c r="AJ67" s="64">
        <f t="shared" si="27"/>
        <v>8.3162275638545591</v>
      </c>
      <c r="AK67" s="64">
        <f t="shared" ref="AK67:BB67" si="28" xml:space="preserve"> AK$49</f>
        <v>8.4617615462220162</v>
      </c>
      <c r="AL67" s="64">
        <f t="shared" si="28"/>
        <v>8.6098423732809017</v>
      </c>
      <c r="AM67" s="64">
        <f t="shared" si="28"/>
        <v>8.7605146148133173</v>
      </c>
      <c r="AN67" s="64">
        <f t="shared" si="28"/>
        <v>8.9138236205725523</v>
      </c>
      <c r="AO67" s="64">
        <f t="shared" si="28"/>
        <v>9.069815533932573</v>
      </c>
      <c r="AP67" s="64">
        <f t="shared" si="28"/>
        <v>9.228537305776392</v>
      </c>
      <c r="AQ67" s="64">
        <f t="shared" si="28"/>
        <v>9.3900367086274787</v>
      </c>
      <c r="AR67" s="64">
        <f t="shared" si="28"/>
        <v>9.5543623510284608</v>
      </c>
      <c r="AS67" s="64">
        <f t="shared" si="28"/>
        <v>9.7215636921714594</v>
      </c>
      <c r="AT67" s="64">
        <f t="shared" si="28"/>
        <v>9.8916910567844596</v>
      </c>
      <c r="AU67" s="64">
        <f t="shared" si="28"/>
        <v>10.064795650278189</v>
      </c>
      <c r="AV67" s="64">
        <f t="shared" si="28"/>
        <v>10.240929574158057</v>
      </c>
      <c r="AW67" s="64">
        <f t="shared" si="28"/>
        <v>10.420145841705825</v>
      </c>
      <c r="AX67" s="64">
        <f t="shared" si="28"/>
        <v>10.602498393935678</v>
      </c>
      <c r="AY67" s="64">
        <f t="shared" si="28"/>
        <v>10.788042115829553</v>
      </c>
      <c r="AZ67" s="64">
        <f t="shared" si="28"/>
        <v>10.976832852856571</v>
      </c>
      <c r="BA67" s="64">
        <f t="shared" si="28"/>
        <v>11.168927427781563</v>
      </c>
      <c r="BB67" s="64">
        <f t="shared" si="28"/>
        <v>11.364383657767741</v>
      </c>
    </row>
    <row r="68" spans="1:54" x14ac:dyDescent="0.25">
      <c r="E68" s="158" t="str">
        <f xml:space="preserve"> Time!E$58</f>
        <v>Forecast period flag</v>
      </c>
      <c r="F68" s="158">
        <f xml:space="preserve"> Time!F$58</f>
        <v>0</v>
      </c>
      <c r="G68" s="158" t="str">
        <f xml:space="preserve"> Time!G$58</f>
        <v>flag</v>
      </c>
      <c r="H68" s="158">
        <f xml:space="preserve"> Time!H$58</f>
        <v>40</v>
      </c>
      <c r="I68" s="158">
        <f xml:space="preserve"> Time!I$58</f>
        <v>0</v>
      </c>
      <c r="J68" s="158">
        <f xml:space="preserve"> Time!J$58</f>
        <v>0</v>
      </c>
      <c r="K68" s="158">
        <f xml:space="preserve"> Time!K$58</f>
        <v>0</v>
      </c>
      <c r="L68" s="158">
        <f xml:space="preserve"> Time!L$58</f>
        <v>1</v>
      </c>
      <c r="M68" s="158">
        <f xml:space="preserve"> Time!M$58</f>
        <v>1</v>
      </c>
      <c r="N68" s="158">
        <f xml:space="preserve"> Time!N$58</f>
        <v>1</v>
      </c>
      <c r="O68" s="158">
        <f xml:space="preserve"> Time!O$58</f>
        <v>1</v>
      </c>
      <c r="P68" s="158">
        <f xml:space="preserve"> Time!P$58</f>
        <v>1</v>
      </c>
      <c r="Q68" s="158">
        <f xml:space="preserve"> Time!Q$58</f>
        <v>1</v>
      </c>
      <c r="R68" s="158">
        <f xml:space="preserve"> Time!R$58</f>
        <v>1</v>
      </c>
      <c r="S68" s="158">
        <f xml:space="preserve"> Time!S$58</f>
        <v>1</v>
      </c>
      <c r="T68" s="158">
        <f xml:space="preserve"> Time!T$58</f>
        <v>1</v>
      </c>
      <c r="U68" s="158">
        <f xml:space="preserve"> Time!U$58</f>
        <v>1</v>
      </c>
      <c r="V68" s="158">
        <f xml:space="preserve"> Time!V$58</f>
        <v>1</v>
      </c>
      <c r="W68" s="158">
        <f xml:space="preserve"> Time!W$58</f>
        <v>1</v>
      </c>
      <c r="X68" s="158">
        <f xml:space="preserve"> Time!X$58</f>
        <v>1</v>
      </c>
      <c r="Y68" s="158">
        <f xml:space="preserve"> Time!Y$58</f>
        <v>1</v>
      </c>
      <c r="Z68" s="158">
        <f xml:space="preserve"> Time!Z$58</f>
        <v>1</v>
      </c>
      <c r="AA68" s="158">
        <f xml:space="preserve"> Time!AA$58</f>
        <v>1</v>
      </c>
      <c r="AB68" s="158">
        <f xml:space="preserve"> Time!AB$58</f>
        <v>1</v>
      </c>
      <c r="AC68" s="158">
        <f xml:space="preserve"> Time!AC$58</f>
        <v>1</v>
      </c>
      <c r="AD68" s="158">
        <f xml:space="preserve"> Time!AD$58</f>
        <v>1</v>
      </c>
      <c r="AE68" s="158">
        <f xml:space="preserve"> Time!AE$58</f>
        <v>1</v>
      </c>
      <c r="AF68" s="158">
        <f xml:space="preserve"> Time!AF$58</f>
        <v>1</v>
      </c>
      <c r="AG68" s="158">
        <f xml:space="preserve"> Time!AG$58</f>
        <v>1</v>
      </c>
      <c r="AH68" s="158">
        <f xml:space="preserve"> Time!AH$58</f>
        <v>1</v>
      </c>
      <c r="AI68" s="158">
        <f xml:space="preserve"> Time!AI$58</f>
        <v>1</v>
      </c>
      <c r="AJ68" s="158">
        <f xml:space="preserve"> Time!AJ$58</f>
        <v>1</v>
      </c>
      <c r="AK68" s="158">
        <f xml:space="preserve"> Time!AK$58</f>
        <v>1</v>
      </c>
      <c r="AL68" s="158">
        <f xml:space="preserve"> Time!AL$58</f>
        <v>1</v>
      </c>
      <c r="AM68" s="158">
        <f xml:space="preserve"> Time!AM$58</f>
        <v>1</v>
      </c>
      <c r="AN68" s="158">
        <f xml:space="preserve"> Time!AN$58</f>
        <v>1</v>
      </c>
      <c r="AO68" s="158">
        <f xml:space="preserve"> Time!AO$58</f>
        <v>1</v>
      </c>
      <c r="AP68" s="158">
        <f xml:space="preserve"> Time!AP$58</f>
        <v>1</v>
      </c>
      <c r="AQ68" s="158">
        <f xml:space="preserve"> Time!AQ$58</f>
        <v>1</v>
      </c>
      <c r="AR68" s="158">
        <f xml:space="preserve"> Time!AR$58</f>
        <v>1</v>
      </c>
      <c r="AS68" s="158">
        <f xml:space="preserve"> Time!AS$58</f>
        <v>1</v>
      </c>
      <c r="AT68" s="158">
        <f xml:space="preserve"> Time!AT$58</f>
        <v>1</v>
      </c>
      <c r="AU68" s="158">
        <f xml:space="preserve"> Time!AU$58</f>
        <v>1</v>
      </c>
      <c r="AV68" s="158">
        <f xml:space="preserve"> Time!AV$58</f>
        <v>1</v>
      </c>
      <c r="AW68" s="158">
        <f xml:space="preserve"> Time!AW$58</f>
        <v>1</v>
      </c>
      <c r="AX68" s="158">
        <f xml:space="preserve"> Time!AX$58</f>
        <v>1</v>
      </c>
      <c r="AY68" s="158">
        <f xml:space="preserve"> Time!AY$58</f>
        <v>1</v>
      </c>
      <c r="AZ68" s="158">
        <f xml:space="preserve"> Time!AZ$58</f>
        <v>0</v>
      </c>
      <c r="BA68" s="158">
        <f xml:space="preserve"> Time!BA$58</f>
        <v>0</v>
      </c>
      <c r="BB68" s="158">
        <f xml:space="preserve"> Time!BB$58</f>
        <v>0</v>
      </c>
    </row>
    <row r="70" spans="1:54" x14ac:dyDescent="0.25">
      <c r="E70" s="64" t="str">
        <f xml:space="preserve"> E$42</f>
        <v>consultant</v>
      </c>
      <c r="G70" s="64" t="s">
        <v>207</v>
      </c>
      <c r="J70" s="64">
        <f t="shared" ref="J70:BB70" si="29">J60*$F52*J$68</f>
        <v>0</v>
      </c>
      <c r="K70" s="64">
        <f t="shared" si="29"/>
        <v>0</v>
      </c>
      <c r="L70" s="64">
        <f t="shared" si="29"/>
        <v>1004.9999999999999</v>
      </c>
      <c r="M70" s="64">
        <f t="shared" si="29"/>
        <v>1010.0249999999996</v>
      </c>
      <c r="N70" s="64">
        <f t="shared" si="29"/>
        <v>1015.0751249999996</v>
      </c>
      <c r="O70" s="64">
        <f t="shared" si="29"/>
        <v>1020.1505006249995</v>
      </c>
      <c r="P70" s="64">
        <f t="shared" si="29"/>
        <v>1027.8016293796873</v>
      </c>
      <c r="Q70" s="64">
        <f t="shared" si="29"/>
        <v>1035.5101416000348</v>
      </c>
      <c r="R70" s="64">
        <f t="shared" si="29"/>
        <v>1043.2764676620352</v>
      </c>
      <c r="S70" s="64">
        <f t="shared" si="29"/>
        <v>1051.1010411695006</v>
      </c>
      <c r="T70" s="64">
        <f t="shared" si="29"/>
        <v>1061.6120515811956</v>
      </c>
      <c r="U70" s="64">
        <f t="shared" si="29"/>
        <v>1072.2281720970075</v>
      </c>
      <c r="V70" s="64">
        <f t="shared" si="29"/>
        <v>1082.9504538179774</v>
      </c>
      <c r="W70" s="64">
        <f t="shared" si="29"/>
        <v>1093.7799583561573</v>
      </c>
      <c r="X70" s="64">
        <f t="shared" si="29"/>
        <v>1107.4522078356092</v>
      </c>
      <c r="Y70" s="64">
        <f t="shared" si="29"/>
        <v>1121.2953604335544</v>
      </c>
      <c r="Z70" s="64">
        <f t="shared" si="29"/>
        <v>1135.3115524389736</v>
      </c>
      <c r="AA70" s="64">
        <f t="shared" si="29"/>
        <v>1149.5029468444609</v>
      </c>
      <c r="AB70" s="64">
        <f t="shared" si="29"/>
        <v>1166.7454910471279</v>
      </c>
      <c r="AC70" s="64">
        <f t="shared" si="29"/>
        <v>1184.2466734128345</v>
      </c>
      <c r="AD70" s="64">
        <f t="shared" si="29"/>
        <v>1202.0103735140269</v>
      </c>
      <c r="AE70" s="64">
        <f t="shared" si="29"/>
        <v>1220.0405291167372</v>
      </c>
      <c r="AF70" s="64">
        <f t="shared" si="29"/>
        <v>1241.3912383762802</v>
      </c>
      <c r="AG70" s="64">
        <f t="shared" si="29"/>
        <v>1263.1155850478651</v>
      </c>
      <c r="AH70" s="64">
        <f t="shared" si="29"/>
        <v>1285.2201077862028</v>
      </c>
      <c r="AI70" s="64">
        <f t="shared" si="29"/>
        <v>1307.7114596724616</v>
      </c>
      <c r="AJ70" s="64">
        <f t="shared" si="29"/>
        <v>1330.5964102167295</v>
      </c>
      <c r="AK70" s="64">
        <f t="shared" si="29"/>
        <v>1353.8818473955225</v>
      </c>
      <c r="AL70" s="64">
        <f t="shared" si="29"/>
        <v>1377.5747797249442</v>
      </c>
      <c r="AM70" s="64">
        <f t="shared" si="29"/>
        <v>1401.6823383701308</v>
      </c>
      <c r="AN70" s="64">
        <f t="shared" si="29"/>
        <v>1426.2117792916083</v>
      </c>
      <c r="AO70" s="64">
        <f t="shared" si="29"/>
        <v>1451.1704854292116</v>
      </c>
      <c r="AP70" s="64">
        <f t="shared" si="29"/>
        <v>1476.5659689242227</v>
      </c>
      <c r="AQ70" s="64">
        <f t="shared" si="29"/>
        <v>1502.4058733803965</v>
      </c>
      <c r="AR70" s="64">
        <f t="shared" si="29"/>
        <v>1528.6979761645537</v>
      </c>
      <c r="AS70" s="64">
        <f t="shared" si="29"/>
        <v>1555.4501907474335</v>
      </c>
      <c r="AT70" s="64">
        <f t="shared" si="29"/>
        <v>1582.6705690855135</v>
      </c>
      <c r="AU70" s="64">
        <f t="shared" si="29"/>
        <v>1610.3673040445101</v>
      </c>
      <c r="AV70" s="64">
        <f t="shared" si="29"/>
        <v>1638.5487318652893</v>
      </c>
      <c r="AW70" s="64">
        <f t="shared" si="29"/>
        <v>1667.223334672932</v>
      </c>
      <c r="AX70" s="64">
        <f t="shared" si="29"/>
        <v>1696.3997430297084</v>
      </c>
      <c r="AY70" s="64">
        <f t="shared" si="29"/>
        <v>1726.0867385327285</v>
      </c>
      <c r="AZ70" s="64">
        <f t="shared" si="29"/>
        <v>0</v>
      </c>
      <c r="BA70" s="64">
        <f t="shared" si="29"/>
        <v>0</v>
      </c>
      <c r="BB70" s="64">
        <f t="shared" si="29"/>
        <v>0</v>
      </c>
    </row>
    <row r="71" spans="1:54" x14ac:dyDescent="0.25">
      <c r="E71" s="64" t="str">
        <f xml:space="preserve"> E$43</f>
        <v>doctors</v>
      </c>
      <c r="G71" s="64" t="s">
        <v>207</v>
      </c>
      <c r="J71" s="64">
        <f t="shared" ref="J71:BB71" si="30">J61*$F53*J$68</f>
        <v>0</v>
      </c>
      <c r="K71" s="64">
        <f t="shared" si="30"/>
        <v>0</v>
      </c>
      <c r="L71" s="64">
        <f t="shared" si="30"/>
        <v>942.18749999999977</v>
      </c>
      <c r="M71" s="64">
        <f t="shared" si="30"/>
        <v>946.89843749999977</v>
      </c>
      <c r="N71" s="64">
        <f t="shared" si="30"/>
        <v>951.63292968749965</v>
      </c>
      <c r="O71" s="64">
        <f t="shared" si="30"/>
        <v>956.39109433593705</v>
      </c>
      <c r="P71" s="64">
        <f t="shared" si="30"/>
        <v>963.56402754345686</v>
      </c>
      <c r="Q71" s="64">
        <f t="shared" si="30"/>
        <v>970.79075775003275</v>
      </c>
      <c r="R71" s="64">
        <f t="shared" si="30"/>
        <v>978.07168843315799</v>
      </c>
      <c r="S71" s="64">
        <f t="shared" si="30"/>
        <v>985.4072260964067</v>
      </c>
      <c r="T71" s="64">
        <f t="shared" si="30"/>
        <v>995.26129835737083</v>
      </c>
      <c r="U71" s="64">
        <f t="shared" si="30"/>
        <v>1005.2139113409446</v>
      </c>
      <c r="V71" s="64">
        <f t="shared" si="30"/>
        <v>1015.2660504543538</v>
      </c>
      <c r="W71" s="64">
        <f t="shared" si="30"/>
        <v>1025.4187109588977</v>
      </c>
      <c r="X71" s="64">
        <f t="shared" si="30"/>
        <v>1038.2364448458836</v>
      </c>
      <c r="Y71" s="64">
        <f t="shared" si="30"/>
        <v>1051.2144004064571</v>
      </c>
      <c r="Z71" s="64">
        <f t="shared" si="30"/>
        <v>1064.3545804115379</v>
      </c>
      <c r="AA71" s="64">
        <f t="shared" si="30"/>
        <v>1077.659012666682</v>
      </c>
      <c r="AB71" s="64">
        <f t="shared" si="30"/>
        <v>1093.8238978566822</v>
      </c>
      <c r="AC71" s="64">
        <f t="shared" si="30"/>
        <v>1110.2312563245323</v>
      </c>
      <c r="AD71" s="64">
        <f t="shared" si="30"/>
        <v>1126.8847251694001</v>
      </c>
      <c r="AE71" s="64">
        <f t="shared" si="30"/>
        <v>1143.7879960469409</v>
      </c>
      <c r="AF71" s="64">
        <f t="shared" si="30"/>
        <v>1163.8042859777627</v>
      </c>
      <c r="AG71" s="64">
        <f t="shared" si="30"/>
        <v>1184.1708609823736</v>
      </c>
      <c r="AH71" s="64">
        <f t="shared" si="30"/>
        <v>1204.8938510495652</v>
      </c>
      <c r="AI71" s="64">
        <f t="shared" si="30"/>
        <v>1225.9794934429326</v>
      </c>
      <c r="AJ71" s="64">
        <f t="shared" si="30"/>
        <v>1247.4341345781841</v>
      </c>
      <c r="AK71" s="64">
        <f t="shared" si="30"/>
        <v>1269.2642319333024</v>
      </c>
      <c r="AL71" s="64">
        <f t="shared" si="30"/>
        <v>1291.4763559921353</v>
      </c>
      <c r="AM71" s="64">
        <f t="shared" si="30"/>
        <v>1314.0771922219978</v>
      </c>
      <c r="AN71" s="64">
        <f t="shared" si="30"/>
        <v>1337.0735430858826</v>
      </c>
      <c r="AO71" s="64">
        <f t="shared" si="30"/>
        <v>1360.4723300898859</v>
      </c>
      <c r="AP71" s="64">
        <f t="shared" si="30"/>
        <v>1384.2805958664587</v>
      </c>
      <c r="AQ71" s="64">
        <f t="shared" si="30"/>
        <v>1408.5055062941219</v>
      </c>
      <c r="AR71" s="64">
        <f t="shared" si="30"/>
        <v>1433.1543526542691</v>
      </c>
      <c r="AS71" s="64">
        <f t="shared" si="30"/>
        <v>1458.2345538257189</v>
      </c>
      <c r="AT71" s="64">
        <f t="shared" si="30"/>
        <v>1483.753658517669</v>
      </c>
      <c r="AU71" s="64">
        <f t="shared" si="30"/>
        <v>1509.7193475417282</v>
      </c>
      <c r="AV71" s="64">
        <f t="shared" si="30"/>
        <v>1536.1394361237085</v>
      </c>
      <c r="AW71" s="64">
        <f t="shared" si="30"/>
        <v>1563.0218762558736</v>
      </c>
      <c r="AX71" s="64">
        <f t="shared" si="30"/>
        <v>1590.3747590903517</v>
      </c>
      <c r="AY71" s="64">
        <f t="shared" si="30"/>
        <v>1618.206317374433</v>
      </c>
      <c r="AZ71" s="64">
        <f t="shared" si="30"/>
        <v>0</v>
      </c>
      <c r="BA71" s="64">
        <f t="shared" si="30"/>
        <v>0</v>
      </c>
      <c r="BB71" s="64">
        <f t="shared" si="30"/>
        <v>0</v>
      </c>
    </row>
    <row r="72" spans="1:54" x14ac:dyDescent="0.25">
      <c r="E72" s="64" t="str">
        <f xml:space="preserve"> E$44</f>
        <v>nurses</v>
      </c>
      <c r="G72" s="64" t="s">
        <v>207</v>
      </c>
      <c r="J72" s="64">
        <f t="shared" ref="J72:BB72" si="31">J62*$F54*J$68</f>
        <v>0</v>
      </c>
      <c r="K72" s="64">
        <f t="shared" si="31"/>
        <v>0</v>
      </c>
      <c r="L72" s="64">
        <f t="shared" si="31"/>
        <v>603</v>
      </c>
      <c r="M72" s="64">
        <f t="shared" si="31"/>
        <v>606.01499999999987</v>
      </c>
      <c r="N72" s="64">
        <f t="shared" si="31"/>
        <v>609.04507499999977</v>
      </c>
      <c r="O72" s="64">
        <f t="shared" si="31"/>
        <v>612.09030037499974</v>
      </c>
      <c r="P72" s="64">
        <f t="shared" si="31"/>
        <v>616.68097762781235</v>
      </c>
      <c r="Q72" s="64">
        <f t="shared" si="31"/>
        <v>621.30608496002094</v>
      </c>
      <c r="R72" s="64">
        <f t="shared" si="31"/>
        <v>625.96588059722103</v>
      </c>
      <c r="S72" s="64">
        <f t="shared" si="31"/>
        <v>630.66062470170027</v>
      </c>
      <c r="T72" s="64">
        <f t="shared" si="31"/>
        <v>636.96723094871732</v>
      </c>
      <c r="U72" s="64">
        <f t="shared" si="31"/>
        <v>643.33690325820453</v>
      </c>
      <c r="V72" s="64">
        <f t="shared" si="31"/>
        <v>649.77027229078647</v>
      </c>
      <c r="W72" s="64">
        <f t="shared" si="31"/>
        <v>656.26797501369435</v>
      </c>
      <c r="X72" s="64">
        <f t="shared" si="31"/>
        <v>664.47132470136557</v>
      </c>
      <c r="Y72" s="64">
        <f t="shared" si="31"/>
        <v>672.7772162601326</v>
      </c>
      <c r="Z72" s="64">
        <f t="shared" si="31"/>
        <v>681.1869314633841</v>
      </c>
      <c r="AA72" s="64">
        <f t="shared" si="31"/>
        <v>689.70176810667658</v>
      </c>
      <c r="AB72" s="64">
        <f t="shared" si="31"/>
        <v>700.04729462827663</v>
      </c>
      <c r="AC72" s="64">
        <f t="shared" si="31"/>
        <v>710.54800404770072</v>
      </c>
      <c r="AD72" s="64">
        <f t="shared" si="31"/>
        <v>721.20622410841611</v>
      </c>
      <c r="AE72" s="64">
        <f t="shared" si="31"/>
        <v>732.02431747004221</v>
      </c>
      <c r="AF72" s="64">
        <f t="shared" si="31"/>
        <v>744.83474302576815</v>
      </c>
      <c r="AG72" s="64">
        <f t="shared" si="31"/>
        <v>757.86935102871917</v>
      </c>
      <c r="AH72" s="64">
        <f t="shared" si="31"/>
        <v>771.13206467172176</v>
      </c>
      <c r="AI72" s="64">
        <f t="shared" si="31"/>
        <v>784.62687580347688</v>
      </c>
      <c r="AJ72" s="64">
        <f t="shared" si="31"/>
        <v>798.35784613003784</v>
      </c>
      <c r="AK72" s="64">
        <f t="shared" si="31"/>
        <v>812.32910843731349</v>
      </c>
      <c r="AL72" s="64">
        <f t="shared" si="31"/>
        <v>826.54486783496645</v>
      </c>
      <c r="AM72" s="64">
        <f t="shared" si="31"/>
        <v>841.00940302207857</v>
      </c>
      <c r="AN72" s="64">
        <f t="shared" si="31"/>
        <v>855.72706757496485</v>
      </c>
      <c r="AO72" s="64">
        <f t="shared" si="31"/>
        <v>870.70229125752689</v>
      </c>
      <c r="AP72" s="64">
        <f t="shared" si="31"/>
        <v>885.93958135453363</v>
      </c>
      <c r="AQ72" s="64">
        <f t="shared" si="31"/>
        <v>901.44352402823802</v>
      </c>
      <c r="AR72" s="64">
        <f t="shared" si="31"/>
        <v>917.21878569873206</v>
      </c>
      <c r="AS72" s="64">
        <f t="shared" si="31"/>
        <v>933.27011444846005</v>
      </c>
      <c r="AT72" s="64">
        <f t="shared" si="31"/>
        <v>949.60234145130812</v>
      </c>
      <c r="AU72" s="64">
        <f t="shared" si="31"/>
        <v>966.22038242670612</v>
      </c>
      <c r="AV72" s="64">
        <f t="shared" si="31"/>
        <v>983.12923911917346</v>
      </c>
      <c r="AW72" s="64">
        <f t="shared" si="31"/>
        <v>1000.3340008037592</v>
      </c>
      <c r="AX72" s="64">
        <f t="shared" si="31"/>
        <v>1017.8398458178251</v>
      </c>
      <c r="AY72" s="64">
        <f t="shared" si="31"/>
        <v>1035.652043119637</v>
      </c>
      <c r="AZ72" s="64">
        <f t="shared" si="31"/>
        <v>0</v>
      </c>
      <c r="BA72" s="64">
        <f t="shared" si="31"/>
        <v>0</v>
      </c>
      <c r="BB72" s="64">
        <f t="shared" si="31"/>
        <v>0</v>
      </c>
    </row>
    <row r="73" spans="1:54" x14ac:dyDescent="0.25">
      <c r="E73" s="64" t="str">
        <f xml:space="preserve"> E$45</f>
        <v>technicians</v>
      </c>
      <c r="G73" s="64" t="s">
        <v>207</v>
      </c>
      <c r="J73" s="64">
        <f t="shared" ref="J73:BB73" si="32">J63*$F55*J$68</f>
        <v>0</v>
      </c>
      <c r="K73" s="64">
        <f t="shared" si="32"/>
        <v>0</v>
      </c>
      <c r="L73" s="64">
        <f t="shared" si="32"/>
        <v>150.74999999999997</v>
      </c>
      <c r="M73" s="64">
        <f t="shared" si="32"/>
        <v>151.50374999999997</v>
      </c>
      <c r="N73" s="64">
        <f t="shared" si="32"/>
        <v>152.26126874999994</v>
      </c>
      <c r="O73" s="64">
        <f t="shared" si="32"/>
        <v>153.02257509374994</v>
      </c>
      <c r="P73" s="64">
        <f t="shared" si="32"/>
        <v>154.17024440695309</v>
      </c>
      <c r="Q73" s="64">
        <f t="shared" si="32"/>
        <v>155.32652124000526</v>
      </c>
      <c r="R73" s="64">
        <f t="shared" si="32"/>
        <v>156.49147014930526</v>
      </c>
      <c r="S73" s="64">
        <f t="shared" si="32"/>
        <v>157.6651561754251</v>
      </c>
      <c r="T73" s="64">
        <f t="shared" si="32"/>
        <v>159.24180773717933</v>
      </c>
      <c r="U73" s="64">
        <f t="shared" si="32"/>
        <v>160.83422581455113</v>
      </c>
      <c r="V73" s="64">
        <f t="shared" si="32"/>
        <v>162.44256807269662</v>
      </c>
      <c r="W73" s="64">
        <f t="shared" si="32"/>
        <v>164.06699375342362</v>
      </c>
      <c r="X73" s="64">
        <f t="shared" si="32"/>
        <v>166.11783117534139</v>
      </c>
      <c r="Y73" s="64">
        <f t="shared" si="32"/>
        <v>168.19430406503312</v>
      </c>
      <c r="Z73" s="64">
        <f t="shared" si="32"/>
        <v>170.29673286584602</v>
      </c>
      <c r="AA73" s="64">
        <f t="shared" si="32"/>
        <v>172.42544202666912</v>
      </c>
      <c r="AB73" s="64">
        <f t="shared" si="32"/>
        <v>175.01182365706916</v>
      </c>
      <c r="AC73" s="64">
        <f t="shared" si="32"/>
        <v>177.63700101192518</v>
      </c>
      <c r="AD73" s="64">
        <f t="shared" si="32"/>
        <v>180.30155602710403</v>
      </c>
      <c r="AE73" s="64">
        <f t="shared" si="32"/>
        <v>183.00607936751055</v>
      </c>
      <c r="AF73" s="64">
        <f t="shared" si="32"/>
        <v>186.20868575644204</v>
      </c>
      <c r="AG73" s="64">
        <f t="shared" si="32"/>
        <v>189.46733775717979</v>
      </c>
      <c r="AH73" s="64">
        <f t="shared" si="32"/>
        <v>192.78301616793044</v>
      </c>
      <c r="AI73" s="64">
        <f t="shared" si="32"/>
        <v>196.15671895086922</v>
      </c>
      <c r="AJ73" s="64">
        <f t="shared" si="32"/>
        <v>199.58946153250943</v>
      </c>
      <c r="AK73" s="64">
        <f t="shared" si="32"/>
        <v>203.08227710932837</v>
      </c>
      <c r="AL73" s="64">
        <f t="shared" si="32"/>
        <v>206.63621695874164</v>
      </c>
      <c r="AM73" s="64">
        <f t="shared" si="32"/>
        <v>210.25235075551964</v>
      </c>
      <c r="AN73" s="64">
        <f t="shared" si="32"/>
        <v>213.93176689374124</v>
      </c>
      <c r="AO73" s="64">
        <f t="shared" si="32"/>
        <v>217.67557281438175</v>
      </c>
      <c r="AP73" s="64">
        <f t="shared" si="32"/>
        <v>221.48489533863341</v>
      </c>
      <c r="AQ73" s="64">
        <f t="shared" si="32"/>
        <v>225.3608810070595</v>
      </c>
      <c r="AR73" s="64">
        <f t="shared" si="32"/>
        <v>229.30469642468304</v>
      </c>
      <c r="AS73" s="64">
        <f t="shared" si="32"/>
        <v>233.31752861211501</v>
      </c>
      <c r="AT73" s="64">
        <f t="shared" si="32"/>
        <v>237.40058536282703</v>
      </c>
      <c r="AU73" s="64">
        <f t="shared" si="32"/>
        <v>241.55509560667653</v>
      </c>
      <c r="AV73" s="64">
        <f t="shared" si="32"/>
        <v>245.78230977979337</v>
      </c>
      <c r="AW73" s="64">
        <f t="shared" si="32"/>
        <v>250.08350020093982</v>
      </c>
      <c r="AX73" s="64">
        <f t="shared" si="32"/>
        <v>254.45996145445628</v>
      </c>
      <c r="AY73" s="64">
        <f t="shared" si="32"/>
        <v>258.91301077990926</v>
      </c>
      <c r="AZ73" s="64">
        <f t="shared" si="32"/>
        <v>0</v>
      </c>
      <c r="BA73" s="64">
        <f t="shared" si="32"/>
        <v>0</v>
      </c>
      <c r="BB73" s="64">
        <f t="shared" si="32"/>
        <v>0</v>
      </c>
    </row>
    <row r="74" spans="1:54" x14ac:dyDescent="0.25">
      <c r="J74" s="64">
        <f t="shared" ref="J74:BB74" si="33">J64*$F56*J$68</f>
        <v>0</v>
      </c>
      <c r="K74" s="64">
        <f t="shared" si="33"/>
        <v>0</v>
      </c>
      <c r="L74" s="64">
        <f t="shared" si="33"/>
        <v>0</v>
      </c>
      <c r="M74" s="64">
        <f t="shared" si="33"/>
        <v>0</v>
      </c>
      <c r="N74" s="64">
        <f t="shared" si="33"/>
        <v>0</v>
      </c>
      <c r="O74" s="64">
        <f t="shared" si="33"/>
        <v>0</v>
      </c>
      <c r="P74" s="64">
        <f t="shared" si="33"/>
        <v>0</v>
      </c>
      <c r="Q74" s="64">
        <f t="shared" si="33"/>
        <v>0</v>
      </c>
      <c r="R74" s="64">
        <f t="shared" si="33"/>
        <v>0</v>
      </c>
      <c r="S74" s="64">
        <f t="shared" si="33"/>
        <v>0</v>
      </c>
      <c r="T74" s="64">
        <f t="shared" si="33"/>
        <v>0</v>
      </c>
      <c r="U74" s="64">
        <f t="shared" si="33"/>
        <v>0</v>
      </c>
      <c r="V74" s="64">
        <f t="shared" si="33"/>
        <v>0</v>
      </c>
      <c r="W74" s="64">
        <f t="shared" si="33"/>
        <v>0</v>
      </c>
      <c r="X74" s="64">
        <f t="shared" si="33"/>
        <v>0</v>
      </c>
      <c r="Y74" s="64">
        <f t="shared" si="33"/>
        <v>0</v>
      </c>
      <c r="Z74" s="64">
        <f t="shared" si="33"/>
        <v>0</v>
      </c>
      <c r="AA74" s="64">
        <f t="shared" si="33"/>
        <v>0</v>
      </c>
      <c r="AB74" s="64">
        <f t="shared" si="33"/>
        <v>0</v>
      </c>
      <c r="AC74" s="64">
        <f t="shared" si="33"/>
        <v>0</v>
      </c>
      <c r="AD74" s="64">
        <f t="shared" si="33"/>
        <v>0</v>
      </c>
      <c r="AE74" s="64">
        <f t="shared" si="33"/>
        <v>0</v>
      </c>
      <c r="AF74" s="64">
        <f t="shared" si="33"/>
        <v>0</v>
      </c>
      <c r="AG74" s="64">
        <f t="shared" si="33"/>
        <v>0</v>
      </c>
      <c r="AH74" s="64">
        <f t="shared" si="33"/>
        <v>0</v>
      </c>
      <c r="AI74" s="64">
        <f t="shared" si="33"/>
        <v>0</v>
      </c>
      <c r="AJ74" s="64">
        <f t="shared" si="33"/>
        <v>0</v>
      </c>
      <c r="AK74" s="64">
        <f t="shared" si="33"/>
        <v>0</v>
      </c>
      <c r="AL74" s="64">
        <f t="shared" si="33"/>
        <v>0</v>
      </c>
      <c r="AM74" s="64">
        <f t="shared" si="33"/>
        <v>0</v>
      </c>
      <c r="AN74" s="64">
        <f t="shared" si="33"/>
        <v>0</v>
      </c>
      <c r="AO74" s="64">
        <f t="shared" si="33"/>
        <v>0</v>
      </c>
      <c r="AP74" s="64">
        <f t="shared" si="33"/>
        <v>0</v>
      </c>
      <c r="AQ74" s="64">
        <f t="shared" si="33"/>
        <v>0</v>
      </c>
      <c r="AR74" s="64">
        <f t="shared" si="33"/>
        <v>0</v>
      </c>
      <c r="AS74" s="64">
        <f t="shared" si="33"/>
        <v>0</v>
      </c>
      <c r="AT74" s="64">
        <f t="shared" si="33"/>
        <v>0</v>
      </c>
      <c r="AU74" s="64">
        <f t="shared" si="33"/>
        <v>0</v>
      </c>
      <c r="AV74" s="64">
        <f t="shared" si="33"/>
        <v>0</v>
      </c>
      <c r="AW74" s="64">
        <f t="shared" si="33"/>
        <v>0</v>
      </c>
      <c r="AX74" s="64">
        <f t="shared" si="33"/>
        <v>0</v>
      </c>
      <c r="AY74" s="64">
        <f t="shared" si="33"/>
        <v>0</v>
      </c>
      <c r="AZ74" s="64">
        <f t="shared" si="33"/>
        <v>0</v>
      </c>
      <c r="BA74" s="64">
        <f t="shared" si="33"/>
        <v>0</v>
      </c>
      <c r="BB74" s="64">
        <f t="shared" si="33"/>
        <v>0</v>
      </c>
    </row>
    <row r="75" spans="1:54" x14ac:dyDescent="0.25">
      <c r="E75" s="64" t="str">
        <f xml:space="preserve"> E$47</f>
        <v>admin staff</v>
      </c>
      <c r="G75" s="64" t="s">
        <v>207</v>
      </c>
      <c r="J75" s="64">
        <f t="shared" ref="J75:BB75" si="34">J65*$F57*J$68</f>
        <v>0</v>
      </c>
      <c r="K75" s="64">
        <f t="shared" si="34"/>
        <v>0</v>
      </c>
      <c r="L75" s="64">
        <f t="shared" si="34"/>
        <v>483.65624999999994</v>
      </c>
      <c r="M75" s="64">
        <f t="shared" si="34"/>
        <v>486.07453124999984</v>
      </c>
      <c r="N75" s="64">
        <f t="shared" si="34"/>
        <v>488.50490390624987</v>
      </c>
      <c r="O75" s="64">
        <f t="shared" si="34"/>
        <v>490.94742842578108</v>
      </c>
      <c r="P75" s="64">
        <f t="shared" si="34"/>
        <v>494.62953413897452</v>
      </c>
      <c r="Q75" s="64">
        <f t="shared" si="34"/>
        <v>498.33925564501681</v>
      </c>
      <c r="R75" s="64">
        <f t="shared" si="34"/>
        <v>502.07680006235444</v>
      </c>
      <c r="S75" s="64">
        <f t="shared" si="34"/>
        <v>505.8423760628221</v>
      </c>
      <c r="T75" s="64">
        <f t="shared" si="34"/>
        <v>510.90079982345031</v>
      </c>
      <c r="U75" s="64">
        <f t="shared" si="34"/>
        <v>516.00980782168494</v>
      </c>
      <c r="V75" s="64">
        <f t="shared" si="34"/>
        <v>521.16990589990166</v>
      </c>
      <c r="W75" s="64">
        <f t="shared" si="34"/>
        <v>526.38160495890077</v>
      </c>
      <c r="X75" s="64">
        <f t="shared" si="34"/>
        <v>532.96137502088698</v>
      </c>
      <c r="Y75" s="64">
        <f t="shared" si="34"/>
        <v>539.62339220864794</v>
      </c>
      <c r="Z75" s="64">
        <f t="shared" si="34"/>
        <v>546.36868461125607</v>
      </c>
      <c r="AA75" s="64">
        <f t="shared" si="34"/>
        <v>553.19829316889684</v>
      </c>
      <c r="AB75" s="64">
        <f t="shared" si="34"/>
        <v>561.49626756643022</v>
      </c>
      <c r="AC75" s="64">
        <f t="shared" si="34"/>
        <v>569.91871157992659</v>
      </c>
      <c r="AD75" s="64">
        <f t="shared" si="34"/>
        <v>578.46749225362532</v>
      </c>
      <c r="AE75" s="64">
        <f t="shared" si="34"/>
        <v>587.14450463742969</v>
      </c>
      <c r="AF75" s="64">
        <f t="shared" si="34"/>
        <v>597.41953346858486</v>
      </c>
      <c r="AG75" s="64">
        <f t="shared" si="34"/>
        <v>607.87437530428519</v>
      </c>
      <c r="AH75" s="64">
        <f t="shared" si="34"/>
        <v>618.5121768721101</v>
      </c>
      <c r="AI75" s="64">
        <f t="shared" si="34"/>
        <v>629.33613996737211</v>
      </c>
      <c r="AJ75" s="64">
        <f t="shared" si="34"/>
        <v>640.34952241680116</v>
      </c>
      <c r="AK75" s="64">
        <f t="shared" si="34"/>
        <v>651.55563905909526</v>
      </c>
      <c r="AL75" s="64">
        <f t="shared" si="34"/>
        <v>662.95786274262946</v>
      </c>
      <c r="AM75" s="64">
        <f t="shared" si="34"/>
        <v>674.55962534062553</v>
      </c>
      <c r="AN75" s="64">
        <f t="shared" si="34"/>
        <v>686.36441878408641</v>
      </c>
      <c r="AO75" s="64">
        <f t="shared" si="34"/>
        <v>698.37579611280808</v>
      </c>
      <c r="AP75" s="64">
        <f t="shared" si="34"/>
        <v>710.59737254478216</v>
      </c>
      <c r="AQ75" s="64">
        <f t="shared" si="34"/>
        <v>723.03282656431588</v>
      </c>
      <c r="AR75" s="64">
        <f t="shared" si="34"/>
        <v>735.68590102919143</v>
      </c>
      <c r="AS75" s="64">
        <f t="shared" si="34"/>
        <v>748.56040429720235</v>
      </c>
      <c r="AT75" s="64">
        <f t="shared" si="34"/>
        <v>761.66021137240341</v>
      </c>
      <c r="AU75" s="64">
        <f t="shared" si="34"/>
        <v>774.9892650714205</v>
      </c>
      <c r="AV75" s="64">
        <f t="shared" si="34"/>
        <v>788.55157721017042</v>
      </c>
      <c r="AW75" s="64">
        <f t="shared" si="34"/>
        <v>802.3512298113485</v>
      </c>
      <c r="AX75" s="64">
        <f t="shared" si="34"/>
        <v>816.3923763330472</v>
      </c>
      <c r="AY75" s="64">
        <f t="shared" si="34"/>
        <v>830.67924291887562</v>
      </c>
      <c r="AZ75" s="64">
        <f t="shared" si="34"/>
        <v>0</v>
      </c>
      <c r="BA75" s="64">
        <f t="shared" si="34"/>
        <v>0</v>
      </c>
      <c r="BB75" s="64">
        <f t="shared" si="34"/>
        <v>0</v>
      </c>
    </row>
    <row r="76" spans="1:54" x14ac:dyDescent="0.25">
      <c r="E76" s="64" t="str">
        <f xml:space="preserve"> E$48</f>
        <v>maintainanc staff</v>
      </c>
      <c r="G76" s="64" t="s">
        <v>207</v>
      </c>
      <c r="J76" s="64">
        <f t="shared" ref="J76:BB76" si="35">J66*$F58*J$68</f>
        <v>0</v>
      </c>
      <c r="K76" s="64">
        <f t="shared" si="35"/>
        <v>0</v>
      </c>
      <c r="L76" s="64">
        <f t="shared" si="35"/>
        <v>37.6875</v>
      </c>
      <c r="M76" s="64">
        <f t="shared" si="35"/>
        <v>37.875937499999992</v>
      </c>
      <c r="N76" s="64">
        <f t="shared" si="35"/>
        <v>38.065317187499986</v>
      </c>
      <c r="O76" s="64">
        <f t="shared" si="35"/>
        <v>38.255643773437484</v>
      </c>
      <c r="P76" s="64">
        <f t="shared" si="35"/>
        <v>38.542561101738272</v>
      </c>
      <c r="Q76" s="64">
        <f t="shared" si="35"/>
        <v>38.831630310001309</v>
      </c>
      <c r="R76" s="64">
        <f t="shared" si="35"/>
        <v>39.122867537326314</v>
      </c>
      <c r="S76" s="64">
        <f t="shared" si="35"/>
        <v>39.416289043856267</v>
      </c>
      <c r="T76" s="64">
        <f t="shared" si="35"/>
        <v>39.810451934294832</v>
      </c>
      <c r="U76" s="64">
        <f t="shared" si="35"/>
        <v>40.208556453637783</v>
      </c>
      <c r="V76" s="64">
        <f t="shared" si="35"/>
        <v>40.610642018174154</v>
      </c>
      <c r="W76" s="64">
        <f t="shared" si="35"/>
        <v>41.016748438355897</v>
      </c>
      <c r="X76" s="64">
        <f t="shared" si="35"/>
        <v>41.529457793835348</v>
      </c>
      <c r="Y76" s="64">
        <f t="shared" si="35"/>
        <v>42.048576016258288</v>
      </c>
      <c r="Z76" s="64">
        <f t="shared" si="35"/>
        <v>42.574183216461506</v>
      </c>
      <c r="AA76" s="64">
        <f t="shared" si="35"/>
        <v>43.106360506667286</v>
      </c>
      <c r="AB76" s="64">
        <f t="shared" si="35"/>
        <v>43.752955914267289</v>
      </c>
      <c r="AC76" s="64">
        <f t="shared" si="35"/>
        <v>44.409250252981295</v>
      </c>
      <c r="AD76" s="64">
        <f t="shared" si="35"/>
        <v>45.075389006776007</v>
      </c>
      <c r="AE76" s="64">
        <f t="shared" si="35"/>
        <v>45.751519841877638</v>
      </c>
      <c r="AF76" s="64">
        <f t="shared" si="35"/>
        <v>46.552171439110509</v>
      </c>
      <c r="AG76" s="64">
        <f t="shared" si="35"/>
        <v>47.366834439294948</v>
      </c>
      <c r="AH76" s="64">
        <f t="shared" si="35"/>
        <v>48.19575404198261</v>
      </c>
      <c r="AI76" s="64">
        <f t="shared" si="35"/>
        <v>49.039179737717305</v>
      </c>
      <c r="AJ76" s="64">
        <f t="shared" si="35"/>
        <v>49.897365383127365</v>
      </c>
      <c r="AK76" s="64">
        <f t="shared" si="35"/>
        <v>50.770569277332093</v>
      </c>
      <c r="AL76" s="64">
        <f t="shared" si="35"/>
        <v>51.659054239685403</v>
      </c>
      <c r="AM76" s="64">
        <f t="shared" si="35"/>
        <v>52.563087688879911</v>
      </c>
      <c r="AN76" s="64">
        <f t="shared" si="35"/>
        <v>53.482941723435303</v>
      </c>
      <c r="AO76" s="64">
        <f t="shared" si="35"/>
        <v>54.418893203595431</v>
      </c>
      <c r="AP76" s="64">
        <f t="shared" si="35"/>
        <v>55.371223834658352</v>
      </c>
      <c r="AQ76" s="64">
        <f t="shared" si="35"/>
        <v>56.340220251764876</v>
      </c>
      <c r="AR76" s="64">
        <f t="shared" si="35"/>
        <v>57.326174106170754</v>
      </c>
      <c r="AS76" s="64">
        <f t="shared" si="35"/>
        <v>58.329382153028753</v>
      </c>
      <c r="AT76" s="64">
        <f t="shared" si="35"/>
        <v>59.350146340706758</v>
      </c>
      <c r="AU76" s="64">
        <f t="shared" si="35"/>
        <v>60.388773901669133</v>
      </c>
      <c r="AV76" s="64">
        <f t="shared" si="35"/>
        <v>61.445577444948341</v>
      </c>
      <c r="AW76" s="64">
        <f t="shared" si="35"/>
        <v>62.520875050234949</v>
      </c>
      <c r="AX76" s="64">
        <f t="shared" si="35"/>
        <v>63.614990363614069</v>
      </c>
      <c r="AY76" s="64">
        <f t="shared" si="35"/>
        <v>64.728252694977314</v>
      </c>
      <c r="AZ76" s="64">
        <f t="shared" si="35"/>
        <v>0</v>
      </c>
      <c r="BA76" s="64">
        <f t="shared" si="35"/>
        <v>0</v>
      </c>
      <c r="BB76" s="64">
        <f t="shared" si="35"/>
        <v>0</v>
      </c>
    </row>
    <row r="77" spans="1:54" x14ac:dyDescent="0.25">
      <c r="E77" s="64" t="str">
        <f xml:space="preserve"> E$49</f>
        <v>housekeeping staff</v>
      </c>
      <c r="G77" s="64" t="s">
        <v>207</v>
      </c>
      <c r="J77" s="64">
        <f t="shared" ref="J77:BB77" si="36">J67*$F59*J$68</f>
        <v>0</v>
      </c>
      <c r="K77" s="64">
        <f t="shared" si="36"/>
        <v>0</v>
      </c>
      <c r="L77" s="64">
        <f t="shared" si="36"/>
        <v>125.62499999999999</v>
      </c>
      <c r="M77" s="64">
        <f t="shared" si="36"/>
        <v>126.25312499999995</v>
      </c>
      <c r="N77" s="64">
        <f t="shared" si="36"/>
        <v>126.88439062499995</v>
      </c>
      <c r="O77" s="64">
        <f t="shared" si="36"/>
        <v>127.51881257812494</v>
      </c>
      <c r="P77" s="64">
        <f t="shared" si="36"/>
        <v>128.47520367246091</v>
      </c>
      <c r="Q77" s="64">
        <f t="shared" si="36"/>
        <v>129.43876770000435</v>
      </c>
      <c r="R77" s="64">
        <f t="shared" si="36"/>
        <v>130.4095584577544</v>
      </c>
      <c r="S77" s="64">
        <f t="shared" si="36"/>
        <v>131.38763014618758</v>
      </c>
      <c r="T77" s="64">
        <f t="shared" si="36"/>
        <v>132.70150644764945</v>
      </c>
      <c r="U77" s="64">
        <f t="shared" si="36"/>
        <v>134.02852151212593</v>
      </c>
      <c r="V77" s="64">
        <f t="shared" si="36"/>
        <v>135.36880672724718</v>
      </c>
      <c r="W77" s="64">
        <f t="shared" si="36"/>
        <v>136.72249479451966</v>
      </c>
      <c r="X77" s="64">
        <f t="shared" si="36"/>
        <v>138.43152597945115</v>
      </c>
      <c r="Y77" s="64">
        <f t="shared" si="36"/>
        <v>140.1619200541943</v>
      </c>
      <c r="Z77" s="64">
        <f t="shared" si="36"/>
        <v>141.91394405487171</v>
      </c>
      <c r="AA77" s="64">
        <f t="shared" si="36"/>
        <v>143.68786835555761</v>
      </c>
      <c r="AB77" s="64">
        <f t="shared" si="36"/>
        <v>145.84318638089098</v>
      </c>
      <c r="AC77" s="64">
        <f t="shared" si="36"/>
        <v>148.03083417660432</v>
      </c>
      <c r="AD77" s="64">
        <f t="shared" si="36"/>
        <v>150.25129668925337</v>
      </c>
      <c r="AE77" s="64">
        <f t="shared" si="36"/>
        <v>152.50506613959215</v>
      </c>
      <c r="AF77" s="64">
        <f t="shared" si="36"/>
        <v>155.17390479703502</v>
      </c>
      <c r="AG77" s="64">
        <f t="shared" si="36"/>
        <v>157.88944813098314</v>
      </c>
      <c r="AH77" s="64">
        <f t="shared" si="36"/>
        <v>160.65251347327535</v>
      </c>
      <c r="AI77" s="64">
        <f t="shared" si="36"/>
        <v>163.4639324590577</v>
      </c>
      <c r="AJ77" s="64">
        <f t="shared" si="36"/>
        <v>166.32455127709119</v>
      </c>
      <c r="AK77" s="64">
        <f t="shared" si="36"/>
        <v>169.23523092444032</v>
      </c>
      <c r="AL77" s="64">
        <f t="shared" si="36"/>
        <v>172.19684746561802</v>
      </c>
      <c r="AM77" s="64">
        <f t="shared" si="36"/>
        <v>175.21029229626635</v>
      </c>
      <c r="AN77" s="64">
        <f t="shared" si="36"/>
        <v>178.27647241145104</v>
      </c>
      <c r="AO77" s="64">
        <f t="shared" si="36"/>
        <v>181.39631067865145</v>
      </c>
      <c r="AP77" s="64">
        <f t="shared" si="36"/>
        <v>184.57074611552784</v>
      </c>
      <c r="AQ77" s="64">
        <f t="shared" si="36"/>
        <v>187.80073417254957</v>
      </c>
      <c r="AR77" s="64">
        <f t="shared" si="36"/>
        <v>191.08724702056921</v>
      </c>
      <c r="AS77" s="64">
        <f t="shared" si="36"/>
        <v>194.43127384342918</v>
      </c>
      <c r="AT77" s="64">
        <f t="shared" si="36"/>
        <v>197.83382113568919</v>
      </c>
      <c r="AU77" s="64">
        <f t="shared" si="36"/>
        <v>201.29591300556376</v>
      </c>
      <c r="AV77" s="64">
        <f t="shared" si="36"/>
        <v>204.81859148316116</v>
      </c>
      <c r="AW77" s="64">
        <f t="shared" si="36"/>
        <v>208.4029168341165</v>
      </c>
      <c r="AX77" s="64">
        <f t="shared" si="36"/>
        <v>212.04996787871355</v>
      </c>
      <c r="AY77" s="64">
        <f t="shared" si="36"/>
        <v>215.76084231659107</v>
      </c>
      <c r="AZ77" s="64">
        <f t="shared" si="36"/>
        <v>0</v>
      </c>
      <c r="BA77" s="64">
        <f t="shared" si="36"/>
        <v>0</v>
      </c>
      <c r="BB77" s="64">
        <f t="shared" si="36"/>
        <v>0</v>
      </c>
    </row>
    <row r="78" spans="1:54" s="133" customFormat="1" x14ac:dyDescent="0.25">
      <c r="A78" s="198"/>
      <c r="B78" s="198"/>
      <c r="C78" s="199"/>
      <c r="E78" s="163" t="s">
        <v>195</v>
      </c>
      <c r="F78" s="163"/>
      <c r="G78" s="163" t="s">
        <v>207</v>
      </c>
      <c r="H78" s="163"/>
      <c r="I78" s="163"/>
      <c r="J78" s="163">
        <f t="shared" ref="J78:BB78" si="37">SUM(J70:J77)</f>
        <v>0</v>
      </c>
      <c r="K78" s="163">
        <f t="shared" si="37"/>
        <v>0</v>
      </c>
      <c r="L78" s="163">
        <f t="shared" si="37"/>
        <v>3347.9062499999995</v>
      </c>
      <c r="M78" s="163">
        <f t="shared" si="37"/>
        <v>3364.6457812499984</v>
      </c>
      <c r="N78" s="163">
        <f t="shared" si="37"/>
        <v>3381.4690101562487</v>
      </c>
      <c r="O78" s="163">
        <f t="shared" si="37"/>
        <v>3398.3763552070295</v>
      </c>
      <c r="P78" s="163">
        <f t="shared" si="37"/>
        <v>3423.8641778710835</v>
      </c>
      <c r="Q78" s="163">
        <f t="shared" si="37"/>
        <v>3449.5431592051164</v>
      </c>
      <c r="R78" s="163">
        <f t="shared" si="37"/>
        <v>3475.4147328991548</v>
      </c>
      <c r="S78" s="163">
        <f t="shared" si="37"/>
        <v>3501.4803433958987</v>
      </c>
      <c r="T78" s="163">
        <f t="shared" si="37"/>
        <v>3536.4951468298573</v>
      </c>
      <c r="U78" s="163">
        <f t="shared" si="37"/>
        <v>3571.8600982981566</v>
      </c>
      <c r="V78" s="163">
        <f t="shared" si="37"/>
        <v>3607.5786992811377</v>
      </c>
      <c r="W78" s="163">
        <f t="shared" si="37"/>
        <v>3643.6544862739493</v>
      </c>
      <c r="X78" s="163">
        <f t="shared" si="37"/>
        <v>3689.2001673523732</v>
      </c>
      <c r="Y78" s="163">
        <f t="shared" si="37"/>
        <v>3735.3151694442777</v>
      </c>
      <c r="Z78" s="163">
        <f t="shared" si="37"/>
        <v>3782.0066090623304</v>
      </c>
      <c r="AA78" s="163">
        <f t="shared" si="37"/>
        <v>3829.281691675611</v>
      </c>
      <c r="AB78" s="163">
        <f t="shared" si="37"/>
        <v>3886.7209170507444</v>
      </c>
      <c r="AC78" s="163">
        <f t="shared" si="37"/>
        <v>3945.0217308065053</v>
      </c>
      <c r="AD78" s="163">
        <f t="shared" si="37"/>
        <v>4004.1970567686012</v>
      </c>
      <c r="AE78" s="163">
        <f t="shared" si="37"/>
        <v>4064.2600126201305</v>
      </c>
      <c r="AF78" s="163">
        <f t="shared" si="37"/>
        <v>4135.3845628409836</v>
      </c>
      <c r="AG78" s="163">
        <f t="shared" si="37"/>
        <v>4207.7537926907016</v>
      </c>
      <c r="AH78" s="163">
        <f t="shared" si="37"/>
        <v>4281.3894840627891</v>
      </c>
      <c r="AI78" s="163">
        <f t="shared" si="37"/>
        <v>4356.3138000338868</v>
      </c>
      <c r="AJ78" s="163">
        <f t="shared" si="37"/>
        <v>4432.5492915344803</v>
      </c>
      <c r="AK78" s="163">
        <f t="shared" si="37"/>
        <v>4510.1189041363359</v>
      </c>
      <c r="AL78" s="163">
        <f t="shared" si="37"/>
        <v>4589.0459849587196</v>
      </c>
      <c r="AM78" s="163">
        <f t="shared" si="37"/>
        <v>4669.3542896954987</v>
      </c>
      <c r="AN78" s="163">
        <f t="shared" si="37"/>
        <v>4751.0679897651698</v>
      </c>
      <c r="AO78" s="163">
        <f t="shared" si="37"/>
        <v>4834.2116795860611</v>
      </c>
      <c r="AP78" s="163">
        <f t="shared" si="37"/>
        <v>4918.8103839788164</v>
      </c>
      <c r="AQ78" s="163">
        <f t="shared" si="37"/>
        <v>5004.8895656984469</v>
      </c>
      <c r="AR78" s="163">
        <f t="shared" si="37"/>
        <v>5092.4751330981699</v>
      </c>
      <c r="AS78" s="163">
        <f t="shared" si="37"/>
        <v>5181.5934479273883</v>
      </c>
      <c r="AT78" s="163">
        <f t="shared" si="37"/>
        <v>5272.2713332661169</v>
      </c>
      <c r="AU78" s="163">
        <f t="shared" si="37"/>
        <v>5364.5360815982731</v>
      </c>
      <c r="AV78" s="163">
        <f t="shared" si="37"/>
        <v>5458.4154630262447</v>
      </c>
      <c r="AW78" s="163">
        <f t="shared" si="37"/>
        <v>5553.9377336292046</v>
      </c>
      <c r="AX78" s="163">
        <f t="shared" si="37"/>
        <v>5651.1316439677166</v>
      </c>
      <c r="AY78" s="163">
        <f t="shared" si="37"/>
        <v>5750.026447737152</v>
      </c>
      <c r="AZ78" s="163">
        <f t="shared" si="37"/>
        <v>0</v>
      </c>
      <c r="BA78" s="163">
        <f t="shared" si="37"/>
        <v>0</v>
      </c>
      <c r="BB78" s="163">
        <f t="shared" si="37"/>
        <v>0</v>
      </c>
    </row>
    <row r="80" spans="1:54" x14ac:dyDescent="0.25">
      <c r="B80" s="2" t="s">
        <v>196</v>
      </c>
    </row>
    <row r="81" spans="1:55" x14ac:dyDescent="0.25">
      <c r="E81" s="64" t="str">
        <f t="shared" ref="E81:AJ81" si="38" xml:space="preserve"> E$78</f>
        <v>staff cost</v>
      </c>
      <c r="F81" s="64">
        <f t="shared" si="38"/>
        <v>0</v>
      </c>
      <c r="G81" s="64" t="str">
        <f t="shared" si="38"/>
        <v>usd 000s/ quarter</v>
      </c>
      <c r="H81" s="64">
        <f t="shared" si="38"/>
        <v>0</v>
      </c>
      <c r="I81" s="64">
        <f t="shared" si="38"/>
        <v>0</v>
      </c>
      <c r="J81" s="64">
        <f t="shared" si="38"/>
        <v>0</v>
      </c>
      <c r="K81" s="64">
        <f t="shared" si="38"/>
        <v>0</v>
      </c>
      <c r="L81" s="64">
        <f t="shared" si="38"/>
        <v>3347.9062499999995</v>
      </c>
      <c r="M81" s="64">
        <f t="shared" si="38"/>
        <v>3364.6457812499984</v>
      </c>
      <c r="N81" s="64">
        <f t="shared" si="38"/>
        <v>3381.4690101562487</v>
      </c>
      <c r="O81" s="64">
        <f t="shared" si="38"/>
        <v>3398.3763552070295</v>
      </c>
      <c r="P81" s="64">
        <f t="shared" si="38"/>
        <v>3423.8641778710835</v>
      </c>
      <c r="Q81" s="64">
        <f t="shared" si="38"/>
        <v>3449.5431592051164</v>
      </c>
      <c r="R81" s="64">
        <f t="shared" si="38"/>
        <v>3475.4147328991548</v>
      </c>
      <c r="S81" s="64">
        <f t="shared" si="38"/>
        <v>3501.4803433958987</v>
      </c>
      <c r="T81" s="64">
        <f t="shared" si="38"/>
        <v>3536.4951468298573</v>
      </c>
      <c r="U81" s="64">
        <f t="shared" si="38"/>
        <v>3571.8600982981566</v>
      </c>
      <c r="V81" s="64">
        <f t="shared" si="38"/>
        <v>3607.5786992811377</v>
      </c>
      <c r="W81" s="64">
        <f t="shared" si="38"/>
        <v>3643.6544862739493</v>
      </c>
      <c r="X81" s="64">
        <f t="shared" si="38"/>
        <v>3689.2001673523732</v>
      </c>
      <c r="Y81" s="64">
        <f t="shared" si="38"/>
        <v>3735.3151694442777</v>
      </c>
      <c r="Z81" s="64">
        <f t="shared" si="38"/>
        <v>3782.0066090623304</v>
      </c>
      <c r="AA81" s="64">
        <f t="shared" si="38"/>
        <v>3829.281691675611</v>
      </c>
      <c r="AB81" s="64">
        <f t="shared" si="38"/>
        <v>3886.7209170507444</v>
      </c>
      <c r="AC81" s="64">
        <f t="shared" si="38"/>
        <v>3945.0217308065053</v>
      </c>
      <c r="AD81" s="64">
        <f t="shared" si="38"/>
        <v>4004.1970567686012</v>
      </c>
      <c r="AE81" s="64">
        <f t="shared" si="38"/>
        <v>4064.2600126201305</v>
      </c>
      <c r="AF81" s="64">
        <f t="shared" si="38"/>
        <v>4135.3845628409836</v>
      </c>
      <c r="AG81" s="64">
        <f t="shared" si="38"/>
        <v>4207.7537926907016</v>
      </c>
      <c r="AH81" s="64">
        <f t="shared" si="38"/>
        <v>4281.3894840627891</v>
      </c>
      <c r="AI81" s="64">
        <f t="shared" si="38"/>
        <v>4356.3138000338868</v>
      </c>
      <c r="AJ81" s="64">
        <f t="shared" si="38"/>
        <v>4432.5492915344803</v>
      </c>
      <c r="AK81" s="64">
        <f t="shared" ref="AK81:BB81" si="39" xml:space="preserve"> AK$78</f>
        <v>4510.1189041363359</v>
      </c>
      <c r="AL81" s="64">
        <f t="shared" si="39"/>
        <v>4589.0459849587196</v>
      </c>
      <c r="AM81" s="64">
        <f t="shared" si="39"/>
        <v>4669.3542896954987</v>
      </c>
      <c r="AN81" s="64">
        <f t="shared" si="39"/>
        <v>4751.0679897651698</v>
      </c>
      <c r="AO81" s="64">
        <f t="shared" si="39"/>
        <v>4834.2116795860611</v>
      </c>
      <c r="AP81" s="64">
        <f t="shared" si="39"/>
        <v>4918.8103839788164</v>
      </c>
      <c r="AQ81" s="64">
        <f t="shared" si="39"/>
        <v>5004.8895656984469</v>
      </c>
      <c r="AR81" s="64">
        <f t="shared" si="39"/>
        <v>5092.4751330981699</v>
      </c>
      <c r="AS81" s="64">
        <f t="shared" si="39"/>
        <v>5181.5934479273883</v>
      </c>
      <c r="AT81" s="64">
        <f t="shared" si="39"/>
        <v>5272.2713332661169</v>
      </c>
      <c r="AU81" s="64">
        <f t="shared" si="39"/>
        <v>5364.5360815982731</v>
      </c>
      <c r="AV81" s="64">
        <f t="shared" si="39"/>
        <v>5458.4154630262447</v>
      </c>
      <c r="AW81" s="64">
        <f t="shared" si="39"/>
        <v>5553.9377336292046</v>
      </c>
      <c r="AX81" s="64">
        <f t="shared" si="39"/>
        <v>5651.1316439677166</v>
      </c>
      <c r="AY81" s="64">
        <f t="shared" si="39"/>
        <v>5750.026447737152</v>
      </c>
      <c r="AZ81" s="64">
        <f t="shared" si="39"/>
        <v>0</v>
      </c>
      <c r="BA81" s="64">
        <f t="shared" si="39"/>
        <v>0</v>
      </c>
      <c r="BB81" s="64">
        <f t="shared" si="39"/>
        <v>0</v>
      </c>
    </row>
    <row r="82" spans="1:55" x14ac:dyDescent="0.25">
      <c r="E82" s="64" t="str">
        <f t="shared" ref="E82:AJ82" si="40" xml:space="preserve"> E$28</f>
        <v>running cost</v>
      </c>
      <c r="F82" s="64">
        <f t="shared" si="40"/>
        <v>0</v>
      </c>
      <c r="G82" s="64" t="str">
        <f t="shared" si="40"/>
        <v>usd 000s</v>
      </c>
      <c r="H82" s="64">
        <f t="shared" si="40"/>
        <v>0</v>
      </c>
      <c r="I82" s="64">
        <f t="shared" si="40"/>
        <v>0</v>
      </c>
      <c r="J82" s="64">
        <f t="shared" si="40"/>
        <v>0</v>
      </c>
      <c r="K82" s="64">
        <f t="shared" si="40"/>
        <v>0</v>
      </c>
      <c r="L82" s="64">
        <f t="shared" si="40"/>
        <v>2023.4267187499997</v>
      </c>
      <c r="M82" s="64">
        <f t="shared" si="40"/>
        <v>2128.2410267187497</v>
      </c>
      <c r="N82" s="64">
        <f t="shared" si="40"/>
        <v>2301.1059721981246</v>
      </c>
      <c r="O82" s="64">
        <f t="shared" si="40"/>
        <v>2540.0659873992072</v>
      </c>
      <c r="P82" s="64">
        <f t="shared" si="40"/>
        <v>2129.8609047817918</v>
      </c>
      <c r="Q82" s="64">
        <f t="shared" si="40"/>
        <v>2270.8438986285473</v>
      </c>
      <c r="R82" s="64">
        <f t="shared" si="40"/>
        <v>2346.9778531520515</v>
      </c>
      <c r="S82" s="64">
        <f t="shared" si="40"/>
        <v>2597.4090597585709</v>
      </c>
      <c r="T82" s="64">
        <f t="shared" si="40"/>
        <v>2183.6359545682103</v>
      </c>
      <c r="U82" s="64">
        <f t="shared" si="40"/>
        <v>2328.3172089417767</v>
      </c>
      <c r="V82" s="64">
        <f t="shared" si="40"/>
        <v>2411.5109639235152</v>
      </c>
      <c r="W82" s="64">
        <f t="shared" si="40"/>
        <v>2676.4816766950994</v>
      </c>
      <c r="X82" s="64">
        <f t="shared" si="40"/>
        <v>2260.9899620095639</v>
      </c>
      <c r="Y82" s="64">
        <f t="shared" si="40"/>
        <v>2405.1201774914261</v>
      </c>
      <c r="Z82" s="64">
        <f t="shared" si="40"/>
        <v>2496.6807415239482</v>
      </c>
      <c r="AA82" s="64">
        <f t="shared" si="40"/>
        <v>2762.2720137314063</v>
      </c>
      <c r="AB82" s="64">
        <f t="shared" si="40"/>
        <v>2347.2427893483</v>
      </c>
      <c r="AC82" s="64">
        <f t="shared" si="40"/>
        <v>2503.6554283345149</v>
      </c>
      <c r="AD82" s="64">
        <f t="shared" si="40"/>
        <v>2605.1720434023136</v>
      </c>
      <c r="AE82" s="64">
        <f t="shared" si="40"/>
        <v>2891.8885243797827</v>
      </c>
      <c r="AF82" s="64">
        <f t="shared" si="40"/>
        <v>2455.8285583802553</v>
      </c>
      <c r="AG82" s="64">
        <f t="shared" si="40"/>
        <v>2627.1058795465033</v>
      </c>
      <c r="AH82" s="64">
        <f t="shared" si="40"/>
        <v>2740.5197490234209</v>
      </c>
      <c r="AI82" s="64">
        <f t="shared" si="40"/>
        <v>3052.9884619997811</v>
      </c>
      <c r="AJ82" s="64">
        <f t="shared" si="40"/>
        <v>2592.1975655680417</v>
      </c>
      <c r="AK82" s="64">
        <f t="shared" ref="AK82:BB82" si="41" xml:space="preserve"> AK$28</f>
        <v>2769.1787928066246</v>
      </c>
      <c r="AL82" s="64">
        <f t="shared" si="41"/>
        <v>2890.7424730788985</v>
      </c>
      <c r="AM82" s="64">
        <f t="shared" si="41"/>
        <v>3225.6648850778802</v>
      </c>
      <c r="AN82" s="64">
        <f t="shared" si="41"/>
        <v>2724.6835338646406</v>
      </c>
      <c r="AO82" s="64">
        <f t="shared" si="41"/>
        <v>2921.4609279860342</v>
      </c>
      <c r="AP82" s="64">
        <f t="shared" si="41"/>
        <v>3051.7600565626067</v>
      </c>
      <c r="AQ82" s="64">
        <f t="shared" si="41"/>
        <v>3410.7496686448312</v>
      </c>
      <c r="AR82" s="64">
        <f t="shared" si="41"/>
        <v>2873.7682828395227</v>
      </c>
      <c r="AS82" s="64">
        <f t="shared" si="41"/>
        <v>3084.685909882066</v>
      </c>
      <c r="AT82" s="64">
        <f t="shared" si="41"/>
        <v>3224.3482076159603</v>
      </c>
      <c r="AU82" s="64">
        <f t="shared" si="41"/>
        <v>3609.1344654652498</v>
      </c>
      <c r="AV82" s="64">
        <f t="shared" si="41"/>
        <v>3033.5661174557135</v>
      </c>
      <c r="AW82" s="64">
        <f t="shared" si="41"/>
        <v>3259.6400808593212</v>
      </c>
      <c r="AX82" s="64">
        <f t="shared" si="41"/>
        <v>3409.3383760159786</v>
      </c>
      <c r="AY82" s="64">
        <f t="shared" si="41"/>
        <v>3821.7750016076616</v>
      </c>
      <c r="AZ82" s="64">
        <f t="shared" si="41"/>
        <v>0</v>
      </c>
      <c r="BA82" s="64">
        <f t="shared" si="41"/>
        <v>0</v>
      </c>
      <c r="BB82" s="64">
        <f t="shared" si="41"/>
        <v>0</v>
      </c>
    </row>
    <row r="83" spans="1:55" x14ac:dyDescent="0.25">
      <c r="E83" s="64" t="str">
        <f t="shared" ref="E83:AJ83" si="42" xml:space="preserve"> E$10</f>
        <v>facility maintainance</v>
      </c>
      <c r="F83" s="64">
        <f t="shared" si="42"/>
        <v>0</v>
      </c>
      <c r="G83" s="64" t="str">
        <f t="shared" si="42"/>
        <v>usd 000s</v>
      </c>
      <c r="H83" s="64">
        <f t="shared" si="42"/>
        <v>0</v>
      </c>
      <c r="I83" s="64">
        <f t="shared" si="42"/>
        <v>0</v>
      </c>
      <c r="J83" s="64">
        <f t="shared" si="42"/>
        <v>0</v>
      </c>
      <c r="K83" s="64">
        <f t="shared" si="42"/>
        <v>0</v>
      </c>
      <c r="L83" s="64">
        <f t="shared" si="42"/>
        <v>850</v>
      </c>
      <c r="M83" s="64">
        <f t="shared" si="42"/>
        <v>850</v>
      </c>
      <c r="N83" s="64">
        <f t="shared" si="42"/>
        <v>850</v>
      </c>
      <c r="O83" s="64">
        <f t="shared" si="42"/>
        <v>850</v>
      </c>
      <c r="P83" s="64">
        <f t="shared" si="42"/>
        <v>850</v>
      </c>
      <c r="Q83" s="64">
        <f t="shared" si="42"/>
        <v>850</v>
      </c>
      <c r="R83" s="64">
        <f t="shared" si="42"/>
        <v>850</v>
      </c>
      <c r="S83" s="64">
        <f t="shared" si="42"/>
        <v>850</v>
      </c>
      <c r="T83" s="64">
        <f t="shared" si="42"/>
        <v>850</v>
      </c>
      <c r="U83" s="64">
        <f t="shared" si="42"/>
        <v>850</v>
      </c>
      <c r="V83" s="64">
        <f t="shared" si="42"/>
        <v>850</v>
      </c>
      <c r="W83" s="64">
        <f t="shared" si="42"/>
        <v>850</v>
      </c>
      <c r="X83" s="64">
        <f t="shared" si="42"/>
        <v>850</v>
      </c>
      <c r="Y83" s="64">
        <f t="shared" si="42"/>
        <v>850</v>
      </c>
      <c r="Z83" s="64">
        <f t="shared" si="42"/>
        <v>850</v>
      </c>
      <c r="AA83" s="64">
        <f t="shared" si="42"/>
        <v>850</v>
      </c>
      <c r="AB83" s="64">
        <f t="shared" si="42"/>
        <v>850</v>
      </c>
      <c r="AC83" s="64">
        <f t="shared" si="42"/>
        <v>850</v>
      </c>
      <c r="AD83" s="64">
        <f t="shared" si="42"/>
        <v>850</v>
      </c>
      <c r="AE83" s="64">
        <f t="shared" si="42"/>
        <v>850</v>
      </c>
      <c r="AF83" s="64">
        <f t="shared" si="42"/>
        <v>850</v>
      </c>
      <c r="AG83" s="64">
        <f t="shared" si="42"/>
        <v>850</v>
      </c>
      <c r="AH83" s="64">
        <f t="shared" si="42"/>
        <v>850</v>
      </c>
      <c r="AI83" s="64">
        <f t="shared" si="42"/>
        <v>850</v>
      </c>
      <c r="AJ83" s="64">
        <f t="shared" si="42"/>
        <v>850</v>
      </c>
      <c r="AK83" s="64">
        <f t="shared" ref="AK83:BB83" si="43" xml:space="preserve"> AK$10</f>
        <v>850</v>
      </c>
      <c r="AL83" s="64">
        <f t="shared" si="43"/>
        <v>850</v>
      </c>
      <c r="AM83" s="64">
        <f t="shared" si="43"/>
        <v>850</v>
      </c>
      <c r="AN83" s="64">
        <f t="shared" si="43"/>
        <v>850</v>
      </c>
      <c r="AO83" s="64">
        <f t="shared" si="43"/>
        <v>850</v>
      </c>
      <c r="AP83" s="64">
        <f t="shared" si="43"/>
        <v>850</v>
      </c>
      <c r="AQ83" s="64">
        <f t="shared" si="43"/>
        <v>850</v>
      </c>
      <c r="AR83" s="64">
        <f t="shared" si="43"/>
        <v>850</v>
      </c>
      <c r="AS83" s="64">
        <f t="shared" si="43"/>
        <v>850</v>
      </c>
      <c r="AT83" s="64">
        <f t="shared" si="43"/>
        <v>850</v>
      </c>
      <c r="AU83" s="64">
        <f t="shared" si="43"/>
        <v>850</v>
      </c>
      <c r="AV83" s="64">
        <f t="shared" si="43"/>
        <v>850</v>
      </c>
      <c r="AW83" s="64">
        <f t="shared" si="43"/>
        <v>850</v>
      </c>
      <c r="AX83" s="64">
        <f t="shared" si="43"/>
        <v>850</v>
      </c>
      <c r="AY83" s="64">
        <f t="shared" si="43"/>
        <v>850</v>
      </c>
      <c r="AZ83" s="64">
        <f t="shared" si="43"/>
        <v>0</v>
      </c>
      <c r="BA83" s="64">
        <f t="shared" si="43"/>
        <v>0</v>
      </c>
      <c r="BB83" s="64">
        <f t="shared" si="43"/>
        <v>0</v>
      </c>
    </row>
    <row r="84" spans="1:55" s="258" customFormat="1" x14ac:dyDescent="0.25">
      <c r="A84" s="256"/>
      <c r="B84" s="256"/>
      <c r="C84" s="257"/>
      <c r="E84" s="259" t="s">
        <v>199</v>
      </c>
      <c r="F84" s="259"/>
      <c r="G84" s="259" t="s">
        <v>121</v>
      </c>
      <c r="H84" s="259"/>
      <c r="I84" s="259"/>
      <c r="J84" s="259">
        <f t="shared" ref="J84:BB84" si="44">SUM(J81:J83)</f>
        <v>0</v>
      </c>
      <c r="K84" s="259">
        <f t="shared" si="44"/>
        <v>0</v>
      </c>
      <c r="L84" s="259">
        <f t="shared" si="44"/>
        <v>6221.3329687499991</v>
      </c>
      <c r="M84" s="259">
        <f t="shared" si="44"/>
        <v>6342.8868079687481</v>
      </c>
      <c r="N84" s="259">
        <f t="shared" si="44"/>
        <v>6532.5749823543738</v>
      </c>
      <c r="O84" s="259">
        <f t="shared" si="44"/>
        <v>6788.4423426062367</v>
      </c>
      <c r="P84" s="259">
        <f t="shared" si="44"/>
        <v>6403.7250826528752</v>
      </c>
      <c r="Q84" s="259">
        <f t="shared" si="44"/>
        <v>6570.3870578336637</v>
      </c>
      <c r="R84" s="259">
        <f t="shared" si="44"/>
        <v>6672.3925860512063</v>
      </c>
      <c r="S84" s="259">
        <f t="shared" si="44"/>
        <v>6948.8894031544696</v>
      </c>
      <c r="T84" s="259">
        <f t="shared" si="44"/>
        <v>6570.1311013980676</v>
      </c>
      <c r="U84" s="259">
        <f t="shared" si="44"/>
        <v>6750.1773072399337</v>
      </c>
      <c r="V84" s="259">
        <f t="shared" si="44"/>
        <v>6869.0896632046533</v>
      </c>
      <c r="W84" s="259">
        <f t="shared" si="44"/>
        <v>7170.1361629690491</v>
      </c>
      <c r="X84" s="259">
        <f t="shared" si="44"/>
        <v>6800.1901293619376</v>
      </c>
      <c r="Y84" s="259">
        <f t="shared" si="44"/>
        <v>6990.4353469357038</v>
      </c>
      <c r="Z84" s="259">
        <f t="shared" si="44"/>
        <v>7128.6873505862786</v>
      </c>
      <c r="AA84" s="259">
        <f t="shared" si="44"/>
        <v>7441.5537054070173</v>
      </c>
      <c r="AB84" s="259">
        <f t="shared" si="44"/>
        <v>7083.9637063990449</v>
      </c>
      <c r="AC84" s="259">
        <f t="shared" si="44"/>
        <v>7298.6771591410197</v>
      </c>
      <c r="AD84" s="259">
        <f t="shared" si="44"/>
        <v>7459.3691001709149</v>
      </c>
      <c r="AE84" s="259">
        <f t="shared" si="44"/>
        <v>7806.1485369999136</v>
      </c>
      <c r="AF84" s="259">
        <f t="shared" si="44"/>
        <v>7441.2131212212389</v>
      </c>
      <c r="AG84" s="259">
        <f t="shared" si="44"/>
        <v>7684.8596722372049</v>
      </c>
      <c r="AH84" s="259">
        <f t="shared" si="44"/>
        <v>7871.9092330862095</v>
      </c>
      <c r="AI84" s="259">
        <f t="shared" si="44"/>
        <v>8259.3022620336669</v>
      </c>
      <c r="AJ84" s="259">
        <f t="shared" si="44"/>
        <v>7874.746857102522</v>
      </c>
      <c r="AK84" s="259">
        <f t="shared" si="44"/>
        <v>8129.2976969429601</v>
      </c>
      <c r="AL84" s="259">
        <f t="shared" si="44"/>
        <v>8329.7884580376176</v>
      </c>
      <c r="AM84" s="259">
        <f t="shared" si="44"/>
        <v>8745.0191747733788</v>
      </c>
      <c r="AN84" s="259">
        <f t="shared" si="44"/>
        <v>8325.7515236298095</v>
      </c>
      <c r="AO84" s="259">
        <f t="shared" si="44"/>
        <v>8605.6726075720944</v>
      </c>
      <c r="AP84" s="259">
        <f t="shared" si="44"/>
        <v>8820.5704405414235</v>
      </c>
      <c r="AQ84" s="259">
        <f t="shared" si="44"/>
        <v>9265.6392343432781</v>
      </c>
      <c r="AR84" s="259">
        <f t="shared" si="44"/>
        <v>8816.2434159376935</v>
      </c>
      <c r="AS84" s="259">
        <f t="shared" si="44"/>
        <v>9116.2793578094534</v>
      </c>
      <c r="AT84" s="259">
        <f t="shared" si="44"/>
        <v>9346.6195408820768</v>
      </c>
      <c r="AU84" s="259">
        <f t="shared" si="44"/>
        <v>9823.6705470635225</v>
      </c>
      <c r="AV84" s="259">
        <f t="shared" si="44"/>
        <v>9341.9815804819591</v>
      </c>
      <c r="AW84" s="259">
        <f t="shared" si="44"/>
        <v>9663.5778144885262</v>
      </c>
      <c r="AX84" s="259">
        <f t="shared" si="44"/>
        <v>9910.4700199836952</v>
      </c>
      <c r="AY84" s="259">
        <f t="shared" si="44"/>
        <v>10421.801449344814</v>
      </c>
      <c r="AZ84" s="259">
        <f t="shared" si="44"/>
        <v>0</v>
      </c>
      <c r="BA84" s="259">
        <f t="shared" si="44"/>
        <v>0</v>
      </c>
      <c r="BB84" s="259">
        <f t="shared" si="44"/>
        <v>0</v>
      </c>
    </row>
    <row r="85" spans="1:55" s="265" customFormat="1" ht="14.4" x14ac:dyDescent="0.25">
      <c r="A85" s="260"/>
      <c r="B85" s="260"/>
      <c r="C85" s="261"/>
      <c r="D85" s="262"/>
      <c r="E85" s="263" t="str">
        <f xml:space="preserve"> LEFT(E84, LEN(E84) - 4)</f>
        <v>operating cost</v>
      </c>
      <c r="F85" s="263"/>
      <c r="G85" s="264" t="s">
        <v>121</v>
      </c>
      <c r="H85" s="263">
        <f xml:space="preserve"> SUM(J85:BB85)</f>
        <v>-313643.60450869834</v>
      </c>
      <c r="I85" s="263"/>
      <c r="J85" s="263">
        <f t="shared" ref="J85:BB85" si="45" xml:space="preserve"> -1 * J84</f>
        <v>0</v>
      </c>
      <c r="K85" s="263">
        <f t="shared" si="45"/>
        <v>0</v>
      </c>
      <c r="L85" s="263">
        <f t="shared" si="45"/>
        <v>-6221.3329687499991</v>
      </c>
      <c r="M85" s="263">
        <f t="shared" si="45"/>
        <v>-6342.8868079687481</v>
      </c>
      <c r="N85" s="263">
        <f t="shared" si="45"/>
        <v>-6532.5749823543738</v>
      </c>
      <c r="O85" s="263">
        <f t="shared" si="45"/>
        <v>-6788.4423426062367</v>
      </c>
      <c r="P85" s="263">
        <f t="shared" si="45"/>
        <v>-6403.7250826528752</v>
      </c>
      <c r="Q85" s="263">
        <f t="shared" si="45"/>
        <v>-6570.3870578336637</v>
      </c>
      <c r="R85" s="263">
        <f t="shared" si="45"/>
        <v>-6672.3925860512063</v>
      </c>
      <c r="S85" s="263">
        <f t="shared" si="45"/>
        <v>-6948.8894031544696</v>
      </c>
      <c r="T85" s="263">
        <f t="shared" si="45"/>
        <v>-6570.1311013980676</v>
      </c>
      <c r="U85" s="263">
        <f t="shared" si="45"/>
        <v>-6750.1773072399337</v>
      </c>
      <c r="V85" s="263">
        <f t="shared" si="45"/>
        <v>-6869.0896632046533</v>
      </c>
      <c r="W85" s="263">
        <f t="shared" si="45"/>
        <v>-7170.1361629690491</v>
      </c>
      <c r="X85" s="263">
        <f t="shared" si="45"/>
        <v>-6800.1901293619376</v>
      </c>
      <c r="Y85" s="263">
        <f t="shared" si="45"/>
        <v>-6990.4353469357038</v>
      </c>
      <c r="Z85" s="263">
        <f t="shared" si="45"/>
        <v>-7128.6873505862786</v>
      </c>
      <c r="AA85" s="263">
        <f t="shared" si="45"/>
        <v>-7441.5537054070173</v>
      </c>
      <c r="AB85" s="263">
        <f t="shared" si="45"/>
        <v>-7083.9637063990449</v>
      </c>
      <c r="AC85" s="263">
        <f t="shared" si="45"/>
        <v>-7298.6771591410197</v>
      </c>
      <c r="AD85" s="263">
        <f t="shared" si="45"/>
        <v>-7459.3691001709149</v>
      </c>
      <c r="AE85" s="263">
        <f t="shared" si="45"/>
        <v>-7806.1485369999136</v>
      </c>
      <c r="AF85" s="263">
        <f t="shared" si="45"/>
        <v>-7441.2131212212389</v>
      </c>
      <c r="AG85" s="263">
        <f t="shared" si="45"/>
        <v>-7684.8596722372049</v>
      </c>
      <c r="AH85" s="263">
        <f t="shared" si="45"/>
        <v>-7871.9092330862095</v>
      </c>
      <c r="AI85" s="263">
        <f t="shared" si="45"/>
        <v>-8259.3022620336669</v>
      </c>
      <c r="AJ85" s="263">
        <f t="shared" si="45"/>
        <v>-7874.746857102522</v>
      </c>
      <c r="AK85" s="263">
        <f t="shared" si="45"/>
        <v>-8129.2976969429601</v>
      </c>
      <c r="AL85" s="263">
        <f t="shared" si="45"/>
        <v>-8329.7884580376176</v>
      </c>
      <c r="AM85" s="263">
        <f t="shared" si="45"/>
        <v>-8745.0191747733788</v>
      </c>
      <c r="AN85" s="263">
        <f t="shared" si="45"/>
        <v>-8325.7515236298095</v>
      </c>
      <c r="AO85" s="263">
        <f t="shared" si="45"/>
        <v>-8605.6726075720944</v>
      </c>
      <c r="AP85" s="263">
        <f t="shared" si="45"/>
        <v>-8820.5704405414235</v>
      </c>
      <c r="AQ85" s="263">
        <f t="shared" si="45"/>
        <v>-9265.6392343432781</v>
      </c>
      <c r="AR85" s="263">
        <f t="shared" si="45"/>
        <v>-8816.2434159376935</v>
      </c>
      <c r="AS85" s="263">
        <f t="shared" si="45"/>
        <v>-9116.2793578094534</v>
      </c>
      <c r="AT85" s="263">
        <f t="shared" si="45"/>
        <v>-9346.6195408820768</v>
      </c>
      <c r="AU85" s="263">
        <f t="shared" si="45"/>
        <v>-9823.6705470635225</v>
      </c>
      <c r="AV85" s="263">
        <f t="shared" si="45"/>
        <v>-9341.9815804819591</v>
      </c>
      <c r="AW85" s="263">
        <f t="shared" si="45"/>
        <v>-9663.5778144885262</v>
      </c>
      <c r="AX85" s="263">
        <f t="shared" si="45"/>
        <v>-9910.4700199836952</v>
      </c>
      <c r="AY85" s="263">
        <f t="shared" si="45"/>
        <v>-10421.801449344814</v>
      </c>
      <c r="AZ85" s="263">
        <f t="shared" si="45"/>
        <v>0</v>
      </c>
      <c r="BA85" s="263">
        <f t="shared" si="45"/>
        <v>0</v>
      </c>
      <c r="BB85" s="263">
        <f t="shared" si="45"/>
        <v>0</v>
      </c>
    </row>
    <row r="88" spans="1:55" x14ac:dyDescent="0.25">
      <c r="E88" s="158" t="str">
        <f xml:space="preserve"> InpC!E$115</f>
        <v>account payable days</v>
      </c>
      <c r="F88" s="158">
        <f xml:space="preserve"> InpC!F$115</f>
        <v>30</v>
      </c>
      <c r="G88" s="158" t="str">
        <f xml:space="preserve"> InpC!G$115</f>
        <v>days</v>
      </c>
    </row>
    <row r="89" spans="1:55" x14ac:dyDescent="0.25">
      <c r="E89" s="161" t="str">
        <f xml:space="preserve"> Time!E$27</f>
        <v>Actual days between model period</v>
      </c>
      <c r="F89" s="161">
        <f xml:space="preserve"> Time!F$27</f>
        <v>0</v>
      </c>
      <c r="G89" s="161" t="str">
        <f xml:space="preserve"> Time!G$27</f>
        <v>days</v>
      </c>
      <c r="H89" s="161">
        <f xml:space="preserve"> Time!H$27</f>
        <v>0</v>
      </c>
      <c r="I89" s="161">
        <f xml:space="preserve"> Time!I$27</f>
        <v>0</v>
      </c>
      <c r="J89" s="161">
        <f xml:space="preserve"> Time!J$27</f>
        <v>92</v>
      </c>
      <c r="K89" s="161">
        <f xml:space="preserve"> Time!K$27</f>
        <v>92</v>
      </c>
      <c r="L89" s="161">
        <f xml:space="preserve"> Time!L$27</f>
        <v>90</v>
      </c>
      <c r="M89" s="161">
        <f xml:space="preserve"> Time!M$27</f>
        <v>91</v>
      </c>
      <c r="N89" s="161">
        <f xml:space="preserve"> Time!N$27</f>
        <v>92</v>
      </c>
      <c r="O89" s="161">
        <f xml:space="preserve"> Time!O$27</f>
        <v>92</v>
      </c>
      <c r="P89" s="161">
        <f xml:space="preserve"> Time!P$27</f>
        <v>90</v>
      </c>
      <c r="Q89" s="161">
        <f xml:space="preserve"> Time!Q$27</f>
        <v>91</v>
      </c>
      <c r="R89" s="161">
        <f xml:space="preserve"> Time!R$27</f>
        <v>92</v>
      </c>
      <c r="S89" s="161">
        <f xml:space="preserve"> Time!S$27</f>
        <v>92</v>
      </c>
      <c r="T89" s="161">
        <f xml:space="preserve"> Time!T$27</f>
        <v>91</v>
      </c>
      <c r="U89" s="161">
        <f xml:space="preserve"> Time!U$27</f>
        <v>91</v>
      </c>
      <c r="V89" s="161">
        <f xml:space="preserve"> Time!V$27</f>
        <v>92</v>
      </c>
      <c r="W89" s="161">
        <f xml:space="preserve"> Time!W$27</f>
        <v>92</v>
      </c>
      <c r="X89" s="161">
        <f xml:space="preserve"> Time!X$27</f>
        <v>90</v>
      </c>
      <c r="Y89" s="161">
        <f xml:space="preserve"> Time!Y$27</f>
        <v>91</v>
      </c>
      <c r="Z89" s="161">
        <f xml:space="preserve"> Time!Z$27</f>
        <v>92</v>
      </c>
      <c r="AA89" s="161">
        <f xml:space="preserve"> Time!AA$27</f>
        <v>92</v>
      </c>
      <c r="AB89" s="161">
        <f xml:space="preserve"> Time!AB$27</f>
        <v>90</v>
      </c>
      <c r="AC89" s="161">
        <f xml:space="preserve"> Time!AC$27</f>
        <v>91</v>
      </c>
      <c r="AD89" s="161">
        <f xml:space="preserve"> Time!AD$27</f>
        <v>92</v>
      </c>
      <c r="AE89" s="161">
        <f xml:space="preserve"> Time!AE$27</f>
        <v>92</v>
      </c>
      <c r="AF89" s="161">
        <f xml:space="preserve"> Time!AF$27</f>
        <v>90</v>
      </c>
      <c r="AG89" s="161">
        <f xml:space="preserve"> Time!AG$27</f>
        <v>91</v>
      </c>
      <c r="AH89" s="161">
        <f xml:space="preserve"> Time!AH$27</f>
        <v>92</v>
      </c>
      <c r="AI89" s="161">
        <f xml:space="preserve"> Time!AI$27</f>
        <v>92</v>
      </c>
      <c r="AJ89" s="161">
        <f xml:space="preserve"> Time!AJ$27</f>
        <v>91</v>
      </c>
      <c r="AK89" s="161">
        <f xml:space="preserve"> Time!AK$27</f>
        <v>91</v>
      </c>
      <c r="AL89" s="161">
        <f xml:space="preserve"> Time!AL$27</f>
        <v>92</v>
      </c>
      <c r="AM89" s="161">
        <f xml:space="preserve"> Time!AM$27</f>
        <v>92</v>
      </c>
      <c r="AN89" s="161">
        <f xml:space="preserve"> Time!AN$27</f>
        <v>90</v>
      </c>
      <c r="AO89" s="161">
        <f xml:space="preserve"> Time!AO$27</f>
        <v>91</v>
      </c>
      <c r="AP89" s="161">
        <f xml:space="preserve"> Time!AP$27</f>
        <v>92</v>
      </c>
      <c r="AQ89" s="161">
        <f xml:space="preserve"> Time!AQ$27</f>
        <v>92</v>
      </c>
      <c r="AR89" s="161">
        <f xml:space="preserve"> Time!AR$27</f>
        <v>90</v>
      </c>
      <c r="AS89" s="161">
        <f xml:space="preserve"> Time!AS$27</f>
        <v>91</v>
      </c>
      <c r="AT89" s="161">
        <f xml:space="preserve"> Time!AT$27</f>
        <v>92</v>
      </c>
      <c r="AU89" s="161">
        <f xml:space="preserve"> Time!AU$27</f>
        <v>92</v>
      </c>
      <c r="AV89" s="161">
        <f xml:space="preserve"> Time!AV$27</f>
        <v>90</v>
      </c>
      <c r="AW89" s="161">
        <f xml:space="preserve"> Time!AW$27</f>
        <v>91</v>
      </c>
      <c r="AX89" s="161">
        <f xml:space="preserve"> Time!AX$27</f>
        <v>92</v>
      </c>
      <c r="AY89" s="161">
        <f xml:space="preserve"> Time!AY$27</f>
        <v>92</v>
      </c>
      <c r="AZ89" s="161">
        <f xml:space="preserve"> Time!AZ$27</f>
        <v>91</v>
      </c>
      <c r="BA89" s="161">
        <f xml:space="preserve"> Time!BA$27</f>
        <v>91</v>
      </c>
      <c r="BB89" s="161">
        <f xml:space="preserve"> Time!BB$27</f>
        <v>92</v>
      </c>
    </row>
    <row r="90" spans="1:55" x14ac:dyDescent="0.25">
      <c r="E90" s="64" t="str">
        <f t="shared" ref="E90:BB90" si="46" xml:space="preserve"> E$28</f>
        <v>running cost</v>
      </c>
      <c r="F90" s="64">
        <f t="shared" si="46"/>
        <v>0</v>
      </c>
      <c r="G90" s="64" t="str">
        <f t="shared" si="46"/>
        <v>usd 000s</v>
      </c>
      <c r="H90" s="64">
        <f t="shared" si="46"/>
        <v>0</v>
      </c>
      <c r="I90" s="64">
        <f t="shared" si="46"/>
        <v>0</v>
      </c>
      <c r="J90" s="64">
        <f t="shared" si="46"/>
        <v>0</v>
      </c>
      <c r="K90" s="64">
        <f t="shared" si="46"/>
        <v>0</v>
      </c>
      <c r="L90" s="64">
        <f t="shared" si="46"/>
        <v>2023.4267187499997</v>
      </c>
      <c r="M90" s="64">
        <f t="shared" si="46"/>
        <v>2128.2410267187497</v>
      </c>
      <c r="N90" s="64">
        <f t="shared" si="46"/>
        <v>2301.1059721981246</v>
      </c>
      <c r="O90" s="64">
        <f t="shared" si="46"/>
        <v>2540.0659873992072</v>
      </c>
      <c r="P90" s="64">
        <f t="shared" si="46"/>
        <v>2129.8609047817918</v>
      </c>
      <c r="Q90" s="64">
        <f t="shared" si="46"/>
        <v>2270.8438986285473</v>
      </c>
      <c r="R90" s="64">
        <f t="shared" si="46"/>
        <v>2346.9778531520515</v>
      </c>
      <c r="S90" s="64">
        <f t="shared" si="46"/>
        <v>2597.4090597585709</v>
      </c>
      <c r="T90" s="64">
        <f t="shared" si="46"/>
        <v>2183.6359545682103</v>
      </c>
      <c r="U90" s="64">
        <f t="shared" si="46"/>
        <v>2328.3172089417767</v>
      </c>
      <c r="V90" s="64">
        <f t="shared" si="46"/>
        <v>2411.5109639235152</v>
      </c>
      <c r="W90" s="64">
        <f t="shared" si="46"/>
        <v>2676.4816766950994</v>
      </c>
      <c r="X90" s="64">
        <f t="shared" si="46"/>
        <v>2260.9899620095639</v>
      </c>
      <c r="Y90" s="64">
        <f t="shared" si="46"/>
        <v>2405.1201774914261</v>
      </c>
      <c r="Z90" s="64">
        <f t="shared" si="46"/>
        <v>2496.6807415239482</v>
      </c>
      <c r="AA90" s="64">
        <f t="shared" si="46"/>
        <v>2762.2720137314063</v>
      </c>
      <c r="AB90" s="64">
        <f t="shared" si="46"/>
        <v>2347.2427893483</v>
      </c>
      <c r="AC90" s="64">
        <f t="shared" si="46"/>
        <v>2503.6554283345149</v>
      </c>
      <c r="AD90" s="64">
        <f t="shared" si="46"/>
        <v>2605.1720434023136</v>
      </c>
      <c r="AE90" s="64">
        <f t="shared" si="46"/>
        <v>2891.8885243797827</v>
      </c>
      <c r="AF90" s="64">
        <f t="shared" si="46"/>
        <v>2455.8285583802553</v>
      </c>
      <c r="AG90" s="64">
        <f t="shared" si="46"/>
        <v>2627.1058795465033</v>
      </c>
      <c r="AH90" s="64">
        <f t="shared" si="46"/>
        <v>2740.5197490234209</v>
      </c>
      <c r="AI90" s="64">
        <f t="shared" si="46"/>
        <v>3052.9884619997811</v>
      </c>
      <c r="AJ90" s="64">
        <f t="shared" si="46"/>
        <v>2592.1975655680417</v>
      </c>
      <c r="AK90" s="64">
        <f t="shared" si="46"/>
        <v>2769.1787928066246</v>
      </c>
      <c r="AL90" s="64">
        <f t="shared" si="46"/>
        <v>2890.7424730788985</v>
      </c>
      <c r="AM90" s="64">
        <f t="shared" si="46"/>
        <v>3225.6648850778802</v>
      </c>
      <c r="AN90" s="64">
        <f t="shared" si="46"/>
        <v>2724.6835338646406</v>
      </c>
      <c r="AO90" s="64">
        <f t="shared" si="46"/>
        <v>2921.4609279860342</v>
      </c>
      <c r="AP90" s="64">
        <f t="shared" si="46"/>
        <v>3051.7600565626067</v>
      </c>
      <c r="AQ90" s="64">
        <f t="shared" si="46"/>
        <v>3410.7496686448312</v>
      </c>
      <c r="AR90" s="64">
        <f t="shared" si="46"/>
        <v>2873.7682828395227</v>
      </c>
      <c r="AS90" s="64">
        <f t="shared" si="46"/>
        <v>3084.685909882066</v>
      </c>
      <c r="AT90" s="64">
        <f t="shared" si="46"/>
        <v>3224.3482076159603</v>
      </c>
      <c r="AU90" s="64">
        <f t="shared" si="46"/>
        <v>3609.1344654652498</v>
      </c>
      <c r="AV90" s="64">
        <f t="shared" si="46"/>
        <v>3033.5661174557135</v>
      </c>
      <c r="AW90" s="64">
        <f t="shared" si="46"/>
        <v>3259.6400808593212</v>
      </c>
      <c r="AX90" s="64">
        <f t="shared" si="46"/>
        <v>3409.3383760159786</v>
      </c>
      <c r="AY90" s="64">
        <f t="shared" si="46"/>
        <v>3821.7750016076616</v>
      </c>
      <c r="AZ90" s="64">
        <f t="shared" si="46"/>
        <v>0</v>
      </c>
      <c r="BA90" s="64">
        <f t="shared" si="46"/>
        <v>0</v>
      </c>
      <c r="BB90" s="64">
        <f t="shared" si="46"/>
        <v>0</v>
      </c>
    </row>
    <row r="91" spans="1:55" s="133" customFormat="1" x14ac:dyDescent="0.25">
      <c r="A91" s="198"/>
      <c r="B91" s="198"/>
      <c r="C91" s="199"/>
      <c r="E91" s="163" t="s">
        <v>243</v>
      </c>
      <c r="F91" s="163"/>
      <c r="G91" s="163" t="s">
        <v>205</v>
      </c>
      <c r="H91" s="163"/>
      <c r="I91" s="163"/>
      <c r="J91" s="163">
        <f t="shared" ref="J91:BB91" si="47">(J89-$F88)/J89*J90</f>
        <v>0</v>
      </c>
      <c r="K91" s="163">
        <f t="shared" si="47"/>
        <v>0</v>
      </c>
      <c r="L91" s="163">
        <f t="shared" si="47"/>
        <v>1348.9511458333332</v>
      </c>
      <c r="M91" s="163">
        <f t="shared" si="47"/>
        <v>1426.6231058224585</v>
      </c>
      <c r="N91" s="163">
        <f t="shared" si="47"/>
        <v>1550.7453290900405</v>
      </c>
      <c r="O91" s="163">
        <f t="shared" si="47"/>
        <v>1711.7836002038134</v>
      </c>
      <c r="P91" s="163">
        <f t="shared" si="47"/>
        <v>1419.9072698545278</v>
      </c>
      <c r="Q91" s="163">
        <f t="shared" si="47"/>
        <v>1522.2140419378172</v>
      </c>
      <c r="R91" s="163">
        <f t="shared" si="47"/>
        <v>1581.6589879937737</v>
      </c>
      <c r="S91" s="163">
        <f t="shared" si="47"/>
        <v>1750.4278446199064</v>
      </c>
      <c r="T91" s="163">
        <f t="shared" si="47"/>
        <v>1463.7559695457232</v>
      </c>
      <c r="U91" s="163">
        <f t="shared" si="47"/>
        <v>1560.7401070928393</v>
      </c>
      <c r="V91" s="163">
        <f t="shared" si="47"/>
        <v>1625.1486930788906</v>
      </c>
      <c r="W91" s="163">
        <f t="shared" si="47"/>
        <v>1803.7159125553931</v>
      </c>
      <c r="X91" s="163">
        <f t="shared" si="47"/>
        <v>1507.3266413397091</v>
      </c>
      <c r="Y91" s="163">
        <f t="shared" si="47"/>
        <v>1612.2234156810657</v>
      </c>
      <c r="Z91" s="163">
        <f t="shared" si="47"/>
        <v>1682.5457171139651</v>
      </c>
      <c r="AA91" s="163">
        <f t="shared" si="47"/>
        <v>1861.5311396885563</v>
      </c>
      <c r="AB91" s="163">
        <f t="shared" si="47"/>
        <v>1564.8285262321999</v>
      </c>
      <c r="AC91" s="163">
        <f t="shared" si="47"/>
        <v>1678.2745178945647</v>
      </c>
      <c r="AD91" s="163">
        <f t="shared" si="47"/>
        <v>1755.6594205537331</v>
      </c>
      <c r="AE91" s="163">
        <f t="shared" si="47"/>
        <v>1948.8813968646361</v>
      </c>
      <c r="AF91" s="163">
        <f t="shared" si="47"/>
        <v>1637.2190389201701</v>
      </c>
      <c r="AG91" s="163">
        <f t="shared" si="47"/>
        <v>1761.0270181575461</v>
      </c>
      <c r="AH91" s="163">
        <f t="shared" si="47"/>
        <v>1846.8720047766533</v>
      </c>
      <c r="AI91" s="163">
        <f t="shared" si="47"/>
        <v>2057.4487461302874</v>
      </c>
      <c r="AJ91" s="163">
        <f t="shared" si="47"/>
        <v>1737.6269395565992</v>
      </c>
      <c r="AK91" s="163">
        <f t="shared" si="47"/>
        <v>1856.2627072659791</v>
      </c>
      <c r="AL91" s="163">
        <f t="shared" si="47"/>
        <v>1948.1090579444751</v>
      </c>
      <c r="AM91" s="163">
        <f t="shared" si="47"/>
        <v>2173.8176399437889</v>
      </c>
      <c r="AN91" s="163">
        <f t="shared" si="47"/>
        <v>1816.4556892430937</v>
      </c>
      <c r="AO91" s="163">
        <f t="shared" si="47"/>
        <v>1958.341940737891</v>
      </c>
      <c r="AP91" s="163">
        <f t="shared" si="47"/>
        <v>2056.6209076834957</v>
      </c>
      <c r="AQ91" s="163">
        <f t="shared" si="47"/>
        <v>2298.5486897389078</v>
      </c>
      <c r="AR91" s="163">
        <f t="shared" si="47"/>
        <v>1915.8455218930151</v>
      </c>
      <c r="AS91" s="163">
        <f t="shared" si="47"/>
        <v>2067.7564890418244</v>
      </c>
      <c r="AT91" s="163">
        <f t="shared" si="47"/>
        <v>2172.9303138281471</v>
      </c>
      <c r="AU91" s="163">
        <f t="shared" si="47"/>
        <v>2432.2427919439729</v>
      </c>
      <c r="AV91" s="163">
        <f t="shared" si="47"/>
        <v>2022.3774116371424</v>
      </c>
      <c r="AW91" s="163">
        <f t="shared" si="47"/>
        <v>2185.0334607958084</v>
      </c>
      <c r="AX91" s="163">
        <f t="shared" si="47"/>
        <v>2297.5976012281594</v>
      </c>
      <c r="AY91" s="163">
        <f t="shared" si="47"/>
        <v>2575.5440228225543</v>
      </c>
      <c r="AZ91" s="163">
        <f t="shared" si="47"/>
        <v>0</v>
      </c>
      <c r="BA91" s="163">
        <f t="shared" si="47"/>
        <v>0</v>
      </c>
      <c r="BB91" s="163">
        <f t="shared" si="47"/>
        <v>0</v>
      </c>
    </row>
    <row r="94" spans="1:55" x14ac:dyDescent="0.25">
      <c r="E94" s="64" t="str">
        <f t="shared" ref="E94:AJ94" si="48" xml:space="preserve"> E$91</f>
        <v>Cash paid from suppliers invoice</v>
      </c>
      <c r="F94" s="64">
        <f t="shared" si="48"/>
        <v>0</v>
      </c>
      <c r="G94" s="64" t="str">
        <f t="shared" si="48"/>
        <v xml:space="preserve">usd 000s </v>
      </c>
      <c r="H94" s="64">
        <f t="shared" si="48"/>
        <v>0</v>
      </c>
      <c r="I94" s="64">
        <f t="shared" si="48"/>
        <v>0</v>
      </c>
      <c r="J94" s="64">
        <f t="shared" si="48"/>
        <v>0</v>
      </c>
      <c r="K94" s="64">
        <f t="shared" si="48"/>
        <v>0</v>
      </c>
      <c r="L94" s="64">
        <f t="shared" si="48"/>
        <v>1348.9511458333332</v>
      </c>
      <c r="M94" s="64">
        <f t="shared" si="48"/>
        <v>1426.6231058224585</v>
      </c>
      <c r="N94" s="64">
        <f t="shared" si="48"/>
        <v>1550.7453290900405</v>
      </c>
      <c r="O94" s="64">
        <f t="shared" si="48"/>
        <v>1711.7836002038134</v>
      </c>
      <c r="P94" s="64">
        <f t="shared" si="48"/>
        <v>1419.9072698545278</v>
      </c>
      <c r="Q94" s="64">
        <f t="shared" si="48"/>
        <v>1522.2140419378172</v>
      </c>
      <c r="R94" s="64">
        <f t="shared" si="48"/>
        <v>1581.6589879937737</v>
      </c>
      <c r="S94" s="64">
        <f t="shared" si="48"/>
        <v>1750.4278446199064</v>
      </c>
      <c r="T94" s="64">
        <f t="shared" si="48"/>
        <v>1463.7559695457232</v>
      </c>
      <c r="U94" s="64">
        <f t="shared" si="48"/>
        <v>1560.7401070928393</v>
      </c>
      <c r="V94" s="64">
        <f t="shared" si="48"/>
        <v>1625.1486930788906</v>
      </c>
      <c r="W94" s="64">
        <f t="shared" si="48"/>
        <v>1803.7159125553931</v>
      </c>
      <c r="X94" s="64">
        <f t="shared" si="48"/>
        <v>1507.3266413397091</v>
      </c>
      <c r="Y94" s="64">
        <f t="shared" si="48"/>
        <v>1612.2234156810657</v>
      </c>
      <c r="Z94" s="64">
        <f t="shared" si="48"/>
        <v>1682.5457171139651</v>
      </c>
      <c r="AA94" s="64">
        <f t="shared" si="48"/>
        <v>1861.5311396885563</v>
      </c>
      <c r="AB94" s="64">
        <f t="shared" si="48"/>
        <v>1564.8285262321999</v>
      </c>
      <c r="AC94" s="64">
        <f t="shared" si="48"/>
        <v>1678.2745178945647</v>
      </c>
      <c r="AD94" s="64">
        <f t="shared" si="48"/>
        <v>1755.6594205537331</v>
      </c>
      <c r="AE94" s="64">
        <f t="shared" si="48"/>
        <v>1948.8813968646361</v>
      </c>
      <c r="AF94" s="64">
        <f t="shared" si="48"/>
        <v>1637.2190389201701</v>
      </c>
      <c r="AG94" s="64">
        <f t="shared" si="48"/>
        <v>1761.0270181575461</v>
      </c>
      <c r="AH94" s="64">
        <f t="shared" si="48"/>
        <v>1846.8720047766533</v>
      </c>
      <c r="AI94" s="64">
        <f t="shared" si="48"/>
        <v>2057.4487461302874</v>
      </c>
      <c r="AJ94" s="64">
        <f t="shared" si="48"/>
        <v>1737.6269395565992</v>
      </c>
      <c r="AK94" s="64">
        <f t="shared" ref="AK94:BB94" si="49" xml:space="preserve"> AK$91</f>
        <v>1856.2627072659791</v>
      </c>
      <c r="AL94" s="64">
        <f t="shared" si="49"/>
        <v>1948.1090579444751</v>
      </c>
      <c r="AM94" s="64">
        <f t="shared" si="49"/>
        <v>2173.8176399437889</v>
      </c>
      <c r="AN94" s="64">
        <f t="shared" si="49"/>
        <v>1816.4556892430937</v>
      </c>
      <c r="AO94" s="64">
        <f t="shared" si="49"/>
        <v>1958.341940737891</v>
      </c>
      <c r="AP94" s="64">
        <f t="shared" si="49"/>
        <v>2056.6209076834957</v>
      </c>
      <c r="AQ94" s="64">
        <f t="shared" si="49"/>
        <v>2298.5486897389078</v>
      </c>
      <c r="AR94" s="64">
        <f t="shared" si="49"/>
        <v>1915.8455218930151</v>
      </c>
      <c r="AS94" s="64">
        <f t="shared" si="49"/>
        <v>2067.7564890418244</v>
      </c>
      <c r="AT94" s="64">
        <f t="shared" si="49"/>
        <v>2172.9303138281471</v>
      </c>
      <c r="AU94" s="64">
        <f t="shared" si="49"/>
        <v>2432.2427919439729</v>
      </c>
      <c r="AV94" s="64">
        <f t="shared" si="49"/>
        <v>2022.3774116371424</v>
      </c>
      <c r="AW94" s="64">
        <f t="shared" si="49"/>
        <v>2185.0334607958084</v>
      </c>
      <c r="AX94" s="64">
        <f t="shared" si="49"/>
        <v>2297.5976012281594</v>
      </c>
      <c r="AY94" s="64">
        <f t="shared" si="49"/>
        <v>2575.5440228225543</v>
      </c>
      <c r="AZ94" s="64">
        <f t="shared" si="49"/>
        <v>0</v>
      </c>
      <c r="BA94" s="64">
        <f t="shared" si="49"/>
        <v>0</v>
      </c>
      <c r="BB94" s="64">
        <f t="shared" si="49"/>
        <v>0</v>
      </c>
    </row>
    <row r="95" spans="1:55" s="226" customFormat="1" x14ac:dyDescent="0.25">
      <c r="A95" s="288"/>
      <c r="B95" s="288"/>
      <c r="C95" s="289"/>
      <c r="D95" s="155"/>
      <c r="E95" s="155" t="str">
        <f t="shared" ref="E95:AJ95" si="50" xml:space="preserve"> E$101</f>
        <v>Account payables balance BEG</v>
      </c>
      <c r="F95" s="155">
        <f t="shared" si="50"/>
        <v>0</v>
      </c>
      <c r="G95" s="155">
        <f t="shared" si="50"/>
        <v>0</v>
      </c>
      <c r="H95" s="155">
        <f t="shared" si="50"/>
        <v>0</v>
      </c>
      <c r="I95" s="155">
        <f t="shared" si="50"/>
        <v>0</v>
      </c>
      <c r="J95" s="155">
        <f t="shared" si="50"/>
        <v>0</v>
      </c>
      <c r="K95" s="155">
        <f t="shared" si="50"/>
        <v>0</v>
      </c>
      <c r="L95" s="155">
        <f t="shared" si="50"/>
        <v>450</v>
      </c>
      <c r="M95" s="155">
        <f t="shared" si="50"/>
        <v>1124.4755729166668</v>
      </c>
      <c r="N95" s="155">
        <f t="shared" si="50"/>
        <v>1826.0934938129581</v>
      </c>
      <c r="O95" s="155">
        <f t="shared" si="50"/>
        <v>2576.4541369210428</v>
      </c>
      <c r="P95" s="155">
        <f t="shared" si="50"/>
        <v>3404.7365241164366</v>
      </c>
      <c r="Q95" s="155">
        <f t="shared" si="50"/>
        <v>4114.690159043701</v>
      </c>
      <c r="R95" s="155">
        <f t="shared" si="50"/>
        <v>4863.3200157344309</v>
      </c>
      <c r="S95" s="155">
        <f t="shared" si="50"/>
        <v>5628.6388808927086</v>
      </c>
      <c r="T95" s="155">
        <f t="shared" si="50"/>
        <v>6475.6200960313727</v>
      </c>
      <c r="U95" s="155">
        <f t="shared" si="50"/>
        <v>7195.5000810538595</v>
      </c>
      <c r="V95" s="155">
        <f t="shared" si="50"/>
        <v>7963.0771829027981</v>
      </c>
      <c r="W95" s="155">
        <f t="shared" si="50"/>
        <v>8749.4394537474236</v>
      </c>
      <c r="X95" s="155">
        <f t="shared" si="50"/>
        <v>9622.205217887129</v>
      </c>
      <c r="Y95" s="155">
        <f t="shared" si="50"/>
        <v>10375.868538556984</v>
      </c>
      <c r="Z95" s="155">
        <f t="shared" si="50"/>
        <v>11168.765300367344</v>
      </c>
      <c r="AA95" s="155">
        <f t="shared" si="50"/>
        <v>11982.900324777329</v>
      </c>
      <c r="AB95" s="155">
        <f t="shared" si="50"/>
        <v>12883.64119882018</v>
      </c>
      <c r="AC95" s="155">
        <f t="shared" si="50"/>
        <v>13666.055461936279</v>
      </c>
      <c r="AD95" s="155">
        <f t="shared" si="50"/>
        <v>14491.436372376231</v>
      </c>
      <c r="AE95" s="155">
        <f t="shared" si="50"/>
        <v>15340.948995224811</v>
      </c>
      <c r="AF95" s="155">
        <f t="shared" si="50"/>
        <v>16283.956122739957</v>
      </c>
      <c r="AG95" s="155">
        <f t="shared" si="50"/>
        <v>17102.565642200039</v>
      </c>
      <c r="AH95" s="155">
        <f t="shared" si="50"/>
        <v>17968.644503588996</v>
      </c>
      <c r="AI95" s="155">
        <f t="shared" si="50"/>
        <v>18862.292247835761</v>
      </c>
      <c r="AJ95" s="155">
        <f t="shared" si="50"/>
        <v>19857.831963705252</v>
      </c>
      <c r="AK95" s="155">
        <f t="shared" ref="AK95:BB95" si="51" xml:space="preserve"> AK$101</f>
        <v>20712.402589716694</v>
      </c>
      <c r="AL95" s="155">
        <f t="shared" si="51"/>
        <v>21625.318675257342</v>
      </c>
      <c r="AM95" s="155">
        <f t="shared" si="51"/>
        <v>22567.952090391766</v>
      </c>
      <c r="AN95" s="155">
        <f t="shared" si="51"/>
        <v>23619.799335525859</v>
      </c>
      <c r="AO95" s="155">
        <f t="shared" si="51"/>
        <v>24528.027180147408</v>
      </c>
      <c r="AP95" s="155">
        <f t="shared" si="51"/>
        <v>25491.146167395553</v>
      </c>
      <c r="AQ95" s="155">
        <f t="shared" si="51"/>
        <v>26486.285316274661</v>
      </c>
      <c r="AR95" s="155">
        <f t="shared" si="51"/>
        <v>27598.486295180584</v>
      </c>
      <c r="AS95" s="155">
        <f t="shared" si="51"/>
        <v>28556.409056127093</v>
      </c>
      <c r="AT95" s="155">
        <f t="shared" si="51"/>
        <v>29573.338476967332</v>
      </c>
      <c r="AU95" s="155">
        <f t="shared" si="51"/>
        <v>30624.756370755145</v>
      </c>
      <c r="AV95" s="155">
        <f t="shared" si="51"/>
        <v>31801.648044276422</v>
      </c>
      <c r="AW95" s="155">
        <f t="shared" si="51"/>
        <v>32812.83675009499</v>
      </c>
      <c r="AX95" s="155">
        <f t="shared" si="51"/>
        <v>33887.443370158508</v>
      </c>
      <c r="AY95" s="155">
        <f t="shared" si="51"/>
        <v>34999.184144946325</v>
      </c>
      <c r="AZ95" s="155">
        <f t="shared" si="51"/>
        <v>36245.415123731429</v>
      </c>
      <c r="BA95" s="155">
        <f t="shared" si="51"/>
        <v>36245.415123731429</v>
      </c>
      <c r="BB95" s="155">
        <f t="shared" si="51"/>
        <v>36245.415123731429</v>
      </c>
      <c r="BC95" s="155"/>
    </row>
    <row r="96" spans="1:55" s="133" customFormat="1" x14ac:dyDescent="0.25">
      <c r="A96" s="198"/>
      <c r="B96" s="198"/>
      <c r="C96" s="199"/>
      <c r="E96" s="163" t="s">
        <v>244</v>
      </c>
      <c r="F96" s="163"/>
      <c r="G96" s="163"/>
      <c r="H96" s="163"/>
      <c r="I96" s="163"/>
      <c r="J96" s="163">
        <f t="shared" ref="J96:BB96" si="52">SUM(J94:J95)</f>
        <v>0</v>
      </c>
      <c r="K96" s="163">
        <f t="shared" si="52"/>
        <v>0</v>
      </c>
      <c r="L96" s="163">
        <f t="shared" si="52"/>
        <v>1798.9511458333332</v>
      </c>
      <c r="M96" s="163">
        <f t="shared" si="52"/>
        <v>2551.0986787391253</v>
      </c>
      <c r="N96" s="163">
        <f t="shared" si="52"/>
        <v>3376.8388229029988</v>
      </c>
      <c r="O96" s="163">
        <f t="shared" si="52"/>
        <v>4288.2377371248567</v>
      </c>
      <c r="P96" s="163">
        <f t="shared" si="52"/>
        <v>4824.6437939709649</v>
      </c>
      <c r="Q96" s="163">
        <f t="shared" si="52"/>
        <v>5636.9042009815184</v>
      </c>
      <c r="R96" s="163">
        <f t="shared" si="52"/>
        <v>6444.9790037282046</v>
      </c>
      <c r="S96" s="163">
        <f t="shared" si="52"/>
        <v>7379.0667255126154</v>
      </c>
      <c r="T96" s="163">
        <f t="shared" si="52"/>
        <v>7939.3760655770957</v>
      </c>
      <c r="U96" s="163">
        <f t="shared" si="52"/>
        <v>8756.2401881466994</v>
      </c>
      <c r="V96" s="163">
        <f t="shared" si="52"/>
        <v>9588.2258759816887</v>
      </c>
      <c r="W96" s="163">
        <f t="shared" si="52"/>
        <v>10553.155366302817</v>
      </c>
      <c r="X96" s="163">
        <f t="shared" si="52"/>
        <v>11129.531859226838</v>
      </c>
      <c r="Y96" s="163">
        <f t="shared" si="52"/>
        <v>11988.091954238051</v>
      </c>
      <c r="Z96" s="163">
        <f t="shared" si="52"/>
        <v>12851.311017481308</v>
      </c>
      <c r="AA96" s="163">
        <f t="shared" si="52"/>
        <v>13844.431464465884</v>
      </c>
      <c r="AB96" s="163">
        <f t="shared" si="52"/>
        <v>14448.46972505238</v>
      </c>
      <c r="AC96" s="163">
        <f t="shared" si="52"/>
        <v>15344.329979830844</v>
      </c>
      <c r="AD96" s="163">
        <f t="shared" si="52"/>
        <v>16247.095792929964</v>
      </c>
      <c r="AE96" s="163">
        <f t="shared" si="52"/>
        <v>17289.830392089447</v>
      </c>
      <c r="AF96" s="163">
        <f t="shared" si="52"/>
        <v>17921.175161660129</v>
      </c>
      <c r="AG96" s="163">
        <f t="shared" si="52"/>
        <v>18863.592660357586</v>
      </c>
      <c r="AH96" s="163">
        <f t="shared" si="52"/>
        <v>19815.51650836565</v>
      </c>
      <c r="AI96" s="163">
        <f t="shared" si="52"/>
        <v>20919.74099396605</v>
      </c>
      <c r="AJ96" s="163">
        <f t="shared" si="52"/>
        <v>21595.45890326185</v>
      </c>
      <c r="AK96" s="163">
        <f t="shared" si="52"/>
        <v>22568.665296982672</v>
      </c>
      <c r="AL96" s="163">
        <f t="shared" si="52"/>
        <v>23573.427733201817</v>
      </c>
      <c r="AM96" s="163">
        <f t="shared" si="52"/>
        <v>24741.769730335553</v>
      </c>
      <c r="AN96" s="163">
        <f t="shared" si="52"/>
        <v>25436.255024768951</v>
      </c>
      <c r="AO96" s="163">
        <f t="shared" si="52"/>
        <v>26486.369120885298</v>
      </c>
      <c r="AP96" s="163">
        <f t="shared" si="52"/>
        <v>27547.767075079049</v>
      </c>
      <c r="AQ96" s="163">
        <f t="shared" si="52"/>
        <v>28784.834006013571</v>
      </c>
      <c r="AR96" s="163">
        <f t="shared" si="52"/>
        <v>29514.331817073598</v>
      </c>
      <c r="AS96" s="163">
        <f t="shared" si="52"/>
        <v>30624.165545168918</v>
      </c>
      <c r="AT96" s="163">
        <f t="shared" si="52"/>
        <v>31746.268790795479</v>
      </c>
      <c r="AU96" s="163">
        <f t="shared" si="52"/>
        <v>33056.999162699118</v>
      </c>
      <c r="AV96" s="163">
        <f t="shared" si="52"/>
        <v>33824.025455913565</v>
      </c>
      <c r="AW96" s="163">
        <f t="shared" si="52"/>
        <v>34997.870210890796</v>
      </c>
      <c r="AX96" s="163">
        <f t="shared" si="52"/>
        <v>36185.040971386668</v>
      </c>
      <c r="AY96" s="163">
        <f t="shared" si="52"/>
        <v>37574.728167768881</v>
      </c>
      <c r="AZ96" s="163">
        <f t="shared" si="52"/>
        <v>36245.415123731429</v>
      </c>
      <c r="BA96" s="163">
        <f t="shared" si="52"/>
        <v>36245.415123731429</v>
      </c>
      <c r="BB96" s="163">
        <f t="shared" si="52"/>
        <v>36245.415123731429</v>
      </c>
    </row>
    <row r="98" spans="1:55" ht="14.4" x14ac:dyDescent="0.25">
      <c r="A98" s="140"/>
      <c r="B98" s="140"/>
      <c r="C98" s="141"/>
      <c r="D98" s="142"/>
      <c r="E98" s="214" t="str">
        <f xml:space="preserve"> InpC!E$118</f>
        <v>account  payables initial balance</v>
      </c>
      <c r="F98" s="214">
        <f xml:space="preserve"> InpC!F$118</f>
        <v>450</v>
      </c>
      <c r="G98" s="214" t="str">
        <f xml:space="preserve"> InpC!G$118</f>
        <v>usd 000s</v>
      </c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0"/>
    </row>
    <row r="99" spans="1:55" s="127" customFormat="1" ht="14.4" x14ac:dyDescent="0.25">
      <c r="A99" s="7"/>
      <c r="B99" s="7"/>
      <c r="C99" s="8"/>
      <c r="D99" s="10"/>
      <c r="E99" s="79" t="str">
        <f>Time!E$34</f>
        <v>Acquisition / initial balance date flag</v>
      </c>
      <c r="F99" s="79">
        <f>Time!F$34</f>
        <v>0</v>
      </c>
      <c r="G99" s="79" t="str">
        <f>Time!G$34</f>
        <v>flag</v>
      </c>
      <c r="H99" s="79">
        <f>Time!H$34</f>
        <v>1</v>
      </c>
      <c r="I99" s="79">
        <f>Time!I$34</f>
        <v>0</v>
      </c>
      <c r="J99" s="79">
        <f>Time!J$34</f>
        <v>0</v>
      </c>
      <c r="K99" s="79">
        <f>Time!K$34</f>
        <v>1</v>
      </c>
      <c r="L99" s="79">
        <f>Time!L$34</f>
        <v>0</v>
      </c>
      <c r="M99" s="79">
        <f>Time!M$34</f>
        <v>0</v>
      </c>
      <c r="N99" s="79">
        <f>Time!N$34</f>
        <v>0</v>
      </c>
      <c r="O99" s="79">
        <f>Time!O$34</f>
        <v>0</v>
      </c>
      <c r="P99" s="79">
        <f>Time!P$34</f>
        <v>0</v>
      </c>
      <c r="Q99" s="79">
        <f>Time!Q$34</f>
        <v>0</v>
      </c>
      <c r="R99" s="79">
        <f>Time!R$34</f>
        <v>0</v>
      </c>
      <c r="S99" s="79">
        <f>Time!S$34</f>
        <v>0</v>
      </c>
      <c r="T99" s="79">
        <f>Time!T$34</f>
        <v>0</v>
      </c>
      <c r="U99" s="79">
        <f>Time!U$34</f>
        <v>0</v>
      </c>
      <c r="V99" s="79">
        <f>Time!V$34</f>
        <v>0</v>
      </c>
      <c r="W99" s="79">
        <f>Time!W$34</f>
        <v>0</v>
      </c>
      <c r="X99" s="79">
        <f>Time!X$34</f>
        <v>0</v>
      </c>
      <c r="Y99" s="79">
        <f>Time!Y$34</f>
        <v>0</v>
      </c>
      <c r="Z99" s="79">
        <f>Time!Z$34</f>
        <v>0</v>
      </c>
      <c r="AA99" s="79">
        <f>Time!AA$34</f>
        <v>0</v>
      </c>
      <c r="AB99" s="79">
        <f>Time!AB$34</f>
        <v>0</v>
      </c>
      <c r="AC99" s="79">
        <f>Time!AC$34</f>
        <v>0</v>
      </c>
      <c r="AD99" s="79">
        <f>Time!AD$34</f>
        <v>0</v>
      </c>
      <c r="AE99" s="79">
        <f>Time!AE$34</f>
        <v>0</v>
      </c>
      <c r="AF99" s="79">
        <f>Time!AF$34</f>
        <v>0</v>
      </c>
      <c r="AG99" s="79">
        <f>Time!AG$34</f>
        <v>0</v>
      </c>
      <c r="AH99" s="79">
        <f>Time!AH$34</f>
        <v>0</v>
      </c>
      <c r="AI99" s="79">
        <f>Time!AI$34</f>
        <v>0</v>
      </c>
      <c r="AJ99" s="79">
        <f>Time!AJ$34</f>
        <v>0</v>
      </c>
      <c r="AK99" s="79">
        <f>Time!AK$34</f>
        <v>0</v>
      </c>
      <c r="AL99" s="79">
        <f>Time!AL$34</f>
        <v>0</v>
      </c>
      <c r="AM99" s="79">
        <f>Time!AM$34</f>
        <v>0</v>
      </c>
      <c r="AN99" s="79">
        <f>Time!AN$34</f>
        <v>0</v>
      </c>
      <c r="AO99" s="79">
        <f>Time!AO$34</f>
        <v>0</v>
      </c>
      <c r="AP99" s="79">
        <f>Time!AP$34</f>
        <v>0</v>
      </c>
      <c r="AQ99" s="79">
        <f>Time!AQ$34</f>
        <v>0</v>
      </c>
      <c r="AR99" s="79">
        <f>Time!AR$34</f>
        <v>0</v>
      </c>
      <c r="AS99" s="79">
        <f>Time!AS$34</f>
        <v>0</v>
      </c>
      <c r="AT99" s="79">
        <f>Time!AT$34</f>
        <v>0</v>
      </c>
      <c r="AU99" s="79">
        <f>Time!AU$34</f>
        <v>0</v>
      </c>
      <c r="AV99" s="79">
        <f>Time!AV$34</f>
        <v>0</v>
      </c>
      <c r="AW99" s="79">
        <f>Time!AW$34</f>
        <v>0</v>
      </c>
      <c r="AX99" s="79">
        <f>Time!AX$34</f>
        <v>0</v>
      </c>
      <c r="AY99" s="79">
        <f>Time!AY$34</f>
        <v>0</v>
      </c>
      <c r="AZ99" s="79">
        <f>Time!AZ$34</f>
        <v>0</v>
      </c>
      <c r="BA99" s="79">
        <f>Time!BA$34</f>
        <v>0</v>
      </c>
      <c r="BB99" s="79">
        <f>Time!BB$34</f>
        <v>0</v>
      </c>
      <c r="BC99" s="143"/>
    </row>
    <row r="100" spans="1:55" ht="14.4" x14ac:dyDescent="0.25">
      <c r="A100" s="7"/>
      <c r="B100" s="7"/>
      <c r="C100" s="8"/>
      <c r="D100" s="10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10"/>
    </row>
    <row r="101" spans="1:55" ht="14.4" x14ac:dyDescent="0.25">
      <c r="A101" s="7"/>
      <c r="B101" s="7"/>
      <c r="C101" s="8"/>
      <c r="D101" s="10"/>
      <c r="E101" s="10" t="s">
        <v>245</v>
      </c>
      <c r="F101" s="10"/>
      <c r="G101" s="10"/>
      <c r="H101" s="10"/>
      <c r="I101" s="10"/>
      <c r="J101" s="10">
        <f t="shared" ref="J101:BB101" si="53" xml:space="preserve"> I104</f>
        <v>0</v>
      </c>
      <c r="K101" s="10">
        <f t="shared" si="53"/>
        <v>0</v>
      </c>
      <c r="L101" s="10">
        <f t="shared" si="53"/>
        <v>450</v>
      </c>
      <c r="M101" s="10">
        <f t="shared" si="53"/>
        <v>1124.4755729166668</v>
      </c>
      <c r="N101" s="10">
        <f t="shared" si="53"/>
        <v>1826.0934938129581</v>
      </c>
      <c r="O101" s="10">
        <f t="shared" si="53"/>
        <v>2576.4541369210428</v>
      </c>
      <c r="P101" s="10">
        <f t="shared" si="53"/>
        <v>3404.7365241164366</v>
      </c>
      <c r="Q101" s="10">
        <f t="shared" si="53"/>
        <v>4114.690159043701</v>
      </c>
      <c r="R101" s="10">
        <f t="shared" si="53"/>
        <v>4863.3200157344309</v>
      </c>
      <c r="S101" s="10">
        <f t="shared" si="53"/>
        <v>5628.6388808927086</v>
      </c>
      <c r="T101" s="10">
        <f t="shared" si="53"/>
        <v>6475.6200960313727</v>
      </c>
      <c r="U101" s="10">
        <f t="shared" si="53"/>
        <v>7195.5000810538595</v>
      </c>
      <c r="V101" s="10">
        <f t="shared" si="53"/>
        <v>7963.0771829027981</v>
      </c>
      <c r="W101" s="10">
        <f t="shared" si="53"/>
        <v>8749.4394537474236</v>
      </c>
      <c r="X101" s="10">
        <f t="shared" si="53"/>
        <v>9622.205217887129</v>
      </c>
      <c r="Y101" s="10">
        <f t="shared" si="53"/>
        <v>10375.868538556984</v>
      </c>
      <c r="Z101" s="10">
        <f t="shared" si="53"/>
        <v>11168.765300367344</v>
      </c>
      <c r="AA101" s="10">
        <f t="shared" si="53"/>
        <v>11982.900324777329</v>
      </c>
      <c r="AB101" s="10">
        <f t="shared" si="53"/>
        <v>12883.64119882018</v>
      </c>
      <c r="AC101" s="10">
        <f t="shared" si="53"/>
        <v>13666.055461936279</v>
      </c>
      <c r="AD101" s="10">
        <f t="shared" si="53"/>
        <v>14491.436372376231</v>
      </c>
      <c r="AE101" s="10">
        <f t="shared" si="53"/>
        <v>15340.948995224811</v>
      </c>
      <c r="AF101" s="10">
        <f t="shared" si="53"/>
        <v>16283.956122739957</v>
      </c>
      <c r="AG101" s="10">
        <f t="shared" si="53"/>
        <v>17102.565642200039</v>
      </c>
      <c r="AH101" s="10">
        <f t="shared" si="53"/>
        <v>17968.644503588996</v>
      </c>
      <c r="AI101" s="10">
        <f t="shared" si="53"/>
        <v>18862.292247835761</v>
      </c>
      <c r="AJ101" s="10">
        <f t="shared" si="53"/>
        <v>19857.831963705252</v>
      </c>
      <c r="AK101" s="10">
        <f t="shared" si="53"/>
        <v>20712.402589716694</v>
      </c>
      <c r="AL101" s="10">
        <f t="shared" si="53"/>
        <v>21625.318675257342</v>
      </c>
      <c r="AM101" s="10">
        <f t="shared" si="53"/>
        <v>22567.952090391766</v>
      </c>
      <c r="AN101" s="10">
        <f t="shared" si="53"/>
        <v>23619.799335525859</v>
      </c>
      <c r="AO101" s="10">
        <f t="shared" si="53"/>
        <v>24528.027180147408</v>
      </c>
      <c r="AP101" s="10">
        <f t="shared" si="53"/>
        <v>25491.146167395553</v>
      </c>
      <c r="AQ101" s="10">
        <f t="shared" si="53"/>
        <v>26486.285316274661</v>
      </c>
      <c r="AR101" s="10">
        <f t="shared" si="53"/>
        <v>27598.486295180584</v>
      </c>
      <c r="AS101" s="10">
        <f t="shared" si="53"/>
        <v>28556.409056127093</v>
      </c>
      <c r="AT101" s="10">
        <f t="shared" si="53"/>
        <v>29573.338476967332</v>
      </c>
      <c r="AU101" s="10">
        <f t="shared" si="53"/>
        <v>30624.756370755145</v>
      </c>
      <c r="AV101" s="10">
        <f t="shared" si="53"/>
        <v>31801.648044276422</v>
      </c>
      <c r="AW101" s="10">
        <f t="shared" si="53"/>
        <v>32812.83675009499</v>
      </c>
      <c r="AX101" s="10">
        <f t="shared" si="53"/>
        <v>33887.443370158508</v>
      </c>
      <c r="AY101" s="10">
        <f t="shared" si="53"/>
        <v>34999.184144946325</v>
      </c>
      <c r="AZ101" s="10">
        <f t="shared" si="53"/>
        <v>36245.415123731429</v>
      </c>
      <c r="BA101" s="10">
        <f t="shared" si="53"/>
        <v>36245.415123731429</v>
      </c>
      <c r="BB101" s="10">
        <f t="shared" si="53"/>
        <v>36245.415123731429</v>
      </c>
      <c r="BC101" s="10"/>
    </row>
    <row r="102" spans="1:55" ht="14.4" x14ac:dyDescent="0.25">
      <c r="A102" s="7"/>
      <c r="B102" s="7"/>
      <c r="C102" s="8"/>
      <c r="D102" s="9" t="s">
        <v>77</v>
      </c>
      <c r="E102" s="10" t="str">
        <f t="shared" ref="E102:AJ102" si="54" xml:space="preserve"> E$90</f>
        <v>running cost</v>
      </c>
      <c r="F102" s="10">
        <f t="shared" si="54"/>
        <v>0</v>
      </c>
      <c r="G102" s="10" t="str">
        <f t="shared" si="54"/>
        <v>usd 000s</v>
      </c>
      <c r="H102" s="10">
        <f t="shared" si="54"/>
        <v>0</v>
      </c>
      <c r="I102" s="10">
        <f t="shared" si="54"/>
        <v>0</v>
      </c>
      <c r="J102" s="10">
        <f t="shared" si="54"/>
        <v>0</v>
      </c>
      <c r="K102" s="10">
        <f t="shared" si="54"/>
        <v>0</v>
      </c>
      <c r="L102" s="10">
        <f t="shared" si="54"/>
        <v>2023.4267187499997</v>
      </c>
      <c r="M102" s="10">
        <f t="shared" si="54"/>
        <v>2128.2410267187497</v>
      </c>
      <c r="N102" s="10">
        <f t="shared" si="54"/>
        <v>2301.1059721981246</v>
      </c>
      <c r="O102" s="10">
        <f t="shared" si="54"/>
        <v>2540.0659873992072</v>
      </c>
      <c r="P102" s="10">
        <f t="shared" si="54"/>
        <v>2129.8609047817918</v>
      </c>
      <c r="Q102" s="10">
        <f t="shared" si="54"/>
        <v>2270.8438986285473</v>
      </c>
      <c r="R102" s="10">
        <f t="shared" si="54"/>
        <v>2346.9778531520515</v>
      </c>
      <c r="S102" s="10">
        <f t="shared" si="54"/>
        <v>2597.4090597585709</v>
      </c>
      <c r="T102" s="10">
        <f t="shared" si="54"/>
        <v>2183.6359545682103</v>
      </c>
      <c r="U102" s="10">
        <f t="shared" si="54"/>
        <v>2328.3172089417767</v>
      </c>
      <c r="V102" s="10">
        <f t="shared" si="54"/>
        <v>2411.5109639235152</v>
      </c>
      <c r="W102" s="10">
        <f t="shared" si="54"/>
        <v>2676.4816766950994</v>
      </c>
      <c r="X102" s="10">
        <f t="shared" si="54"/>
        <v>2260.9899620095639</v>
      </c>
      <c r="Y102" s="10">
        <f t="shared" si="54"/>
        <v>2405.1201774914261</v>
      </c>
      <c r="Z102" s="10">
        <f t="shared" si="54"/>
        <v>2496.6807415239482</v>
      </c>
      <c r="AA102" s="10">
        <f t="shared" si="54"/>
        <v>2762.2720137314063</v>
      </c>
      <c r="AB102" s="10">
        <f t="shared" si="54"/>
        <v>2347.2427893483</v>
      </c>
      <c r="AC102" s="10">
        <f t="shared" si="54"/>
        <v>2503.6554283345149</v>
      </c>
      <c r="AD102" s="10">
        <f t="shared" si="54"/>
        <v>2605.1720434023136</v>
      </c>
      <c r="AE102" s="10">
        <f t="shared" si="54"/>
        <v>2891.8885243797827</v>
      </c>
      <c r="AF102" s="10">
        <f t="shared" si="54"/>
        <v>2455.8285583802553</v>
      </c>
      <c r="AG102" s="10">
        <f t="shared" si="54"/>
        <v>2627.1058795465033</v>
      </c>
      <c r="AH102" s="10">
        <f t="shared" si="54"/>
        <v>2740.5197490234209</v>
      </c>
      <c r="AI102" s="10">
        <f t="shared" si="54"/>
        <v>3052.9884619997811</v>
      </c>
      <c r="AJ102" s="10">
        <f t="shared" si="54"/>
        <v>2592.1975655680417</v>
      </c>
      <c r="AK102" s="10">
        <f t="shared" ref="AK102:BB102" si="55" xml:space="preserve"> AK$90</f>
        <v>2769.1787928066246</v>
      </c>
      <c r="AL102" s="10">
        <f t="shared" si="55"/>
        <v>2890.7424730788985</v>
      </c>
      <c r="AM102" s="10">
        <f t="shared" si="55"/>
        <v>3225.6648850778802</v>
      </c>
      <c r="AN102" s="10">
        <f t="shared" si="55"/>
        <v>2724.6835338646406</v>
      </c>
      <c r="AO102" s="10">
        <f t="shared" si="55"/>
        <v>2921.4609279860342</v>
      </c>
      <c r="AP102" s="10">
        <f t="shared" si="55"/>
        <v>3051.7600565626067</v>
      </c>
      <c r="AQ102" s="10">
        <f t="shared" si="55"/>
        <v>3410.7496686448312</v>
      </c>
      <c r="AR102" s="10">
        <f t="shared" si="55"/>
        <v>2873.7682828395227</v>
      </c>
      <c r="AS102" s="10">
        <f t="shared" si="55"/>
        <v>3084.685909882066</v>
      </c>
      <c r="AT102" s="10">
        <f t="shared" si="55"/>
        <v>3224.3482076159603</v>
      </c>
      <c r="AU102" s="10">
        <f t="shared" si="55"/>
        <v>3609.1344654652498</v>
      </c>
      <c r="AV102" s="10">
        <f t="shared" si="55"/>
        <v>3033.5661174557135</v>
      </c>
      <c r="AW102" s="10">
        <f t="shared" si="55"/>
        <v>3259.6400808593212</v>
      </c>
      <c r="AX102" s="10">
        <f t="shared" si="55"/>
        <v>3409.3383760159786</v>
      </c>
      <c r="AY102" s="10">
        <f t="shared" si="55"/>
        <v>3821.7750016076616</v>
      </c>
      <c r="AZ102" s="10">
        <f t="shared" si="55"/>
        <v>0</v>
      </c>
      <c r="BA102" s="10">
        <f t="shared" si="55"/>
        <v>0</v>
      </c>
      <c r="BB102" s="10">
        <f t="shared" si="55"/>
        <v>0</v>
      </c>
      <c r="BC102" s="10"/>
    </row>
    <row r="103" spans="1:55" ht="14.4" x14ac:dyDescent="0.25">
      <c r="A103" s="7"/>
      <c r="B103" s="7"/>
      <c r="C103" s="8"/>
      <c r="D103" s="9" t="s">
        <v>57</v>
      </c>
      <c r="E103" s="10" t="str">
        <f t="shared" ref="E103:AJ103" si="56" xml:space="preserve"> E$91</f>
        <v>Cash paid from suppliers invoice</v>
      </c>
      <c r="F103" s="10">
        <f t="shared" si="56"/>
        <v>0</v>
      </c>
      <c r="G103" s="10" t="str">
        <f t="shared" si="56"/>
        <v xml:space="preserve">usd 000s </v>
      </c>
      <c r="H103" s="10">
        <f t="shared" si="56"/>
        <v>0</v>
      </c>
      <c r="I103" s="10">
        <f t="shared" si="56"/>
        <v>0</v>
      </c>
      <c r="J103" s="10">
        <f t="shared" si="56"/>
        <v>0</v>
      </c>
      <c r="K103" s="10">
        <f t="shared" si="56"/>
        <v>0</v>
      </c>
      <c r="L103" s="10">
        <f t="shared" si="56"/>
        <v>1348.9511458333332</v>
      </c>
      <c r="M103" s="10">
        <f t="shared" si="56"/>
        <v>1426.6231058224585</v>
      </c>
      <c r="N103" s="10">
        <f t="shared" si="56"/>
        <v>1550.7453290900405</v>
      </c>
      <c r="O103" s="10">
        <f t="shared" si="56"/>
        <v>1711.7836002038134</v>
      </c>
      <c r="P103" s="10">
        <f t="shared" si="56"/>
        <v>1419.9072698545278</v>
      </c>
      <c r="Q103" s="10">
        <f t="shared" si="56"/>
        <v>1522.2140419378172</v>
      </c>
      <c r="R103" s="10">
        <f t="shared" si="56"/>
        <v>1581.6589879937737</v>
      </c>
      <c r="S103" s="10">
        <f t="shared" si="56"/>
        <v>1750.4278446199064</v>
      </c>
      <c r="T103" s="10">
        <f t="shared" si="56"/>
        <v>1463.7559695457232</v>
      </c>
      <c r="U103" s="10">
        <f t="shared" si="56"/>
        <v>1560.7401070928393</v>
      </c>
      <c r="V103" s="10">
        <f t="shared" si="56"/>
        <v>1625.1486930788906</v>
      </c>
      <c r="W103" s="10">
        <f t="shared" si="56"/>
        <v>1803.7159125553931</v>
      </c>
      <c r="X103" s="10">
        <f t="shared" si="56"/>
        <v>1507.3266413397091</v>
      </c>
      <c r="Y103" s="10">
        <f t="shared" si="56"/>
        <v>1612.2234156810657</v>
      </c>
      <c r="Z103" s="10">
        <f t="shared" si="56"/>
        <v>1682.5457171139651</v>
      </c>
      <c r="AA103" s="10">
        <f t="shared" si="56"/>
        <v>1861.5311396885563</v>
      </c>
      <c r="AB103" s="10">
        <f t="shared" si="56"/>
        <v>1564.8285262321999</v>
      </c>
      <c r="AC103" s="10">
        <f t="shared" si="56"/>
        <v>1678.2745178945647</v>
      </c>
      <c r="AD103" s="10">
        <f t="shared" si="56"/>
        <v>1755.6594205537331</v>
      </c>
      <c r="AE103" s="10">
        <f t="shared" si="56"/>
        <v>1948.8813968646361</v>
      </c>
      <c r="AF103" s="10">
        <f t="shared" si="56"/>
        <v>1637.2190389201701</v>
      </c>
      <c r="AG103" s="10">
        <f t="shared" si="56"/>
        <v>1761.0270181575461</v>
      </c>
      <c r="AH103" s="10">
        <f t="shared" si="56"/>
        <v>1846.8720047766533</v>
      </c>
      <c r="AI103" s="10">
        <f t="shared" si="56"/>
        <v>2057.4487461302874</v>
      </c>
      <c r="AJ103" s="10">
        <f t="shared" si="56"/>
        <v>1737.6269395565992</v>
      </c>
      <c r="AK103" s="10">
        <f t="shared" ref="AK103:BB103" si="57" xml:space="preserve"> AK$91</f>
        <v>1856.2627072659791</v>
      </c>
      <c r="AL103" s="10">
        <f t="shared" si="57"/>
        <v>1948.1090579444751</v>
      </c>
      <c r="AM103" s="10">
        <f t="shared" si="57"/>
        <v>2173.8176399437889</v>
      </c>
      <c r="AN103" s="10">
        <f t="shared" si="57"/>
        <v>1816.4556892430937</v>
      </c>
      <c r="AO103" s="10">
        <f t="shared" si="57"/>
        <v>1958.341940737891</v>
      </c>
      <c r="AP103" s="10">
        <f t="shared" si="57"/>
        <v>2056.6209076834957</v>
      </c>
      <c r="AQ103" s="10">
        <f t="shared" si="57"/>
        <v>2298.5486897389078</v>
      </c>
      <c r="AR103" s="10">
        <f t="shared" si="57"/>
        <v>1915.8455218930151</v>
      </c>
      <c r="AS103" s="10">
        <f t="shared" si="57"/>
        <v>2067.7564890418244</v>
      </c>
      <c r="AT103" s="10">
        <f t="shared" si="57"/>
        <v>2172.9303138281471</v>
      </c>
      <c r="AU103" s="10">
        <f t="shared" si="57"/>
        <v>2432.2427919439729</v>
      </c>
      <c r="AV103" s="10">
        <f t="shared" si="57"/>
        <v>2022.3774116371424</v>
      </c>
      <c r="AW103" s="10">
        <f t="shared" si="57"/>
        <v>2185.0334607958084</v>
      </c>
      <c r="AX103" s="10">
        <f t="shared" si="57"/>
        <v>2297.5976012281594</v>
      </c>
      <c r="AY103" s="10">
        <f t="shared" si="57"/>
        <v>2575.5440228225543</v>
      </c>
      <c r="AZ103" s="10">
        <f t="shared" si="57"/>
        <v>0</v>
      </c>
      <c r="BA103" s="10">
        <f t="shared" si="57"/>
        <v>0</v>
      </c>
      <c r="BB103" s="10">
        <f t="shared" si="57"/>
        <v>0</v>
      </c>
      <c r="BC103" s="10"/>
    </row>
    <row r="104" spans="1:55" s="207" customFormat="1" ht="14.4" x14ac:dyDescent="0.25">
      <c r="A104" s="227"/>
      <c r="B104" s="227"/>
      <c r="C104" s="228"/>
      <c r="D104" s="229"/>
      <c r="E104" s="229" t="s">
        <v>246</v>
      </c>
      <c r="F104" s="229"/>
      <c r="G104" s="229" t="s">
        <v>205</v>
      </c>
      <c r="H104" s="229">
        <f xml:space="preserve"> SUM(J104:BB104)</f>
        <v>803845.85184533126</v>
      </c>
      <c r="I104" s="229"/>
      <c r="J104" s="229">
        <f xml:space="preserve"> IF(J99 = 1, $F98, J101 + J102 - J103)</f>
        <v>0</v>
      </c>
      <c r="K104" s="229">
        <f t="shared" ref="K104:BB104" si="58" xml:space="preserve"> IF(K99 = 1, $F98, K101 + K102 - K103)</f>
        <v>450</v>
      </c>
      <c r="L104" s="229">
        <f t="shared" si="58"/>
        <v>1124.4755729166668</v>
      </c>
      <c r="M104" s="229">
        <f t="shared" si="58"/>
        <v>1826.0934938129581</v>
      </c>
      <c r="N104" s="229">
        <f t="shared" si="58"/>
        <v>2576.4541369210428</v>
      </c>
      <c r="O104" s="229">
        <f t="shared" si="58"/>
        <v>3404.7365241164366</v>
      </c>
      <c r="P104" s="229">
        <f t="shared" si="58"/>
        <v>4114.690159043701</v>
      </c>
      <c r="Q104" s="229">
        <f t="shared" si="58"/>
        <v>4863.3200157344309</v>
      </c>
      <c r="R104" s="229">
        <f t="shared" si="58"/>
        <v>5628.6388808927086</v>
      </c>
      <c r="S104" s="229">
        <f t="shared" si="58"/>
        <v>6475.6200960313727</v>
      </c>
      <c r="T104" s="229">
        <f t="shared" si="58"/>
        <v>7195.5000810538595</v>
      </c>
      <c r="U104" s="229">
        <f t="shared" si="58"/>
        <v>7963.0771829027981</v>
      </c>
      <c r="V104" s="229">
        <f t="shared" si="58"/>
        <v>8749.4394537474236</v>
      </c>
      <c r="W104" s="229">
        <f t="shared" si="58"/>
        <v>9622.205217887129</v>
      </c>
      <c r="X104" s="229">
        <f t="shared" si="58"/>
        <v>10375.868538556984</v>
      </c>
      <c r="Y104" s="229">
        <f t="shared" si="58"/>
        <v>11168.765300367344</v>
      </c>
      <c r="Z104" s="229">
        <f t="shared" si="58"/>
        <v>11982.900324777329</v>
      </c>
      <c r="AA104" s="229">
        <f t="shared" si="58"/>
        <v>12883.64119882018</v>
      </c>
      <c r="AB104" s="229">
        <f t="shared" si="58"/>
        <v>13666.055461936279</v>
      </c>
      <c r="AC104" s="229">
        <f t="shared" si="58"/>
        <v>14491.436372376231</v>
      </c>
      <c r="AD104" s="229">
        <f t="shared" si="58"/>
        <v>15340.948995224811</v>
      </c>
      <c r="AE104" s="229">
        <f t="shared" si="58"/>
        <v>16283.956122739957</v>
      </c>
      <c r="AF104" s="229">
        <f t="shared" si="58"/>
        <v>17102.565642200039</v>
      </c>
      <c r="AG104" s="229">
        <f t="shared" si="58"/>
        <v>17968.644503588996</v>
      </c>
      <c r="AH104" s="229">
        <f t="shared" si="58"/>
        <v>18862.292247835761</v>
      </c>
      <c r="AI104" s="229">
        <f t="shared" si="58"/>
        <v>19857.831963705252</v>
      </c>
      <c r="AJ104" s="229">
        <f t="shared" si="58"/>
        <v>20712.402589716694</v>
      </c>
      <c r="AK104" s="229">
        <f t="shared" si="58"/>
        <v>21625.318675257342</v>
      </c>
      <c r="AL104" s="229">
        <f t="shared" si="58"/>
        <v>22567.952090391766</v>
      </c>
      <c r="AM104" s="229">
        <f t="shared" si="58"/>
        <v>23619.799335525859</v>
      </c>
      <c r="AN104" s="229">
        <f t="shared" si="58"/>
        <v>24528.027180147408</v>
      </c>
      <c r="AO104" s="229">
        <f t="shared" si="58"/>
        <v>25491.146167395553</v>
      </c>
      <c r="AP104" s="229">
        <f t="shared" si="58"/>
        <v>26486.285316274661</v>
      </c>
      <c r="AQ104" s="229">
        <f t="shared" si="58"/>
        <v>27598.486295180584</v>
      </c>
      <c r="AR104" s="229">
        <f t="shared" si="58"/>
        <v>28556.409056127093</v>
      </c>
      <c r="AS104" s="229">
        <f t="shared" si="58"/>
        <v>29573.338476967332</v>
      </c>
      <c r="AT104" s="229">
        <f t="shared" si="58"/>
        <v>30624.756370755145</v>
      </c>
      <c r="AU104" s="229">
        <f t="shared" si="58"/>
        <v>31801.648044276422</v>
      </c>
      <c r="AV104" s="229">
        <f t="shared" si="58"/>
        <v>32812.83675009499</v>
      </c>
      <c r="AW104" s="229">
        <f t="shared" si="58"/>
        <v>33887.443370158508</v>
      </c>
      <c r="AX104" s="229">
        <f t="shared" si="58"/>
        <v>34999.184144946325</v>
      </c>
      <c r="AY104" s="229">
        <f t="shared" si="58"/>
        <v>36245.415123731429</v>
      </c>
      <c r="AZ104" s="229">
        <f t="shared" si="58"/>
        <v>36245.415123731429</v>
      </c>
      <c r="BA104" s="229">
        <f t="shared" si="58"/>
        <v>36245.415123731429</v>
      </c>
      <c r="BB104" s="229">
        <f t="shared" si="58"/>
        <v>36245.415123731429</v>
      </c>
      <c r="BC104" s="230"/>
    </row>
    <row r="108" spans="1:55" x14ac:dyDescent="0.25">
      <c r="E108" s="158" t="str">
        <f xml:space="preserve"> OpRev!E$187</f>
        <v>receivable balance balance</v>
      </c>
      <c r="F108" s="158">
        <f xml:space="preserve"> OpRev!F$187</f>
        <v>0</v>
      </c>
      <c r="G108" s="158" t="str">
        <f xml:space="preserve"> OpRev!G$187</f>
        <v xml:space="preserve">usd 000s </v>
      </c>
      <c r="H108" s="158">
        <f xml:space="preserve"> OpRev!H$187</f>
        <v>6495824.8331488781</v>
      </c>
      <c r="I108" s="158">
        <f xml:space="preserve"> OpRev!I$187</f>
        <v>0</v>
      </c>
      <c r="J108" s="158">
        <f xml:space="preserve"> OpRev!J$187</f>
        <v>0</v>
      </c>
      <c r="K108" s="158">
        <f xml:space="preserve"> OpRev!K$187</f>
        <v>950</v>
      </c>
      <c r="L108" s="158">
        <f xml:space="preserve"> OpRev!L$187</f>
        <v>4967.0687500000004</v>
      </c>
      <c r="M108" s="158">
        <f xml:space="preserve"> OpRev!M$187</f>
        <v>9665.1223432692314</v>
      </c>
      <c r="N108" s="158">
        <f xml:space="preserve"> OpRev!N$187</f>
        <v>15632.961727583472</v>
      </c>
      <c r="O108" s="158">
        <f xml:space="preserve"> OpRev!O$187</f>
        <v>23498.097210748383</v>
      </c>
      <c r="P108" s="158">
        <f xml:space="preserve"> OpRev!P$187</f>
        <v>28287.060104718119</v>
      </c>
      <c r="Q108" s="158">
        <f xml:space="preserve"> OpRev!Q$187</f>
        <v>34027.165238428977</v>
      </c>
      <c r="R108" s="158">
        <f xml:space="preserve"> OpRev!R$187</f>
        <v>40160.806226273824</v>
      </c>
      <c r="S108" s="158">
        <f xml:space="preserve"> OpRev!S$187</f>
        <v>48264.563554461158</v>
      </c>
      <c r="T108" s="158">
        <f xml:space="preserve"> OpRev!T$187</f>
        <v>53193.642192571788</v>
      </c>
      <c r="U108" s="158">
        <f xml:space="preserve"> OpRev!U$187</f>
        <v>59137.285028993851</v>
      </c>
      <c r="V108" s="158">
        <f xml:space="preserve"> OpRev!V$187</f>
        <v>65504.177695737017</v>
      </c>
      <c r="W108" s="158">
        <f xml:space="preserve"> OpRev!W$187</f>
        <v>73936.980067515658</v>
      </c>
      <c r="X108" s="158">
        <f xml:space="preserve"> OpRev!X$187</f>
        <v>79317.806099322202</v>
      </c>
      <c r="Y108" s="158">
        <f xml:space="preserve"> OpRev!Y$187</f>
        <v>85533.441269138682</v>
      </c>
      <c r="Z108" s="158">
        <f xml:space="preserve"> OpRev!Z$187</f>
        <v>92208.17580773971</v>
      </c>
      <c r="AA108" s="158">
        <f xml:space="preserve"> OpRev!AA$187</f>
        <v>100841.47121011328</v>
      </c>
      <c r="AB108" s="158">
        <f xml:space="preserve"> OpRev!AB$187</f>
        <v>106510.38808643524</v>
      </c>
      <c r="AC108" s="158">
        <f xml:space="preserve"> OpRev!AC$187</f>
        <v>113074.97894513358</v>
      </c>
      <c r="AD108" s="158">
        <f xml:space="preserve"> OpRev!AD$187</f>
        <v>120141.84983058777</v>
      </c>
      <c r="AE108" s="158">
        <f xml:space="preserve"> OpRev!AE$187</f>
        <v>129304.91489244545</v>
      </c>
      <c r="AF108" s="158">
        <f xml:space="preserve"> OpRev!AF$187</f>
        <v>135336.51629596463</v>
      </c>
      <c r="AG108" s="158">
        <f xml:space="preserve"> OpRev!AG$187</f>
        <v>142338.29828044653</v>
      </c>
      <c r="AH108" s="158">
        <f xml:space="preserve"> OpRev!AH$187</f>
        <v>149894.37663155291</v>
      </c>
      <c r="AI108" s="158">
        <f xml:space="preserve"> OpRev!AI$187</f>
        <v>159715.89067239434</v>
      </c>
      <c r="AJ108" s="158">
        <f xml:space="preserve"> OpRev!AJ$187</f>
        <v>166159.0816816219</v>
      </c>
      <c r="AK108" s="158">
        <f xml:space="preserve"> OpRev!AK$187</f>
        <v>173664.0049368059</v>
      </c>
      <c r="AL108" s="158">
        <f xml:space="preserve"> OpRev!AL$187</f>
        <v>181763.05575856703</v>
      </c>
      <c r="AM108" s="158">
        <f xml:space="preserve"> OpRev!AM$187</f>
        <v>192290.33428417525</v>
      </c>
      <c r="AN108" s="158">
        <f xml:space="preserve"> OpRev!AN$187</f>
        <v>199219.93125872983</v>
      </c>
      <c r="AO108" s="158">
        <f xml:space="preserve"> OpRev!AO$187</f>
        <v>207264.15102893012</v>
      </c>
      <c r="AP108" s="158">
        <f xml:space="preserve"> OpRev!AP$187</f>
        <v>215945.19179710391</v>
      </c>
      <c r="AQ108" s="158">
        <f xml:space="preserve"> OpRev!AQ$187</f>
        <v>227228.95035967251</v>
      </c>
      <c r="AR108" s="158">
        <f xml:space="preserve"> OpRev!AR$187</f>
        <v>234656.5014600422</v>
      </c>
      <c r="AS108" s="158">
        <f xml:space="preserve"> OpRev!AS$187</f>
        <v>243278.7710704054</v>
      </c>
      <c r="AT108" s="158">
        <f xml:space="preserve"> OpRev!AT$187</f>
        <v>252583.62301876099</v>
      </c>
      <c r="AU108" s="158">
        <f xml:space="preserve"> OpRev!AU$187</f>
        <v>264678.22154093545</v>
      </c>
      <c r="AV108" s="158">
        <f xml:space="preserve"> OpRev!AV$187</f>
        <v>272639.50926822773</v>
      </c>
      <c r="AW108" s="158">
        <f xml:space="preserve"> OpRev!AW$187</f>
        <v>281881.36682030477</v>
      </c>
      <c r="AX108" s="158">
        <f xml:space="preserve"> OpRev!AX$187</f>
        <v>291854.85641595739</v>
      </c>
      <c r="AY108" s="158">
        <f xml:space="preserve"> OpRev!AY$187</f>
        <v>304818.56107176538</v>
      </c>
      <c r="AZ108" s="158">
        <f xml:space="preserve"> OpRev!AZ$187</f>
        <v>304818.56107176538</v>
      </c>
      <c r="BA108" s="158">
        <f xml:space="preserve"> OpRev!BA$187</f>
        <v>304818.56107176538</v>
      </c>
      <c r="BB108" s="158">
        <f xml:space="preserve"> OpRev!BB$187</f>
        <v>304818.56107176538</v>
      </c>
    </row>
    <row r="109" spans="1:55" x14ac:dyDescent="0.25">
      <c r="E109" s="64" t="str">
        <f t="shared" ref="E109:AJ109" si="59" xml:space="preserve"> E$104</f>
        <v>Account payables balance</v>
      </c>
      <c r="F109" s="64">
        <f t="shared" si="59"/>
        <v>0</v>
      </c>
      <c r="G109" s="64" t="str">
        <f t="shared" si="59"/>
        <v xml:space="preserve">usd 000s </v>
      </c>
      <c r="H109" s="64">
        <f t="shared" si="59"/>
        <v>803845.85184533126</v>
      </c>
      <c r="I109" s="64">
        <f t="shared" si="59"/>
        <v>0</v>
      </c>
      <c r="J109" s="64">
        <f t="shared" si="59"/>
        <v>0</v>
      </c>
      <c r="K109" s="64">
        <f t="shared" si="59"/>
        <v>450</v>
      </c>
      <c r="L109" s="64">
        <f t="shared" si="59"/>
        <v>1124.4755729166668</v>
      </c>
      <c r="M109" s="64">
        <f t="shared" si="59"/>
        <v>1826.0934938129581</v>
      </c>
      <c r="N109" s="64">
        <f t="shared" si="59"/>
        <v>2576.4541369210428</v>
      </c>
      <c r="O109" s="64">
        <f t="shared" si="59"/>
        <v>3404.7365241164366</v>
      </c>
      <c r="P109" s="64">
        <f t="shared" si="59"/>
        <v>4114.690159043701</v>
      </c>
      <c r="Q109" s="64">
        <f t="shared" si="59"/>
        <v>4863.3200157344309</v>
      </c>
      <c r="R109" s="64">
        <f t="shared" si="59"/>
        <v>5628.6388808927086</v>
      </c>
      <c r="S109" s="64">
        <f t="shared" si="59"/>
        <v>6475.6200960313727</v>
      </c>
      <c r="T109" s="64">
        <f t="shared" si="59"/>
        <v>7195.5000810538595</v>
      </c>
      <c r="U109" s="64">
        <f t="shared" si="59"/>
        <v>7963.0771829027981</v>
      </c>
      <c r="V109" s="64">
        <f t="shared" si="59"/>
        <v>8749.4394537474236</v>
      </c>
      <c r="W109" s="64">
        <f t="shared" si="59"/>
        <v>9622.205217887129</v>
      </c>
      <c r="X109" s="64">
        <f t="shared" si="59"/>
        <v>10375.868538556984</v>
      </c>
      <c r="Y109" s="64">
        <f t="shared" si="59"/>
        <v>11168.765300367344</v>
      </c>
      <c r="Z109" s="64">
        <f t="shared" si="59"/>
        <v>11982.900324777329</v>
      </c>
      <c r="AA109" s="64">
        <f t="shared" si="59"/>
        <v>12883.64119882018</v>
      </c>
      <c r="AB109" s="64">
        <f t="shared" si="59"/>
        <v>13666.055461936279</v>
      </c>
      <c r="AC109" s="64">
        <f t="shared" si="59"/>
        <v>14491.436372376231</v>
      </c>
      <c r="AD109" s="64">
        <f t="shared" si="59"/>
        <v>15340.948995224811</v>
      </c>
      <c r="AE109" s="64">
        <f t="shared" si="59"/>
        <v>16283.956122739957</v>
      </c>
      <c r="AF109" s="64">
        <f t="shared" si="59"/>
        <v>17102.565642200039</v>
      </c>
      <c r="AG109" s="64">
        <f t="shared" si="59"/>
        <v>17968.644503588996</v>
      </c>
      <c r="AH109" s="64">
        <f t="shared" si="59"/>
        <v>18862.292247835761</v>
      </c>
      <c r="AI109" s="64">
        <f t="shared" si="59"/>
        <v>19857.831963705252</v>
      </c>
      <c r="AJ109" s="64">
        <f t="shared" si="59"/>
        <v>20712.402589716694</v>
      </c>
      <c r="AK109" s="64">
        <f t="shared" ref="AK109:BB109" si="60" xml:space="preserve"> AK$104</f>
        <v>21625.318675257342</v>
      </c>
      <c r="AL109" s="64">
        <f t="shared" si="60"/>
        <v>22567.952090391766</v>
      </c>
      <c r="AM109" s="64">
        <f t="shared" si="60"/>
        <v>23619.799335525859</v>
      </c>
      <c r="AN109" s="64">
        <f t="shared" si="60"/>
        <v>24528.027180147408</v>
      </c>
      <c r="AO109" s="64">
        <f t="shared" si="60"/>
        <v>25491.146167395553</v>
      </c>
      <c r="AP109" s="64">
        <f t="shared" si="60"/>
        <v>26486.285316274661</v>
      </c>
      <c r="AQ109" s="64">
        <f t="shared" si="60"/>
        <v>27598.486295180584</v>
      </c>
      <c r="AR109" s="64">
        <f t="shared" si="60"/>
        <v>28556.409056127093</v>
      </c>
      <c r="AS109" s="64">
        <f t="shared" si="60"/>
        <v>29573.338476967332</v>
      </c>
      <c r="AT109" s="64">
        <f t="shared" si="60"/>
        <v>30624.756370755145</v>
      </c>
      <c r="AU109" s="64">
        <f t="shared" si="60"/>
        <v>31801.648044276422</v>
      </c>
      <c r="AV109" s="64">
        <f t="shared" si="60"/>
        <v>32812.83675009499</v>
      </c>
      <c r="AW109" s="64">
        <f t="shared" si="60"/>
        <v>33887.443370158508</v>
      </c>
      <c r="AX109" s="64">
        <f t="shared" si="60"/>
        <v>34999.184144946325</v>
      </c>
      <c r="AY109" s="64">
        <f t="shared" si="60"/>
        <v>36245.415123731429</v>
      </c>
      <c r="AZ109" s="64">
        <f t="shared" si="60"/>
        <v>36245.415123731429</v>
      </c>
      <c r="BA109" s="64">
        <f t="shared" si="60"/>
        <v>36245.415123731429</v>
      </c>
      <c r="BB109" s="64">
        <f t="shared" si="60"/>
        <v>36245.415123731429</v>
      </c>
    </row>
    <row r="110" spans="1:55" x14ac:dyDescent="0.25">
      <c r="E110" s="64" t="s">
        <v>247</v>
      </c>
      <c r="G110" s="64" t="s">
        <v>205</v>
      </c>
      <c r="J110" s="64">
        <f t="shared" ref="J110:BB110" si="61">J108-J109</f>
        <v>0</v>
      </c>
      <c r="K110" s="64">
        <f t="shared" si="61"/>
        <v>500</v>
      </c>
      <c r="L110" s="64">
        <f t="shared" si="61"/>
        <v>3842.5931770833336</v>
      </c>
      <c r="M110" s="64">
        <f t="shared" si="61"/>
        <v>7839.0288494562737</v>
      </c>
      <c r="N110" s="64">
        <f t="shared" si="61"/>
        <v>13056.50759066243</v>
      </c>
      <c r="O110" s="64">
        <f t="shared" si="61"/>
        <v>20093.360686631946</v>
      </c>
      <c r="P110" s="64">
        <f t="shared" si="61"/>
        <v>24172.369945674418</v>
      </c>
      <c r="Q110" s="64">
        <f t="shared" si="61"/>
        <v>29163.845222694545</v>
      </c>
      <c r="R110" s="64">
        <f t="shared" si="61"/>
        <v>34532.167345381116</v>
      </c>
      <c r="S110" s="64">
        <f t="shared" si="61"/>
        <v>41788.943458429785</v>
      </c>
      <c r="T110" s="64">
        <f t="shared" si="61"/>
        <v>45998.142111517926</v>
      </c>
      <c r="U110" s="64">
        <f t="shared" si="61"/>
        <v>51174.207846091056</v>
      </c>
      <c r="V110" s="64">
        <f t="shared" si="61"/>
        <v>56754.738241989595</v>
      </c>
      <c r="W110" s="64">
        <f t="shared" si="61"/>
        <v>64314.774849628528</v>
      </c>
      <c r="X110" s="64">
        <f t="shared" si="61"/>
        <v>68941.937560765218</v>
      </c>
      <c r="Y110" s="64">
        <f t="shared" si="61"/>
        <v>74364.675968771335</v>
      </c>
      <c r="Z110" s="64">
        <f t="shared" si="61"/>
        <v>80225.275482962374</v>
      </c>
      <c r="AA110" s="64">
        <f t="shared" si="61"/>
        <v>87957.830011293088</v>
      </c>
      <c r="AB110" s="64">
        <f t="shared" si="61"/>
        <v>92844.332624498958</v>
      </c>
      <c r="AC110" s="64">
        <f t="shared" si="61"/>
        <v>98583.542572757346</v>
      </c>
      <c r="AD110" s="64">
        <f t="shared" si="61"/>
        <v>104800.90083536296</v>
      </c>
      <c r="AE110" s="64">
        <f t="shared" si="61"/>
        <v>113020.9587697055</v>
      </c>
      <c r="AF110" s="64">
        <f t="shared" si="61"/>
        <v>118233.95065376459</v>
      </c>
      <c r="AG110" s="64">
        <f t="shared" si="61"/>
        <v>124369.65377685754</v>
      </c>
      <c r="AH110" s="64">
        <f t="shared" si="61"/>
        <v>131032.08438371714</v>
      </c>
      <c r="AI110" s="64">
        <f t="shared" si="61"/>
        <v>139858.05870868909</v>
      </c>
      <c r="AJ110" s="64">
        <f t="shared" si="61"/>
        <v>145446.67909190521</v>
      </c>
      <c r="AK110" s="64">
        <f t="shared" si="61"/>
        <v>152038.68626154854</v>
      </c>
      <c r="AL110" s="64">
        <f t="shared" si="61"/>
        <v>159195.10366817526</v>
      </c>
      <c r="AM110" s="64">
        <f t="shared" si="61"/>
        <v>168670.53494864938</v>
      </c>
      <c r="AN110" s="64">
        <f t="shared" si="61"/>
        <v>174691.90407858242</v>
      </c>
      <c r="AO110" s="64">
        <f t="shared" si="61"/>
        <v>181773.00486153457</v>
      </c>
      <c r="AP110" s="64">
        <f t="shared" si="61"/>
        <v>189458.90648082923</v>
      </c>
      <c r="AQ110" s="64">
        <f t="shared" si="61"/>
        <v>199630.46406449191</v>
      </c>
      <c r="AR110" s="64">
        <f t="shared" si="61"/>
        <v>206100.0924039151</v>
      </c>
      <c r="AS110" s="64">
        <f t="shared" si="61"/>
        <v>213705.43259343808</v>
      </c>
      <c r="AT110" s="64">
        <f t="shared" si="61"/>
        <v>221958.86664800585</v>
      </c>
      <c r="AU110" s="64">
        <f t="shared" si="61"/>
        <v>232876.57349665902</v>
      </c>
      <c r="AV110" s="64">
        <f t="shared" si="61"/>
        <v>239826.67251813275</v>
      </c>
      <c r="AW110" s="64">
        <f t="shared" si="61"/>
        <v>247993.92345014628</v>
      </c>
      <c r="AX110" s="64">
        <f t="shared" si="61"/>
        <v>256855.67227101105</v>
      </c>
      <c r="AY110" s="64">
        <f t="shared" si="61"/>
        <v>268573.14594803395</v>
      </c>
      <c r="AZ110" s="64">
        <f t="shared" si="61"/>
        <v>268573.14594803395</v>
      </c>
      <c r="BA110" s="64">
        <f t="shared" si="61"/>
        <v>268573.14594803395</v>
      </c>
      <c r="BB110" s="64">
        <f t="shared" si="61"/>
        <v>268573.14594803395</v>
      </c>
    </row>
    <row r="111" spans="1:55" s="220" customFormat="1" x14ac:dyDescent="0.25">
      <c r="A111" s="324"/>
      <c r="B111" s="324"/>
      <c r="C111" s="325"/>
      <c r="E111" s="326" t="s">
        <v>248</v>
      </c>
      <c r="F111" s="326"/>
      <c r="G111" s="326" t="s">
        <v>205</v>
      </c>
      <c r="H111" s="326">
        <f xml:space="preserve"> SUM(J111:BB111)</f>
        <v>-268573.14594803395</v>
      </c>
      <c r="I111" s="326"/>
      <c r="J111" s="326">
        <f t="shared" ref="J111:BB111" si="62">I110-J110</f>
        <v>0</v>
      </c>
      <c r="K111" s="326">
        <f t="shared" si="62"/>
        <v>-500</v>
      </c>
      <c r="L111" s="326">
        <f t="shared" si="62"/>
        <v>-3342.5931770833336</v>
      </c>
      <c r="M111" s="326">
        <f t="shared" si="62"/>
        <v>-3996.4356723729402</v>
      </c>
      <c r="N111" s="326">
        <f t="shared" si="62"/>
        <v>-5217.478741206156</v>
      </c>
      <c r="O111" s="326">
        <f t="shared" si="62"/>
        <v>-7036.8530959695163</v>
      </c>
      <c r="P111" s="326">
        <f t="shared" si="62"/>
        <v>-4079.009259042472</v>
      </c>
      <c r="Q111" s="326">
        <f t="shared" si="62"/>
        <v>-4991.4752770201267</v>
      </c>
      <c r="R111" s="326">
        <f t="shared" si="62"/>
        <v>-5368.3221226865717</v>
      </c>
      <c r="S111" s="326">
        <f t="shared" si="62"/>
        <v>-7256.7761130486688</v>
      </c>
      <c r="T111" s="326">
        <f t="shared" si="62"/>
        <v>-4209.1986530881404</v>
      </c>
      <c r="U111" s="326">
        <f t="shared" si="62"/>
        <v>-5176.0657345731306</v>
      </c>
      <c r="V111" s="326">
        <f t="shared" si="62"/>
        <v>-5580.5303958985387</v>
      </c>
      <c r="W111" s="326">
        <f t="shared" si="62"/>
        <v>-7560.0366076389328</v>
      </c>
      <c r="X111" s="326">
        <f t="shared" si="62"/>
        <v>-4627.1627111366906</v>
      </c>
      <c r="Y111" s="326">
        <f t="shared" si="62"/>
        <v>-5422.7384080061165</v>
      </c>
      <c r="Z111" s="326">
        <f t="shared" si="62"/>
        <v>-5860.5995141910389</v>
      </c>
      <c r="AA111" s="326">
        <f t="shared" si="62"/>
        <v>-7732.5545283307147</v>
      </c>
      <c r="AB111" s="326">
        <f t="shared" si="62"/>
        <v>-4886.5026132058701</v>
      </c>
      <c r="AC111" s="326">
        <f t="shared" si="62"/>
        <v>-5739.2099482583872</v>
      </c>
      <c r="AD111" s="326">
        <f t="shared" si="62"/>
        <v>-6217.3582626056159</v>
      </c>
      <c r="AE111" s="326">
        <f t="shared" si="62"/>
        <v>-8220.0579343425343</v>
      </c>
      <c r="AF111" s="326">
        <f t="shared" si="62"/>
        <v>-5212.9918840590981</v>
      </c>
      <c r="AG111" s="326">
        <f t="shared" si="62"/>
        <v>-6135.7031230929424</v>
      </c>
      <c r="AH111" s="326">
        <f t="shared" si="62"/>
        <v>-6662.4306068596052</v>
      </c>
      <c r="AI111" s="326">
        <f t="shared" si="62"/>
        <v>-8825.9743249719468</v>
      </c>
      <c r="AJ111" s="326">
        <f t="shared" si="62"/>
        <v>-5588.6203832161264</v>
      </c>
      <c r="AK111" s="326">
        <f t="shared" si="62"/>
        <v>-6592.0071696433297</v>
      </c>
      <c r="AL111" s="326">
        <f t="shared" si="62"/>
        <v>-7156.4174066267151</v>
      </c>
      <c r="AM111" s="326">
        <f t="shared" si="62"/>
        <v>-9475.4312804741203</v>
      </c>
      <c r="AN111" s="326">
        <f t="shared" si="62"/>
        <v>-6021.3691299330385</v>
      </c>
      <c r="AO111" s="326">
        <f t="shared" si="62"/>
        <v>-7081.100782952155</v>
      </c>
      <c r="AP111" s="326">
        <f t="shared" si="62"/>
        <v>-7685.9016192946583</v>
      </c>
      <c r="AQ111" s="326">
        <f t="shared" si="62"/>
        <v>-10171.557583662681</v>
      </c>
      <c r="AR111" s="326">
        <f t="shared" si="62"/>
        <v>-6469.6283394231868</v>
      </c>
      <c r="AS111" s="326">
        <f t="shared" si="62"/>
        <v>-7605.3401895229763</v>
      </c>
      <c r="AT111" s="326">
        <f t="shared" si="62"/>
        <v>-8253.4340545677696</v>
      </c>
      <c r="AU111" s="326">
        <f t="shared" si="62"/>
        <v>-10917.706848653179</v>
      </c>
      <c r="AV111" s="326">
        <f t="shared" si="62"/>
        <v>-6950.0990214737249</v>
      </c>
      <c r="AW111" s="326">
        <f t="shared" si="62"/>
        <v>-8167.2509320135287</v>
      </c>
      <c r="AX111" s="326">
        <f t="shared" si="62"/>
        <v>-8861.7488208647701</v>
      </c>
      <c r="AY111" s="326">
        <f t="shared" si="62"/>
        <v>-11717.473677022906</v>
      </c>
      <c r="AZ111" s="326">
        <f t="shared" si="62"/>
        <v>0</v>
      </c>
      <c r="BA111" s="326">
        <f t="shared" si="62"/>
        <v>0</v>
      </c>
      <c r="BB111" s="326">
        <f t="shared" si="62"/>
        <v>0</v>
      </c>
    </row>
  </sheetData>
  <conditionalFormatting sqref="F2">
    <cfRule type="cellIs" dxfId="41" priority="1" stopIfTrue="1" operator="notEqual">
      <formula>0</formula>
    </cfRule>
    <cfRule type="cellIs" dxfId="40" priority="2" stopIfTrue="1" operator="equal">
      <formula>""</formula>
    </cfRule>
  </conditionalFormatting>
  <conditionalFormatting sqref="J3:BB3">
    <cfRule type="cellIs" dxfId="39" priority="7" stopIfTrue="1" operator="equal">
      <formula>"Pre-fcst"</formula>
    </cfRule>
    <cfRule type="cellIs" dxfId="38" priority="8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90DE-047A-406D-8420-22254F01CCC2}">
  <sheetPr>
    <tabColor theme="2" tint="-0.89999084444715716"/>
    <outlinePr summaryBelow="0" summaryRight="0"/>
  </sheetPr>
  <dimension ref="A1:BW52"/>
  <sheetViews>
    <sheetView tabSelected="1" defaultGridColor="0" colorId="22" zoomScale="80" workbookViewId="0">
      <pane xSplit="9" ySplit="5" topLeftCell="J41" activePane="bottomRight" state="frozen"/>
      <selection activeCell="F2" sqref="F2:G2"/>
      <selection pane="topRight" activeCell="F2" sqref="F2:G2"/>
      <selection pane="bottomLeft" activeCell="F2" sqref="F2:G2"/>
      <selection pane="bottomRight" activeCell="H67" sqref="H67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55" width="11.77734375" style="5" hidden="1" customWidth="1"/>
    <col min="56" max="75" width="0" style="12" hidden="1" customWidth="1"/>
    <col min="76" max="16384" width="11.77734375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NCA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7"/>
      <c r="C2" s="10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7" spans="1:55" ht="14.4" x14ac:dyDescent="0.25">
      <c r="A7" s="19" t="s">
        <v>221</v>
      </c>
      <c r="B7" s="19"/>
      <c r="C7" s="20"/>
      <c r="D7" s="22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22"/>
    </row>
    <row r="8" spans="1:55" ht="14.4" x14ac:dyDescent="0.25">
      <c r="A8" s="19"/>
      <c r="B8" s="19"/>
      <c r="C8" s="20"/>
      <c r="D8" s="22"/>
      <c r="E8" s="266" t="str">
        <f xml:space="preserve"> InpC!E$109</f>
        <v>nca  building and equipmemt bal at start</v>
      </c>
      <c r="F8" s="266">
        <f xml:space="preserve"> InpC!F$109</f>
        <v>220000</v>
      </c>
      <c r="G8" s="266" t="str">
        <f xml:space="preserve"> InpC!G$109</f>
        <v>usd 000s</v>
      </c>
      <c r="H8" s="266"/>
      <c r="I8" s="266"/>
      <c r="J8" s="266"/>
      <c r="K8" s="266"/>
      <c r="L8" s="266"/>
      <c r="M8" s="266"/>
      <c r="N8" s="266"/>
      <c r="O8" s="266"/>
      <c r="P8" s="266"/>
      <c r="Q8" s="266"/>
      <c r="R8" s="266"/>
      <c r="S8" s="266"/>
      <c r="T8" s="266"/>
      <c r="U8" s="266"/>
      <c r="V8" s="266"/>
      <c r="W8" s="266"/>
      <c r="X8" s="266"/>
      <c r="Y8" s="266"/>
      <c r="Z8" s="266"/>
      <c r="AA8" s="266"/>
      <c r="AB8" s="266"/>
      <c r="AC8" s="266"/>
      <c r="AD8" s="266"/>
      <c r="AE8" s="266"/>
      <c r="AF8" s="266"/>
      <c r="AG8" s="266"/>
      <c r="AH8" s="266"/>
      <c r="AI8" s="266"/>
      <c r="AJ8" s="266"/>
      <c r="AK8" s="266"/>
      <c r="AL8" s="266"/>
      <c r="AM8" s="266"/>
      <c r="AN8" s="266"/>
      <c r="AO8" s="266"/>
      <c r="AP8" s="266"/>
      <c r="AQ8" s="266"/>
      <c r="AR8" s="266"/>
      <c r="AS8" s="266"/>
      <c r="AT8" s="266"/>
      <c r="AU8" s="266"/>
      <c r="AV8" s="266"/>
      <c r="AW8" s="266"/>
      <c r="AX8" s="266"/>
      <c r="AY8" s="266"/>
      <c r="AZ8" s="266"/>
      <c r="BA8" s="266"/>
      <c r="BB8" s="266"/>
      <c r="BC8" s="22"/>
    </row>
    <row r="9" spans="1:55" ht="14.4" x14ac:dyDescent="0.25">
      <c r="A9" s="19"/>
      <c r="B9" s="19"/>
      <c r="C9" s="20"/>
      <c r="D9" s="22"/>
      <c r="E9" s="266" t="str">
        <f xml:space="preserve"> InpC!E$110</f>
        <v>expected useful life</v>
      </c>
      <c r="F9" s="266">
        <f xml:space="preserve"> InpC!F$110</f>
        <v>20</v>
      </c>
      <c r="G9" s="266">
        <f xml:space="preserve"> InpC!G$110</f>
        <v>0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22"/>
    </row>
    <row r="10" spans="1:55" customFormat="1" x14ac:dyDescent="0.25">
      <c r="E10" s="274" t="str">
        <f xml:space="preserve"> InpC!E$152</f>
        <v>no of period in a year</v>
      </c>
      <c r="F10" s="275">
        <f xml:space="preserve"> InpC!F$152</f>
        <v>4</v>
      </c>
      <c r="G10" s="274" t="str">
        <f xml:space="preserve"> InpC!G$152</f>
        <v>period</v>
      </c>
    </row>
    <row r="11" spans="1:55" x14ac:dyDescent="0.25">
      <c r="E11" s="158" t="str">
        <f xml:space="preserve"> Time!E$58</f>
        <v>Forecast period flag</v>
      </c>
      <c r="F11" s="158">
        <f xml:space="preserve"> Time!F$58</f>
        <v>0</v>
      </c>
      <c r="G11" s="158" t="str">
        <f xml:space="preserve"> Time!G$58</f>
        <v>flag</v>
      </c>
      <c r="H11" s="158">
        <f xml:space="preserve"> Time!H$58</f>
        <v>40</v>
      </c>
      <c r="I11" s="158">
        <f xml:space="preserve"> Time!I$58</f>
        <v>0</v>
      </c>
      <c r="J11" s="158">
        <f xml:space="preserve"> Time!J$58</f>
        <v>0</v>
      </c>
      <c r="K11" s="158">
        <f xml:space="preserve"> Time!K$58</f>
        <v>0</v>
      </c>
      <c r="L11" s="158">
        <f xml:space="preserve"> Time!L$58</f>
        <v>1</v>
      </c>
      <c r="M11" s="158">
        <f xml:space="preserve"> Time!M$58</f>
        <v>1</v>
      </c>
      <c r="N11" s="158">
        <f xml:space="preserve"> Time!N$58</f>
        <v>1</v>
      </c>
      <c r="O11" s="158">
        <f xml:space="preserve"> Time!O$58</f>
        <v>1</v>
      </c>
      <c r="P11" s="158">
        <f xml:space="preserve"> Time!P$58</f>
        <v>1</v>
      </c>
      <c r="Q11" s="158">
        <f xml:space="preserve"> Time!Q$58</f>
        <v>1</v>
      </c>
      <c r="R11" s="158">
        <f xml:space="preserve"> Time!R$58</f>
        <v>1</v>
      </c>
      <c r="S11" s="158">
        <f xml:space="preserve"> Time!S$58</f>
        <v>1</v>
      </c>
      <c r="T11" s="158">
        <f xml:space="preserve"> Time!T$58</f>
        <v>1</v>
      </c>
      <c r="U11" s="158">
        <f xml:space="preserve"> Time!U$58</f>
        <v>1</v>
      </c>
      <c r="V11" s="158">
        <f xml:space="preserve"> Time!V$58</f>
        <v>1</v>
      </c>
      <c r="W11" s="158">
        <f xml:space="preserve"> Time!W$58</f>
        <v>1</v>
      </c>
      <c r="X11" s="158">
        <f xml:space="preserve"> Time!X$58</f>
        <v>1</v>
      </c>
      <c r="Y11" s="158">
        <f xml:space="preserve"> Time!Y$58</f>
        <v>1</v>
      </c>
      <c r="Z11" s="158">
        <f xml:space="preserve"> Time!Z$58</f>
        <v>1</v>
      </c>
      <c r="AA11" s="158">
        <f xml:space="preserve"> Time!AA$58</f>
        <v>1</v>
      </c>
      <c r="AB11" s="158">
        <f xml:space="preserve"> Time!AB$58</f>
        <v>1</v>
      </c>
      <c r="AC11" s="158">
        <f xml:space="preserve"> Time!AC$58</f>
        <v>1</v>
      </c>
      <c r="AD11" s="158">
        <f xml:space="preserve"> Time!AD$58</f>
        <v>1</v>
      </c>
      <c r="AE11" s="158">
        <f xml:space="preserve"> Time!AE$58</f>
        <v>1</v>
      </c>
      <c r="AF11" s="158">
        <f xml:space="preserve"> Time!AF$58</f>
        <v>1</v>
      </c>
      <c r="AG11" s="158">
        <f xml:space="preserve"> Time!AG$58</f>
        <v>1</v>
      </c>
      <c r="AH11" s="158">
        <f xml:space="preserve"> Time!AH$58</f>
        <v>1</v>
      </c>
      <c r="AI11" s="158">
        <f xml:space="preserve"> Time!AI$58</f>
        <v>1</v>
      </c>
      <c r="AJ11" s="158">
        <f xml:space="preserve"> Time!AJ$58</f>
        <v>1</v>
      </c>
      <c r="AK11" s="158">
        <f xml:space="preserve"> Time!AK$58</f>
        <v>1</v>
      </c>
      <c r="AL11" s="158">
        <f xml:space="preserve"> Time!AL$58</f>
        <v>1</v>
      </c>
      <c r="AM11" s="158">
        <f xml:space="preserve"> Time!AM$58</f>
        <v>1</v>
      </c>
      <c r="AN11" s="158">
        <f xml:space="preserve"> Time!AN$58</f>
        <v>1</v>
      </c>
      <c r="AO11" s="158">
        <f xml:space="preserve"> Time!AO$58</f>
        <v>1</v>
      </c>
      <c r="AP11" s="158">
        <f xml:space="preserve"> Time!AP$58</f>
        <v>1</v>
      </c>
      <c r="AQ11" s="158">
        <f xml:space="preserve"> Time!AQ$58</f>
        <v>1</v>
      </c>
      <c r="AR11" s="158">
        <f xml:space="preserve"> Time!AR$58</f>
        <v>1</v>
      </c>
      <c r="AS11" s="158">
        <f xml:space="preserve"> Time!AS$58</f>
        <v>1</v>
      </c>
      <c r="AT11" s="158">
        <f xml:space="preserve"> Time!AT$58</f>
        <v>1</v>
      </c>
      <c r="AU11" s="158">
        <f xml:space="preserve"> Time!AU$58</f>
        <v>1</v>
      </c>
      <c r="AV11" s="158">
        <f xml:space="preserve"> Time!AV$58</f>
        <v>1</v>
      </c>
      <c r="AW11" s="158">
        <f xml:space="preserve"> Time!AW$58</f>
        <v>1</v>
      </c>
      <c r="AX11" s="158">
        <f xml:space="preserve"> Time!AX$58</f>
        <v>1</v>
      </c>
      <c r="AY11" s="158">
        <f xml:space="preserve"> Time!AY$58</f>
        <v>1</v>
      </c>
      <c r="AZ11" s="158">
        <f xml:space="preserve"> Time!AZ$58</f>
        <v>0</v>
      </c>
      <c r="BA11" s="158">
        <f xml:space="preserve"> Time!BA$58</f>
        <v>0</v>
      </c>
      <c r="BB11" s="158">
        <f xml:space="preserve"> Time!BB$58</f>
        <v>0</v>
      </c>
    </row>
    <row r="12" spans="1:55" s="191" customFormat="1" ht="14.4" x14ac:dyDescent="0.25">
      <c r="A12" s="276"/>
      <c r="B12" s="276"/>
      <c r="C12" s="277"/>
      <c r="D12" s="278"/>
      <c r="E12" s="279" t="s">
        <v>230</v>
      </c>
      <c r="F12" s="279"/>
      <c r="G12" s="279" t="s">
        <v>222</v>
      </c>
      <c r="H12" s="279">
        <f xml:space="preserve"> SUM(J12:BB12)</f>
        <v>110000</v>
      </c>
      <c r="I12" s="279"/>
      <c r="J12" s="279">
        <f t="shared" ref="J12:BB12" si="0">$F8/$F9/$F$10*J$11</f>
        <v>0</v>
      </c>
      <c r="K12" s="279">
        <f t="shared" si="0"/>
        <v>0</v>
      </c>
      <c r="L12" s="279">
        <f t="shared" si="0"/>
        <v>2750</v>
      </c>
      <c r="M12" s="279">
        <f t="shared" si="0"/>
        <v>2750</v>
      </c>
      <c r="N12" s="279">
        <f t="shared" si="0"/>
        <v>2750</v>
      </c>
      <c r="O12" s="279">
        <f t="shared" si="0"/>
        <v>2750</v>
      </c>
      <c r="P12" s="279">
        <f t="shared" si="0"/>
        <v>2750</v>
      </c>
      <c r="Q12" s="279">
        <f t="shared" si="0"/>
        <v>2750</v>
      </c>
      <c r="R12" s="279">
        <f t="shared" si="0"/>
        <v>2750</v>
      </c>
      <c r="S12" s="279">
        <f t="shared" si="0"/>
        <v>2750</v>
      </c>
      <c r="T12" s="279">
        <f t="shared" si="0"/>
        <v>2750</v>
      </c>
      <c r="U12" s="279">
        <f t="shared" si="0"/>
        <v>2750</v>
      </c>
      <c r="V12" s="279">
        <f t="shared" si="0"/>
        <v>2750</v>
      </c>
      <c r="W12" s="279">
        <f t="shared" si="0"/>
        <v>2750</v>
      </c>
      <c r="X12" s="279">
        <f t="shared" si="0"/>
        <v>2750</v>
      </c>
      <c r="Y12" s="279">
        <f t="shared" si="0"/>
        <v>2750</v>
      </c>
      <c r="Z12" s="279">
        <f t="shared" si="0"/>
        <v>2750</v>
      </c>
      <c r="AA12" s="279">
        <f t="shared" si="0"/>
        <v>2750</v>
      </c>
      <c r="AB12" s="279">
        <f t="shared" si="0"/>
        <v>2750</v>
      </c>
      <c r="AC12" s="279">
        <f t="shared" si="0"/>
        <v>2750</v>
      </c>
      <c r="AD12" s="279">
        <f t="shared" si="0"/>
        <v>2750</v>
      </c>
      <c r="AE12" s="279">
        <f t="shared" si="0"/>
        <v>2750</v>
      </c>
      <c r="AF12" s="279">
        <f t="shared" si="0"/>
        <v>2750</v>
      </c>
      <c r="AG12" s="279">
        <f t="shared" si="0"/>
        <v>2750</v>
      </c>
      <c r="AH12" s="279">
        <f t="shared" si="0"/>
        <v>2750</v>
      </c>
      <c r="AI12" s="279">
        <f t="shared" si="0"/>
        <v>2750</v>
      </c>
      <c r="AJ12" s="279">
        <f t="shared" si="0"/>
        <v>2750</v>
      </c>
      <c r="AK12" s="279">
        <f t="shared" si="0"/>
        <v>2750</v>
      </c>
      <c r="AL12" s="279">
        <f t="shared" si="0"/>
        <v>2750</v>
      </c>
      <c r="AM12" s="279">
        <f t="shared" si="0"/>
        <v>2750</v>
      </c>
      <c r="AN12" s="279">
        <f t="shared" si="0"/>
        <v>2750</v>
      </c>
      <c r="AO12" s="279">
        <f t="shared" si="0"/>
        <v>2750</v>
      </c>
      <c r="AP12" s="279">
        <f t="shared" si="0"/>
        <v>2750</v>
      </c>
      <c r="AQ12" s="279">
        <f t="shared" si="0"/>
        <v>2750</v>
      </c>
      <c r="AR12" s="279">
        <f t="shared" si="0"/>
        <v>2750</v>
      </c>
      <c r="AS12" s="279">
        <f t="shared" si="0"/>
        <v>2750</v>
      </c>
      <c r="AT12" s="279">
        <f t="shared" si="0"/>
        <v>2750</v>
      </c>
      <c r="AU12" s="279">
        <f t="shared" si="0"/>
        <v>2750</v>
      </c>
      <c r="AV12" s="279">
        <f t="shared" si="0"/>
        <v>2750</v>
      </c>
      <c r="AW12" s="279">
        <f t="shared" si="0"/>
        <v>2750</v>
      </c>
      <c r="AX12" s="279">
        <f t="shared" si="0"/>
        <v>2750</v>
      </c>
      <c r="AY12" s="279">
        <f t="shared" si="0"/>
        <v>2750</v>
      </c>
      <c r="AZ12" s="279">
        <f t="shared" si="0"/>
        <v>0</v>
      </c>
      <c r="BA12" s="279">
        <f t="shared" si="0"/>
        <v>0</v>
      </c>
      <c r="BB12" s="279">
        <f t="shared" si="0"/>
        <v>0</v>
      </c>
      <c r="BC12" s="278"/>
    </row>
    <row r="13" spans="1:55" ht="14.4" x14ac:dyDescent="0.25">
      <c r="A13" s="19"/>
      <c r="B13" s="19"/>
      <c r="C13" s="20"/>
      <c r="D13" s="22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22"/>
    </row>
    <row r="14" spans="1:55" ht="14.4" x14ac:dyDescent="0.25">
      <c r="A14" s="19"/>
      <c r="B14" s="19"/>
      <c r="C14" s="20"/>
      <c r="D14" s="22"/>
      <c r="E14" s="266" t="str">
        <f xml:space="preserve"> InpC!E$105</f>
        <v>Expenditure end date</v>
      </c>
      <c r="F14" s="280">
        <f xml:space="preserve"> InpC!F$105</f>
        <v>44742</v>
      </c>
      <c r="G14" s="266">
        <f>F15</f>
        <v>12000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22"/>
    </row>
    <row r="15" spans="1:55" ht="14.4" x14ac:dyDescent="0.25">
      <c r="A15" s="19"/>
      <c r="B15" s="19"/>
      <c r="C15" s="20"/>
      <c r="D15" s="22"/>
      <c r="E15" s="266" t="str">
        <f xml:space="preserve"> InpC!E$106</f>
        <v>cost of conversion</v>
      </c>
      <c r="F15" s="266">
        <f xml:space="preserve"> InpC!F$106</f>
        <v>12000</v>
      </c>
      <c r="G15" s="266" t="str">
        <f xml:space="preserve"> InpC!G$106</f>
        <v>usd 000s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22"/>
    </row>
    <row r="16" spans="1:55" ht="14.4" x14ac:dyDescent="0.25">
      <c r="A16" s="19"/>
      <c r="B16" s="19"/>
      <c r="C16" s="20"/>
      <c r="D16" s="22"/>
      <c r="E16" s="281" t="str">
        <f xml:space="preserve"> Time!E$18</f>
        <v xml:space="preserve">Model period ending </v>
      </c>
      <c r="F16" s="281">
        <f xml:space="preserve"> Time!F$18</f>
        <v>0</v>
      </c>
      <c r="G16" s="281" t="str">
        <f xml:space="preserve"> Time!G$18</f>
        <v>date</v>
      </c>
      <c r="H16" s="281">
        <f xml:space="preserve"> Time!H$18</f>
        <v>0</v>
      </c>
      <c r="I16" s="281">
        <f xml:space="preserve"> Time!I$18</f>
        <v>0</v>
      </c>
      <c r="J16" s="281">
        <f xml:space="preserve"> Time!J$18</f>
        <v>44469</v>
      </c>
      <c r="K16" s="281">
        <f xml:space="preserve"> Time!K$18</f>
        <v>44561</v>
      </c>
      <c r="L16" s="281">
        <f xml:space="preserve"> Time!L$18</f>
        <v>44651</v>
      </c>
      <c r="M16" s="281">
        <f xml:space="preserve"> Time!M$18</f>
        <v>44742</v>
      </c>
      <c r="N16" s="281">
        <f xml:space="preserve"> Time!N$18</f>
        <v>44834</v>
      </c>
      <c r="O16" s="281">
        <f xml:space="preserve"> Time!O$18</f>
        <v>44926</v>
      </c>
      <c r="P16" s="281">
        <f xml:space="preserve"> Time!P$18</f>
        <v>45016</v>
      </c>
      <c r="Q16" s="281">
        <f xml:space="preserve"> Time!Q$18</f>
        <v>45107</v>
      </c>
      <c r="R16" s="281">
        <f xml:space="preserve"> Time!R$18</f>
        <v>45199</v>
      </c>
      <c r="S16" s="281">
        <f xml:space="preserve"> Time!S$18</f>
        <v>45291</v>
      </c>
      <c r="T16" s="281">
        <f xml:space="preserve"> Time!T$18</f>
        <v>45382</v>
      </c>
      <c r="U16" s="281">
        <f xml:space="preserve"> Time!U$18</f>
        <v>45473</v>
      </c>
      <c r="V16" s="281">
        <f xml:space="preserve"> Time!V$18</f>
        <v>45565</v>
      </c>
      <c r="W16" s="281">
        <f xml:space="preserve"> Time!W$18</f>
        <v>45657</v>
      </c>
      <c r="X16" s="281">
        <f xml:space="preserve"> Time!X$18</f>
        <v>45747</v>
      </c>
      <c r="Y16" s="281">
        <f xml:space="preserve"> Time!Y$18</f>
        <v>45838</v>
      </c>
      <c r="Z16" s="281">
        <f xml:space="preserve"> Time!Z$18</f>
        <v>45930</v>
      </c>
      <c r="AA16" s="281">
        <f xml:space="preserve"> Time!AA$18</f>
        <v>46022</v>
      </c>
      <c r="AB16" s="281">
        <f xml:space="preserve"> Time!AB$18</f>
        <v>46112</v>
      </c>
      <c r="AC16" s="281">
        <f xml:space="preserve"> Time!AC$18</f>
        <v>46203</v>
      </c>
      <c r="AD16" s="281">
        <f xml:space="preserve"> Time!AD$18</f>
        <v>46295</v>
      </c>
      <c r="AE16" s="281">
        <f xml:space="preserve"> Time!AE$18</f>
        <v>46387</v>
      </c>
      <c r="AF16" s="281">
        <f xml:space="preserve"> Time!AF$18</f>
        <v>46477</v>
      </c>
      <c r="AG16" s="281">
        <f xml:space="preserve"> Time!AG$18</f>
        <v>46568</v>
      </c>
      <c r="AH16" s="281">
        <f xml:space="preserve"> Time!AH$18</f>
        <v>46660</v>
      </c>
      <c r="AI16" s="281">
        <f xml:space="preserve"> Time!AI$18</f>
        <v>46752</v>
      </c>
      <c r="AJ16" s="281">
        <f xml:space="preserve"> Time!AJ$18</f>
        <v>46843</v>
      </c>
      <c r="AK16" s="281">
        <f xml:space="preserve"> Time!AK$18</f>
        <v>46934</v>
      </c>
      <c r="AL16" s="281">
        <f xml:space="preserve"> Time!AL$18</f>
        <v>47026</v>
      </c>
      <c r="AM16" s="281">
        <f xml:space="preserve"> Time!AM$18</f>
        <v>47118</v>
      </c>
      <c r="AN16" s="281">
        <f xml:space="preserve"> Time!AN$18</f>
        <v>47208</v>
      </c>
      <c r="AO16" s="281">
        <f xml:space="preserve"> Time!AO$18</f>
        <v>47299</v>
      </c>
      <c r="AP16" s="281">
        <f xml:space="preserve"> Time!AP$18</f>
        <v>47391</v>
      </c>
      <c r="AQ16" s="281">
        <f xml:space="preserve"> Time!AQ$18</f>
        <v>47483</v>
      </c>
      <c r="AR16" s="281">
        <f xml:space="preserve"> Time!AR$18</f>
        <v>47573</v>
      </c>
      <c r="AS16" s="281">
        <f xml:space="preserve"> Time!AS$18</f>
        <v>47664</v>
      </c>
      <c r="AT16" s="281">
        <f xml:space="preserve"> Time!AT$18</f>
        <v>47756</v>
      </c>
      <c r="AU16" s="281">
        <f xml:space="preserve"> Time!AU$18</f>
        <v>47848</v>
      </c>
      <c r="AV16" s="281">
        <f xml:space="preserve"> Time!AV$18</f>
        <v>47938</v>
      </c>
      <c r="AW16" s="281">
        <f xml:space="preserve"> Time!AW$18</f>
        <v>48029</v>
      </c>
      <c r="AX16" s="281">
        <f xml:space="preserve"> Time!AX$18</f>
        <v>48121</v>
      </c>
      <c r="AY16" s="281">
        <f xml:space="preserve"> Time!AY$18</f>
        <v>48213</v>
      </c>
      <c r="AZ16" s="281">
        <f xml:space="preserve"> Time!AZ$18</f>
        <v>48304</v>
      </c>
      <c r="BA16" s="281">
        <f xml:space="preserve"> Time!BA$18</f>
        <v>48395</v>
      </c>
      <c r="BB16" s="281">
        <f xml:space="preserve"> Time!BB$18</f>
        <v>48487</v>
      </c>
      <c r="BC16" s="22"/>
    </row>
    <row r="17" spans="1:55" s="220" customFormat="1" ht="14.4" x14ac:dyDescent="0.25">
      <c r="A17" s="216"/>
      <c r="B17" s="216"/>
      <c r="C17" s="217"/>
      <c r="D17" s="273"/>
      <c r="E17" s="219" t="s">
        <v>233</v>
      </c>
      <c r="F17" s="219"/>
      <c r="G17" s="219" t="s">
        <v>121</v>
      </c>
      <c r="H17" s="219"/>
      <c r="I17" s="219"/>
      <c r="J17" s="219">
        <f t="shared" ref="J17:BB17" si="1">IFERROR(VLOOKUP(J$16,$F$14:$G$14,2,FALSE),0)</f>
        <v>0</v>
      </c>
      <c r="K17" s="219">
        <f t="shared" si="1"/>
        <v>0</v>
      </c>
      <c r="L17" s="219">
        <f t="shared" si="1"/>
        <v>0</v>
      </c>
      <c r="M17" s="219">
        <f t="shared" si="1"/>
        <v>12000</v>
      </c>
      <c r="N17" s="219">
        <f t="shared" si="1"/>
        <v>0</v>
      </c>
      <c r="O17" s="219">
        <f t="shared" si="1"/>
        <v>0</v>
      </c>
      <c r="P17" s="219">
        <f t="shared" si="1"/>
        <v>0</v>
      </c>
      <c r="Q17" s="219">
        <f t="shared" si="1"/>
        <v>0</v>
      </c>
      <c r="R17" s="219">
        <f t="shared" si="1"/>
        <v>0</v>
      </c>
      <c r="S17" s="219">
        <f t="shared" si="1"/>
        <v>0</v>
      </c>
      <c r="T17" s="219">
        <f t="shared" si="1"/>
        <v>0</v>
      </c>
      <c r="U17" s="219">
        <f t="shared" si="1"/>
        <v>0</v>
      </c>
      <c r="V17" s="219">
        <f t="shared" si="1"/>
        <v>0</v>
      </c>
      <c r="W17" s="219">
        <f t="shared" si="1"/>
        <v>0</v>
      </c>
      <c r="X17" s="219">
        <f t="shared" si="1"/>
        <v>0</v>
      </c>
      <c r="Y17" s="219">
        <f t="shared" si="1"/>
        <v>0</v>
      </c>
      <c r="Z17" s="219">
        <f t="shared" si="1"/>
        <v>0</v>
      </c>
      <c r="AA17" s="219">
        <f t="shared" si="1"/>
        <v>0</v>
      </c>
      <c r="AB17" s="219">
        <f t="shared" si="1"/>
        <v>0</v>
      </c>
      <c r="AC17" s="219">
        <f t="shared" si="1"/>
        <v>0</v>
      </c>
      <c r="AD17" s="219">
        <f t="shared" si="1"/>
        <v>0</v>
      </c>
      <c r="AE17" s="219">
        <f t="shared" si="1"/>
        <v>0</v>
      </c>
      <c r="AF17" s="219">
        <f t="shared" si="1"/>
        <v>0</v>
      </c>
      <c r="AG17" s="219">
        <f t="shared" si="1"/>
        <v>0</v>
      </c>
      <c r="AH17" s="219">
        <f t="shared" si="1"/>
        <v>0</v>
      </c>
      <c r="AI17" s="219">
        <f t="shared" si="1"/>
        <v>0</v>
      </c>
      <c r="AJ17" s="219">
        <f t="shared" si="1"/>
        <v>0</v>
      </c>
      <c r="AK17" s="219">
        <f t="shared" si="1"/>
        <v>0</v>
      </c>
      <c r="AL17" s="219">
        <f t="shared" si="1"/>
        <v>0</v>
      </c>
      <c r="AM17" s="219">
        <f t="shared" si="1"/>
        <v>0</v>
      </c>
      <c r="AN17" s="219">
        <f t="shared" si="1"/>
        <v>0</v>
      </c>
      <c r="AO17" s="219">
        <f t="shared" si="1"/>
        <v>0</v>
      </c>
      <c r="AP17" s="219">
        <f t="shared" si="1"/>
        <v>0</v>
      </c>
      <c r="AQ17" s="219">
        <f t="shared" si="1"/>
        <v>0</v>
      </c>
      <c r="AR17" s="219">
        <f t="shared" si="1"/>
        <v>0</v>
      </c>
      <c r="AS17" s="219">
        <f t="shared" si="1"/>
        <v>0</v>
      </c>
      <c r="AT17" s="219">
        <f t="shared" si="1"/>
        <v>0</v>
      </c>
      <c r="AU17" s="219">
        <f t="shared" si="1"/>
        <v>0</v>
      </c>
      <c r="AV17" s="219">
        <f t="shared" si="1"/>
        <v>0</v>
      </c>
      <c r="AW17" s="219">
        <f t="shared" si="1"/>
        <v>0</v>
      </c>
      <c r="AX17" s="219">
        <f t="shared" si="1"/>
        <v>0</v>
      </c>
      <c r="AY17" s="219">
        <f t="shared" si="1"/>
        <v>0</v>
      </c>
      <c r="AZ17" s="219">
        <f t="shared" si="1"/>
        <v>0</v>
      </c>
      <c r="BA17" s="219">
        <f t="shared" si="1"/>
        <v>0</v>
      </c>
      <c r="BB17" s="219">
        <f t="shared" si="1"/>
        <v>0</v>
      </c>
      <c r="BC17" s="273"/>
    </row>
    <row r="18" spans="1:55" s="265" customFormat="1" ht="14.4" x14ac:dyDescent="0.25">
      <c r="A18" s="260"/>
      <c r="B18" s="260"/>
      <c r="C18" s="261"/>
      <c r="D18" s="262"/>
      <c r="E18" s="263" t="str">
        <f xml:space="preserve"> LEFT(E17, LEN(E17) - 4)</f>
        <v>addition of asset</v>
      </c>
      <c r="F18" s="263"/>
      <c r="G18" s="264" t="s">
        <v>121</v>
      </c>
      <c r="H18" s="263">
        <f xml:space="preserve"> SUM(J18:BB18)</f>
        <v>-12000</v>
      </c>
      <c r="I18" s="263"/>
      <c r="J18" s="263">
        <f t="shared" ref="J18:BA18" si="2" xml:space="preserve"> -1 * J17</f>
        <v>0</v>
      </c>
      <c r="K18" s="263">
        <f t="shared" si="2"/>
        <v>0</v>
      </c>
      <c r="L18" s="263">
        <f t="shared" si="2"/>
        <v>0</v>
      </c>
      <c r="M18" s="263">
        <f t="shared" si="2"/>
        <v>-12000</v>
      </c>
      <c r="N18" s="263">
        <f t="shared" si="2"/>
        <v>0</v>
      </c>
      <c r="O18" s="263">
        <f t="shared" si="2"/>
        <v>0</v>
      </c>
      <c r="P18" s="263">
        <f t="shared" si="2"/>
        <v>0</v>
      </c>
      <c r="Q18" s="263">
        <f t="shared" si="2"/>
        <v>0</v>
      </c>
      <c r="R18" s="263">
        <f t="shared" si="2"/>
        <v>0</v>
      </c>
      <c r="S18" s="263">
        <f t="shared" si="2"/>
        <v>0</v>
      </c>
      <c r="T18" s="263">
        <f t="shared" si="2"/>
        <v>0</v>
      </c>
      <c r="U18" s="263">
        <f t="shared" si="2"/>
        <v>0</v>
      </c>
      <c r="V18" s="263">
        <f t="shared" si="2"/>
        <v>0</v>
      </c>
      <c r="W18" s="263">
        <f t="shared" si="2"/>
        <v>0</v>
      </c>
      <c r="X18" s="263">
        <f t="shared" si="2"/>
        <v>0</v>
      </c>
      <c r="Y18" s="263">
        <f t="shared" si="2"/>
        <v>0</v>
      </c>
      <c r="Z18" s="263">
        <f t="shared" si="2"/>
        <v>0</v>
      </c>
      <c r="AA18" s="263">
        <f t="shared" si="2"/>
        <v>0</v>
      </c>
      <c r="AB18" s="263">
        <f t="shared" si="2"/>
        <v>0</v>
      </c>
      <c r="AC18" s="263">
        <f t="shared" si="2"/>
        <v>0</v>
      </c>
      <c r="AD18" s="263">
        <f t="shared" si="2"/>
        <v>0</v>
      </c>
      <c r="AE18" s="263">
        <f t="shared" si="2"/>
        <v>0</v>
      </c>
      <c r="AF18" s="263">
        <f t="shared" si="2"/>
        <v>0</v>
      </c>
      <c r="AG18" s="263">
        <f t="shared" si="2"/>
        <v>0</v>
      </c>
      <c r="AH18" s="263">
        <f t="shared" si="2"/>
        <v>0</v>
      </c>
      <c r="AI18" s="263">
        <f t="shared" si="2"/>
        <v>0</v>
      </c>
      <c r="AJ18" s="263">
        <f t="shared" si="2"/>
        <v>0</v>
      </c>
      <c r="AK18" s="263">
        <f t="shared" si="2"/>
        <v>0</v>
      </c>
      <c r="AL18" s="263">
        <f t="shared" si="2"/>
        <v>0</v>
      </c>
      <c r="AM18" s="263">
        <f t="shared" si="2"/>
        <v>0</v>
      </c>
      <c r="AN18" s="263">
        <f t="shared" si="2"/>
        <v>0</v>
      </c>
      <c r="AO18" s="263">
        <f t="shared" si="2"/>
        <v>0</v>
      </c>
      <c r="AP18" s="263">
        <f t="shared" si="2"/>
        <v>0</v>
      </c>
      <c r="AQ18" s="263">
        <f t="shared" si="2"/>
        <v>0</v>
      </c>
      <c r="AR18" s="263">
        <f t="shared" si="2"/>
        <v>0</v>
      </c>
      <c r="AS18" s="263">
        <f t="shared" si="2"/>
        <v>0</v>
      </c>
      <c r="AT18" s="263">
        <f t="shared" si="2"/>
        <v>0</v>
      </c>
      <c r="AU18" s="263">
        <f t="shared" si="2"/>
        <v>0</v>
      </c>
      <c r="AV18" s="263">
        <f t="shared" si="2"/>
        <v>0</v>
      </c>
      <c r="AW18" s="263">
        <f t="shared" si="2"/>
        <v>0</v>
      </c>
      <c r="AX18" s="263">
        <f t="shared" si="2"/>
        <v>0</v>
      </c>
      <c r="AY18" s="263">
        <f t="shared" si="2"/>
        <v>0</v>
      </c>
      <c r="AZ18" s="263">
        <f t="shared" si="2"/>
        <v>0</v>
      </c>
      <c r="BA18" s="263">
        <f t="shared" si="2"/>
        <v>0</v>
      </c>
      <c r="BB18" s="263">
        <f xml:space="preserve"> -1 * BB17</f>
        <v>0</v>
      </c>
    </row>
    <row r="19" spans="1:55" ht="14.4" x14ac:dyDescent="0.25">
      <c r="A19" s="19"/>
      <c r="B19" s="19"/>
      <c r="C19" s="20"/>
      <c r="D19" s="22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22"/>
    </row>
    <row r="20" spans="1:55" ht="14.4" x14ac:dyDescent="0.25">
      <c r="A20" s="19"/>
      <c r="B20" s="19"/>
      <c r="C20" s="20"/>
      <c r="D20" s="22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22"/>
    </row>
    <row r="21" spans="1:55" ht="14.4" x14ac:dyDescent="0.25">
      <c r="A21" s="19"/>
      <c r="B21" s="19"/>
      <c r="C21" s="20"/>
      <c r="D21" s="22"/>
      <c r="E21" s="282" t="s">
        <v>223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22"/>
    </row>
    <row r="22" spans="1:55" ht="14.4" x14ac:dyDescent="0.25">
      <c r="A22" s="19"/>
      <c r="B22" s="19"/>
      <c r="C22" s="20"/>
      <c r="D22" s="22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22"/>
    </row>
    <row r="23" spans="1:55" ht="14.4" x14ac:dyDescent="0.25">
      <c r="A23" s="19"/>
      <c r="B23" s="19"/>
      <c r="C23" s="20"/>
      <c r="D23" s="22"/>
      <c r="E23" s="38" t="s">
        <v>224</v>
      </c>
      <c r="F23" s="38"/>
      <c r="G23" s="38" t="s">
        <v>121</v>
      </c>
      <c r="H23" s="38"/>
      <c r="I23" s="38"/>
      <c r="J23" s="38">
        <f t="shared" ref="J23:BB23" si="3">I26</f>
        <v>0</v>
      </c>
      <c r="K23" s="38">
        <f t="shared" si="3"/>
        <v>0</v>
      </c>
      <c r="L23" s="38">
        <f t="shared" si="3"/>
        <v>0</v>
      </c>
      <c r="M23" s="38">
        <f t="shared" si="3"/>
        <v>0</v>
      </c>
      <c r="N23" s="38">
        <f t="shared" si="3"/>
        <v>12000</v>
      </c>
      <c r="O23" s="38">
        <f t="shared" si="3"/>
        <v>12000</v>
      </c>
      <c r="P23" s="38">
        <f t="shared" si="3"/>
        <v>12000</v>
      </c>
      <c r="Q23" s="38">
        <f t="shared" si="3"/>
        <v>12000</v>
      </c>
      <c r="R23" s="38">
        <f t="shared" si="3"/>
        <v>12000</v>
      </c>
      <c r="S23" s="38">
        <f t="shared" si="3"/>
        <v>12000</v>
      </c>
      <c r="T23" s="38">
        <f t="shared" si="3"/>
        <v>12000</v>
      </c>
      <c r="U23" s="38">
        <f t="shared" si="3"/>
        <v>12000</v>
      </c>
      <c r="V23" s="38">
        <f t="shared" si="3"/>
        <v>12000</v>
      </c>
      <c r="W23" s="38">
        <f t="shared" si="3"/>
        <v>12000</v>
      </c>
      <c r="X23" s="38">
        <f t="shared" si="3"/>
        <v>12000</v>
      </c>
      <c r="Y23" s="38">
        <f t="shared" si="3"/>
        <v>12000</v>
      </c>
      <c r="Z23" s="38">
        <f t="shared" si="3"/>
        <v>12000</v>
      </c>
      <c r="AA23" s="38">
        <f t="shared" si="3"/>
        <v>12000</v>
      </c>
      <c r="AB23" s="38">
        <f t="shared" si="3"/>
        <v>12000</v>
      </c>
      <c r="AC23" s="38">
        <f t="shared" si="3"/>
        <v>12000</v>
      </c>
      <c r="AD23" s="38">
        <f t="shared" si="3"/>
        <v>12000</v>
      </c>
      <c r="AE23" s="38">
        <f t="shared" si="3"/>
        <v>12000</v>
      </c>
      <c r="AF23" s="38">
        <f t="shared" si="3"/>
        <v>12000</v>
      </c>
      <c r="AG23" s="38">
        <f t="shared" si="3"/>
        <v>12000</v>
      </c>
      <c r="AH23" s="38">
        <f t="shared" si="3"/>
        <v>12000</v>
      </c>
      <c r="AI23" s="38">
        <f t="shared" si="3"/>
        <v>12000</v>
      </c>
      <c r="AJ23" s="38">
        <f t="shared" si="3"/>
        <v>12000</v>
      </c>
      <c r="AK23" s="38">
        <f t="shared" si="3"/>
        <v>12000</v>
      </c>
      <c r="AL23" s="38">
        <f t="shared" si="3"/>
        <v>12000</v>
      </c>
      <c r="AM23" s="38">
        <f t="shared" si="3"/>
        <v>12000</v>
      </c>
      <c r="AN23" s="38">
        <f t="shared" si="3"/>
        <v>12000</v>
      </c>
      <c r="AO23" s="38">
        <f t="shared" si="3"/>
        <v>12000</v>
      </c>
      <c r="AP23" s="38">
        <f t="shared" si="3"/>
        <v>12000</v>
      </c>
      <c r="AQ23" s="38">
        <f t="shared" si="3"/>
        <v>12000</v>
      </c>
      <c r="AR23" s="38">
        <f t="shared" si="3"/>
        <v>12000</v>
      </c>
      <c r="AS23" s="38">
        <f t="shared" si="3"/>
        <v>12000</v>
      </c>
      <c r="AT23" s="38">
        <f t="shared" si="3"/>
        <v>12000</v>
      </c>
      <c r="AU23" s="38">
        <f t="shared" si="3"/>
        <v>12000</v>
      </c>
      <c r="AV23" s="38">
        <f t="shared" si="3"/>
        <v>12000</v>
      </c>
      <c r="AW23" s="38">
        <f t="shared" si="3"/>
        <v>12000</v>
      </c>
      <c r="AX23" s="38">
        <f t="shared" si="3"/>
        <v>12000</v>
      </c>
      <c r="AY23" s="38">
        <f t="shared" si="3"/>
        <v>12000</v>
      </c>
      <c r="AZ23" s="38">
        <f t="shared" si="3"/>
        <v>12000</v>
      </c>
      <c r="BA23" s="38">
        <f t="shared" si="3"/>
        <v>12000</v>
      </c>
      <c r="BB23" s="38">
        <f t="shared" si="3"/>
        <v>12000</v>
      </c>
      <c r="BC23" s="22"/>
    </row>
    <row r="24" spans="1:55" ht="14.4" x14ac:dyDescent="0.25">
      <c r="A24" s="19"/>
      <c r="B24" s="19"/>
      <c r="C24" s="20"/>
      <c r="D24" s="21" t="s">
        <v>225</v>
      </c>
      <c r="E24" s="38" t="str">
        <f xml:space="preserve"> E$17</f>
        <v>addition of asset pos</v>
      </c>
      <c r="F24" s="38">
        <f xml:space="preserve"> F$17</f>
        <v>0</v>
      </c>
      <c r="G24" s="38" t="str">
        <f t="shared" ref="G24:BB24" si="4" xml:space="preserve"> G$17</f>
        <v>usd 000s</v>
      </c>
      <c r="H24" s="38">
        <f t="shared" si="4"/>
        <v>0</v>
      </c>
      <c r="I24" s="38">
        <f t="shared" si="4"/>
        <v>0</v>
      </c>
      <c r="J24" s="38">
        <f t="shared" si="4"/>
        <v>0</v>
      </c>
      <c r="K24" s="38">
        <f t="shared" si="4"/>
        <v>0</v>
      </c>
      <c r="L24" s="38">
        <f t="shared" si="4"/>
        <v>0</v>
      </c>
      <c r="M24" s="38">
        <f t="shared" si="4"/>
        <v>12000</v>
      </c>
      <c r="N24" s="38">
        <f t="shared" si="4"/>
        <v>0</v>
      </c>
      <c r="O24" s="38">
        <f t="shared" si="4"/>
        <v>0</v>
      </c>
      <c r="P24" s="38">
        <f t="shared" si="4"/>
        <v>0</v>
      </c>
      <c r="Q24" s="38">
        <f t="shared" si="4"/>
        <v>0</v>
      </c>
      <c r="R24" s="38">
        <f t="shared" si="4"/>
        <v>0</v>
      </c>
      <c r="S24" s="38">
        <f t="shared" si="4"/>
        <v>0</v>
      </c>
      <c r="T24" s="38">
        <f t="shared" si="4"/>
        <v>0</v>
      </c>
      <c r="U24" s="38">
        <f t="shared" si="4"/>
        <v>0</v>
      </c>
      <c r="V24" s="38">
        <f t="shared" si="4"/>
        <v>0</v>
      </c>
      <c r="W24" s="38">
        <f t="shared" si="4"/>
        <v>0</v>
      </c>
      <c r="X24" s="38">
        <f t="shared" si="4"/>
        <v>0</v>
      </c>
      <c r="Y24" s="38">
        <f t="shared" si="4"/>
        <v>0</v>
      </c>
      <c r="Z24" s="38">
        <f t="shared" si="4"/>
        <v>0</v>
      </c>
      <c r="AA24" s="38">
        <f t="shared" si="4"/>
        <v>0</v>
      </c>
      <c r="AB24" s="38">
        <f t="shared" si="4"/>
        <v>0</v>
      </c>
      <c r="AC24" s="38">
        <f t="shared" si="4"/>
        <v>0</v>
      </c>
      <c r="AD24" s="38">
        <f t="shared" si="4"/>
        <v>0</v>
      </c>
      <c r="AE24" s="38">
        <f t="shared" si="4"/>
        <v>0</v>
      </c>
      <c r="AF24" s="38">
        <f t="shared" si="4"/>
        <v>0</v>
      </c>
      <c r="AG24" s="38">
        <f t="shared" si="4"/>
        <v>0</v>
      </c>
      <c r="AH24" s="38">
        <f t="shared" si="4"/>
        <v>0</v>
      </c>
      <c r="AI24" s="38">
        <f t="shared" si="4"/>
        <v>0</v>
      </c>
      <c r="AJ24" s="38">
        <f t="shared" si="4"/>
        <v>0</v>
      </c>
      <c r="AK24" s="38">
        <f t="shared" si="4"/>
        <v>0</v>
      </c>
      <c r="AL24" s="38">
        <f t="shared" si="4"/>
        <v>0</v>
      </c>
      <c r="AM24" s="38">
        <f t="shared" si="4"/>
        <v>0</v>
      </c>
      <c r="AN24" s="38">
        <f t="shared" si="4"/>
        <v>0</v>
      </c>
      <c r="AO24" s="38">
        <f t="shared" si="4"/>
        <v>0</v>
      </c>
      <c r="AP24" s="38">
        <f t="shared" si="4"/>
        <v>0</v>
      </c>
      <c r="AQ24" s="38">
        <f t="shared" si="4"/>
        <v>0</v>
      </c>
      <c r="AR24" s="38">
        <f t="shared" si="4"/>
        <v>0</v>
      </c>
      <c r="AS24" s="38">
        <f t="shared" si="4"/>
        <v>0</v>
      </c>
      <c r="AT24" s="38">
        <f t="shared" si="4"/>
        <v>0</v>
      </c>
      <c r="AU24" s="38">
        <f t="shared" si="4"/>
        <v>0</v>
      </c>
      <c r="AV24" s="38">
        <f t="shared" si="4"/>
        <v>0</v>
      </c>
      <c r="AW24" s="38">
        <f t="shared" si="4"/>
        <v>0</v>
      </c>
      <c r="AX24" s="38">
        <f t="shared" si="4"/>
        <v>0</v>
      </c>
      <c r="AY24" s="38">
        <f t="shared" si="4"/>
        <v>0</v>
      </c>
      <c r="AZ24" s="38">
        <f t="shared" si="4"/>
        <v>0</v>
      </c>
      <c r="BA24" s="38">
        <f t="shared" si="4"/>
        <v>0</v>
      </c>
      <c r="BB24" s="38">
        <f t="shared" si="4"/>
        <v>0</v>
      </c>
      <c r="BC24" s="22"/>
    </row>
    <row r="25" spans="1:55" ht="14.4" x14ac:dyDescent="0.25">
      <c r="A25" s="19"/>
      <c r="B25" s="19"/>
      <c r="C25" s="20"/>
      <c r="D25" s="21" t="s">
        <v>57</v>
      </c>
      <c r="E25" s="38" t="s">
        <v>226</v>
      </c>
      <c r="F25" s="38"/>
      <c r="G25" s="38" t="s">
        <v>121</v>
      </c>
      <c r="H25" s="38"/>
      <c r="I25" s="38"/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22"/>
    </row>
    <row r="26" spans="1:55" s="133" customFormat="1" ht="14.4" x14ac:dyDescent="0.25">
      <c r="A26" s="129"/>
      <c r="B26" s="129"/>
      <c r="C26" s="130"/>
      <c r="D26" s="267"/>
      <c r="E26" s="132" t="s">
        <v>227</v>
      </c>
      <c r="F26" s="132"/>
      <c r="G26" s="132" t="s">
        <v>121</v>
      </c>
      <c r="H26" s="132">
        <f xml:space="preserve"> SUM(J26:BB26)</f>
        <v>504000</v>
      </c>
      <c r="I26" s="332"/>
      <c r="J26" s="132">
        <f t="shared" ref="J26:BB26" si="5">J23+J24-J25</f>
        <v>0</v>
      </c>
      <c r="K26" s="132">
        <f t="shared" si="5"/>
        <v>0</v>
      </c>
      <c r="L26" s="132">
        <f t="shared" si="5"/>
        <v>0</v>
      </c>
      <c r="M26" s="132">
        <f t="shared" si="5"/>
        <v>12000</v>
      </c>
      <c r="N26" s="132">
        <f t="shared" si="5"/>
        <v>12000</v>
      </c>
      <c r="O26" s="132">
        <f t="shared" si="5"/>
        <v>12000</v>
      </c>
      <c r="P26" s="132">
        <f t="shared" si="5"/>
        <v>12000</v>
      </c>
      <c r="Q26" s="132">
        <f t="shared" si="5"/>
        <v>12000</v>
      </c>
      <c r="R26" s="132">
        <f t="shared" si="5"/>
        <v>12000</v>
      </c>
      <c r="S26" s="132">
        <f t="shared" si="5"/>
        <v>12000</v>
      </c>
      <c r="T26" s="132">
        <f t="shared" si="5"/>
        <v>12000</v>
      </c>
      <c r="U26" s="132">
        <f t="shared" si="5"/>
        <v>12000</v>
      </c>
      <c r="V26" s="132">
        <f t="shared" si="5"/>
        <v>12000</v>
      </c>
      <c r="W26" s="132">
        <f t="shared" si="5"/>
        <v>12000</v>
      </c>
      <c r="X26" s="132">
        <f t="shared" si="5"/>
        <v>12000</v>
      </c>
      <c r="Y26" s="132">
        <f t="shared" si="5"/>
        <v>12000</v>
      </c>
      <c r="Z26" s="132">
        <f t="shared" si="5"/>
        <v>12000</v>
      </c>
      <c r="AA26" s="132">
        <f t="shared" si="5"/>
        <v>12000</v>
      </c>
      <c r="AB26" s="132">
        <f t="shared" si="5"/>
        <v>12000</v>
      </c>
      <c r="AC26" s="132">
        <f t="shared" si="5"/>
        <v>12000</v>
      </c>
      <c r="AD26" s="132">
        <f t="shared" si="5"/>
        <v>12000</v>
      </c>
      <c r="AE26" s="132">
        <f t="shared" si="5"/>
        <v>12000</v>
      </c>
      <c r="AF26" s="132">
        <f t="shared" si="5"/>
        <v>12000</v>
      </c>
      <c r="AG26" s="132">
        <f t="shared" si="5"/>
        <v>12000</v>
      </c>
      <c r="AH26" s="132">
        <f t="shared" si="5"/>
        <v>12000</v>
      </c>
      <c r="AI26" s="132">
        <f t="shared" si="5"/>
        <v>12000</v>
      </c>
      <c r="AJ26" s="132">
        <f t="shared" si="5"/>
        <v>12000</v>
      </c>
      <c r="AK26" s="132">
        <f t="shared" si="5"/>
        <v>12000</v>
      </c>
      <c r="AL26" s="132">
        <f t="shared" si="5"/>
        <v>12000</v>
      </c>
      <c r="AM26" s="132">
        <f t="shared" si="5"/>
        <v>12000</v>
      </c>
      <c r="AN26" s="132">
        <f t="shared" si="5"/>
        <v>12000</v>
      </c>
      <c r="AO26" s="132">
        <f t="shared" si="5"/>
        <v>12000</v>
      </c>
      <c r="AP26" s="132">
        <f t="shared" si="5"/>
        <v>12000</v>
      </c>
      <c r="AQ26" s="132">
        <f t="shared" si="5"/>
        <v>12000</v>
      </c>
      <c r="AR26" s="132">
        <f t="shared" si="5"/>
        <v>12000</v>
      </c>
      <c r="AS26" s="132">
        <f t="shared" si="5"/>
        <v>12000</v>
      </c>
      <c r="AT26" s="132">
        <f t="shared" si="5"/>
        <v>12000</v>
      </c>
      <c r="AU26" s="132">
        <f t="shared" si="5"/>
        <v>12000</v>
      </c>
      <c r="AV26" s="132">
        <f t="shared" si="5"/>
        <v>12000</v>
      </c>
      <c r="AW26" s="132">
        <f t="shared" si="5"/>
        <v>12000</v>
      </c>
      <c r="AX26" s="132">
        <f t="shared" si="5"/>
        <v>12000</v>
      </c>
      <c r="AY26" s="132">
        <f t="shared" si="5"/>
        <v>12000</v>
      </c>
      <c r="AZ26" s="132">
        <f t="shared" si="5"/>
        <v>12000</v>
      </c>
      <c r="BA26" s="132">
        <f t="shared" si="5"/>
        <v>12000</v>
      </c>
      <c r="BB26" s="132">
        <f t="shared" si="5"/>
        <v>12000</v>
      </c>
      <c r="BC26" s="267"/>
    </row>
    <row r="27" spans="1:55" ht="14.4" x14ac:dyDescent="0.25">
      <c r="A27" s="19"/>
      <c r="B27" s="19"/>
      <c r="C27" s="20"/>
      <c r="D27" s="22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22"/>
    </row>
    <row r="28" spans="1:55" ht="14.4" x14ac:dyDescent="0.25">
      <c r="A28" s="19" t="s">
        <v>228</v>
      </c>
      <c r="B28" s="19"/>
      <c r="C28" s="20"/>
      <c r="D28" s="22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22"/>
    </row>
    <row r="29" spans="1:55" ht="14.4" x14ac:dyDescent="0.25">
      <c r="A29" s="19"/>
      <c r="B29" s="19"/>
      <c r="C29" s="20"/>
      <c r="D29" s="22"/>
      <c r="E29" s="38" t="str">
        <f t="shared" ref="E29:AJ29" si="6" xml:space="preserve"> E$23</f>
        <v>Capital expenditure depreciable balance beg</v>
      </c>
      <c r="F29" s="38">
        <f t="shared" si="6"/>
        <v>0</v>
      </c>
      <c r="G29" s="38" t="str">
        <f t="shared" si="6"/>
        <v>usd 000s</v>
      </c>
      <c r="H29" s="38">
        <f t="shared" si="6"/>
        <v>0</v>
      </c>
      <c r="I29" s="38">
        <f t="shared" si="6"/>
        <v>0</v>
      </c>
      <c r="J29" s="38">
        <f t="shared" si="6"/>
        <v>0</v>
      </c>
      <c r="K29" s="38">
        <f t="shared" si="6"/>
        <v>0</v>
      </c>
      <c r="L29" s="38">
        <f t="shared" si="6"/>
        <v>0</v>
      </c>
      <c r="M29" s="38">
        <f t="shared" si="6"/>
        <v>0</v>
      </c>
      <c r="N29" s="38">
        <f t="shared" si="6"/>
        <v>12000</v>
      </c>
      <c r="O29" s="38">
        <f t="shared" si="6"/>
        <v>12000</v>
      </c>
      <c r="P29" s="38">
        <f t="shared" si="6"/>
        <v>12000</v>
      </c>
      <c r="Q29" s="38">
        <f t="shared" si="6"/>
        <v>12000</v>
      </c>
      <c r="R29" s="38">
        <f t="shared" si="6"/>
        <v>12000</v>
      </c>
      <c r="S29" s="38">
        <f t="shared" si="6"/>
        <v>12000</v>
      </c>
      <c r="T29" s="38">
        <f t="shared" si="6"/>
        <v>12000</v>
      </c>
      <c r="U29" s="38">
        <f t="shared" si="6"/>
        <v>12000</v>
      </c>
      <c r="V29" s="38">
        <f t="shared" si="6"/>
        <v>12000</v>
      </c>
      <c r="W29" s="38">
        <f t="shared" si="6"/>
        <v>12000</v>
      </c>
      <c r="X29" s="38">
        <f t="shared" si="6"/>
        <v>12000</v>
      </c>
      <c r="Y29" s="38">
        <f t="shared" si="6"/>
        <v>12000</v>
      </c>
      <c r="Z29" s="38">
        <f t="shared" si="6"/>
        <v>12000</v>
      </c>
      <c r="AA29" s="38">
        <f t="shared" si="6"/>
        <v>12000</v>
      </c>
      <c r="AB29" s="38">
        <f t="shared" si="6"/>
        <v>12000</v>
      </c>
      <c r="AC29" s="38">
        <f t="shared" si="6"/>
        <v>12000</v>
      </c>
      <c r="AD29" s="38">
        <f t="shared" si="6"/>
        <v>12000</v>
      </c>
      <c r="AE29" s="38">
        <f t="shared" si="6"/>
        <v>12000</v>
      </c>
      <c r="AF29" s="38">
        <f t="shared" si="6"/>
        <v>12000</v>
      </c>
      <c r="AG29" s="38">
        <f t="shared" si="6"/>
        <v>12000</v>
      </c>
      <c r="AH29" s="38">
        <f t="shared" si="6"/>
        <v>12000</v>
      </c>
      <c r="AI29" s="38">
        <f t="shared" si="6"/>
        <v>12000</v>
      </c>
      <c r="AJ29" s="38">
        <f t="shared" si="6"/>
        <v>12000</v>
      </c>
      <c r="AK29" s="38">
        <f t="shared" ref="AK29:BB29" si="7" xml:space="preserve"> AK$23</f>
        <v>12000</v>
      </c>
      <c r="AL29" s="38">
        <f t="shared" si="7"/>
        <v>12000</v>
      </c>
      <c r="AM29" s="38">
        <f t="shared" si="7"/>
        <v>12000</v>
      </c>
      <c r="AN29" s="38">
        <f t="shared" si="7"/>
        <v>12000</v>
      </c>
      <c r="AO29" s="38">
        <f t="shared" si="7"/>
        <v>12000</v>
      </c>
      <c r="AP29" s="38">
        <f t="shared" si="7"/>
        <v>12000</v>
      </c>
      <c r="AQ29" s="38">
        <f t="shared" si="7"/>
        <v>12000</v>
      </c>
      <c r="AR29" s="38">
        <f t="shared" si="7"/>
        <v>12000</v>
      </c>
      <c r="AS29" s="38">
        <f t="shared" si="7"/>
        <v>12000</v>
      </c>
      <c r="AT29" s="38">
        <f t="shared" si="7"/>
        <v>12000</v>
      </c>
      <c r="AU29" s="38">
        <f t="shared" si="7"/>
        <v>12000</v>
      </c>
      <c r="AV29" s="38">
        <f t="shared" si="7"/>
        <v>12000</v>
      </c>
      <c r="AW29" s="38">
        <f t="shared" si="7"/>
        <v>12000</v>
      </c>
      <c r="AX29" s="38">
        <f t="shared" si="7"/>
        <v>12000</v>
      </c>
      <c r="AY29" s="38">
        <f t="shared" si="7"/>
        <v>12000</v>
      </c>
      <c r="AZ29" s="38">
        <f t="shared" si="7"/>
        <v>12000</v>
      </c>
      <c r="BA29" s="38">
        <f t="shared" si="7"/>
        <v>12000</v>
      </c>
      <c r="BB29" s="38">
        <f t="shared" si="7"/>
        <v>12000</v>
      </c>
      <c r="BC29" s="22"/>
    </row>
    <row r="30" spans="1:55" ht="14.4" x14ac:dyDescent="0.25">
      <c r="A30" s="19"/>
      <c r="B30" s="19"/>
      <c r="C30" s="20"/>
      <c r="D30" s="22"/>
      <c r="E30" s="274" t="str">
        <f xml:space="preserve"> InpC!E$152</f>
        <v>no of period in a year</v>
      </c>
      <c r="F30" s="275">
        <f xml:space="preserve"> InpC!F$152</f>
        <v>4</v>
      </c>
      <c r="G30" s="274" t="str">
        <f xml:space="preserve"> InpC!G$152</f>
        <v>period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22"/>
    </row>
    <row r="31" spans="1:55" x14ac:dyDescent="0.25">
      <c r="E31" s="158" t="str">
        <f xml:space="preserve"> Time!E$58</f>
        <v>Forecast period flag</v>
      </c>
      <c r="F31" s="158">
        <f xml:space="preserve"> Time!F$58</f>
        <v>0</v>
      </c>
      <c r="G31" s="158" t="str">
        <f xml:space="preserve"> Time!G$58</f>
        <v>flag</v>
      </c>
      <c r="H31" s="158">
        <f xml:space="preserve"> Time!H$58</f>
        <v>40</v>
      </c>
      <c r="I31" s="158">
        <f xml:space="preserve"> Time!I$58</f>
        <v>0</v>
      </c>
      <c r="J31" s="158">
        <f xml:space="preserve"> Time!J$58</f>
        <v>0</v>
      </c>
      <c r="K31" s="158">
        <f xml:space="preserve"> Time!K$58</f>
        <v>0</v>
      </c>
      <c r="L31" s="158">
        <f xml:space="preserve"> Time!L$58</f>
        <v>1</v>
      </c>
      <c r="M31" s="158">
        <f xml:space="preserve"> Time!M$58</f>
        <v>1</v>
      </c>
      <c r="N31" s="158">
        <f xml:space="preserve"> Time!N$58</f>
        <v>1</v>
      </c>
      <c r="O31" s="158">
        <f xml:space="preserve"> Time!O$58</f>
        <v>1</v>
      </c>
      <c r="P31" s="158">
        <f xml:space="preserve"> Time!P$58</f>
        <v>1</v>
      </c>
      <c r="Q31" s="158">
        <f xml:space="preserve"> Time!Q$58</f>
        <v>1</v>
      </c>
      <c r="R31" s="158">
        <f xml:space="preserve"> Time!R$58</f>
        <v>1</v>
      </c>
      <c r="S31" s="158">
        <f xml:space="preserve"> Time!S$58</f>
        <v>1</v>
      </c>
      <c r="T31" s="158">
        <f xml:space="preserve"> Time!T$58</f>
        <v>1</v>
      </c>
      <c r="U31" s="158">
        <f xml:space="preserve"> Time!U$58</f>
        <v>1</v>
      </c>
      <c r="V31" s="158">
        <f xml:space="preserve"> Time!V$58</f>
        <v>1</v>
      </c>
      <c r="W31" s="158">
        <f xml:space="preserve"> Time!W$58</f>
        <v>1</v>
      </c>
      <c r="X31" s="158">
        <f xml:space="preserve"> Time!X$58</f>
        <v>1</v>
      </c>
      <c r="Y31" s="158">
        <f xml:space="preserve"> Time!Y$58</f>
        <v>1</v>
      </c>
      <c r="Z31" s="158">
        <f xml:space="preserve"> Time!Z$58</f>
        <v>1</v>
      </c>
      <c r="AA31" s="158">
        <f xml:space="preserve"> Time!AA$58</f>
        <v>1</v>
      </c>
      <c r="AB31" s="158">
        <f xml:space="preserve"> Time!AB$58</f>
        <v>1</v>
      </c>
      <c r="AC31" s="158">
        <f xml:space="preserve"> Time!AC$58</f>
        <v>1</v>
      </c>
      <c r="AD31" s="158">
        <f xml:space="preserve"> Time!AD$58</f>
        <v>1</v>
      </c>
      <c r="AE31" s="158">
        <f xml:space="preserve"> Time!AE$58</f>
        <v>1</v>
      </c>
      <c r="AF31" s="158">
        <f xml:space="preserve"> Time!AF$58</f>
        <v>1</v>
      </c>
      <c r="AG31" s="158">
        <f xml:space="preserve"> Time!AG$58</f>
        <v>1</v>
      </c>
      <c r="AH31" s="158">
        <f xml:space="preserve"> Time!AH$58</f>
        <v>1</v>
      </c>
      <c r="AI31" s="158">
        <f xml:space="preserve"> Time!AI$58</f>
        <v>1</v>
      </c>
      <c r="AJ31" s="158">
        <f xml:space="preserve"> Time!AJ$58</f>
        <v>1</v>
      </c>
      <c r="AK31" s="158">
        <f xml:space="preserve"> Time!AK$58</f>
        <v>1</v>
      </c>
      <c r="AL31" s="158">
        <f xml:space="preserve"> Time!AL$58</f>
        <v>1</v>
      </c>
      <c r="AM31" s="158">
        <f xml:space="preserve"> Time!AM$58</f>
        <v>1</v>
      </c>
      <c r="AN31" s="158">
        <f xml:space="preserve"> Time!AN$58</f>
        <v>1</v>
      </c>
      <c r="AO31" s="158">
        <f xml:space="preserve"> Time!AO$58</f>
        <v>1</v>
      </c>
      <c r="AP31" s="158">
        <f xml:space="preserve"> Time!AP$58</f>
        <v>1</v>
      </c>
      <c r="AQ31" s="158">
        <f xml:space="preserve"> Time!AQ$58</f>
        <v>1</v>
      </c>
      <c r="AR31" s="158">
        <f xml:space="preserve"> Time!AR$58</f>
        <v>1</v>
      </c>
      <c r="AS31" s="158">
        <f xml:space="preserve"> Time!AS$58</f>
        <v>1</v>
      </c>
      <c r="AT31" s="158">
        <f xml:space="preserve"> Time!AT$58</f>
        <v>1</v>
      </c>
      <c r="AU31" s="158">
        <f xml:space="preserve"> Time!AU$58</f>
        <v>1</v>
      </c>
      <c r="AV31" s="158">
        <f xml:space="preserve"> Time!AV$58</f>
        <v>1</v>
      </c>
      <c r="AW31" s="158">
        <f xml:space="preserve"> Time!AW$58</f>
        <v>1</v>
      </c>
      <c r="AX31" s="158">
        <f xml:space="preserve"> Time!AX$58</f>
        <v>1</v>
      </c>
      <c r="AY31" s="158">
        <f xml:space="preserve"> Time!AY$58</f>
        <v>1</v>
      </c>
      <c r="AZ31" s="158">
        <f xml:space="preserve"> Time!AZ$58</f>
        <v>0</v>
      </c>
      <c r="BA31" s="158">
        <f xml:space="preserve"> Time!BA$58</f>
        <v>0</v>
      </c>
      <c r="BB31" s="158">
        <f xml:space="preserve"> Time!BB$58</f>
        <v>0</v>
      </c>
    </row>
    <row r="32" spans="1:55" ht="14.4" x14ac:dyDescent="0.25">
      <c r="A32" s="19"/>
      <c r="B32" s="19"/>
      <c r="C32" s="20"/>
      <c r="D32" s="22"/>
      <c r="E32" s="266" t="str">
        <f xml:space="preserve"> InpC!E$107</f>
        <v>Estimated useful life</v>
      </c>
      <c r="F32" s="266">
        <f xml:space="preserve"> InpC!F$107</f>
        <v>15</v>
      </c>
      <c r="G32" s="266" t="str">
        <f xml:space="preserve"> InpC!G$107</f>
        <v>years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22"/>
    </row>
    <row r="33" spans="1:55" s="133" customFormat="1" ht="14.4" x14ac:dyDescent="0.25">
      <c r="A33" s="129"/>
      <c r="B33" s="129"/>
      <c r="C33" s="130"/>
      <c r="D33" s="267"/>
      <c r="E33" s="132" t="s">
        <v>231</v>
      </c>
      <c r="F33" s="132"/>
      <c r="G33" s="132" t="s">
        <v>121</v>
      </c>
      <c r="H33" s="132">
        <f xml:space="preserve"> SUM(J33:BB33)</f>
        <v>7600</v>
      </c>
      <c r="I33" s="132"/>
      <c r="J33" s="132">
        <f t="shared" ref="J33:BB33" si="8">(J$29/$F30/$F32)*J$31</f>
        <v>0</v>
      </c>
      <c r="K33" s="132">
        <f t="shared" si="8"/>
        <v>0</v>
      </c>
      <c r="L33" s="132">
        <f t="shared" si="8"/>
        <v>0</v>
      </c>
      <c r="M33" s="132">
        <f t="shared" si="8"/>
        <v>0</v>
      </c>
      <c r="N33" s="132">
        <f t="shared" si="8"/>
        <v>200</v>
      </c>
      <c r="O33" s="132">
        <f t="shared" si="8"/>
        <v>200</v>
      </c>
      <c r="P33" s="132">
        <f t="shared" si="8"/>
        <v>200</v>
      </c>
      <c r="Q33" s="132">
        <f t="shared" si="8"/>
        <v>200</v>
      </c>
      <c r="R33" s="132">
        <f t="shared" si="8"/>
        <v>200</v>
      </c>
      <c r="S33" s="132">
        <f t="shared" si="8"/>
        <v>200</v>
      </c>
      <c r="T33" s="132">
        <f t="shared" si="8"/>
        <v>200</v>
      </c>
      <c r="U33" s="132">
        <f t="shared" si="8"/>
        <v>200</v>
      </c>
      <c r="V33" s="132">
        <f t="shared" si="8"/>
        <v>200</v>
      </c>
      <c r="W33" s="132">
        <f t="shared" si="8"/>
        <v>200</v>
      </c>
      <c r="X33" s="132">
        <f t="shared" si="8"/>
        <v>200</v>
      </c>
      <c r="Y33" s="132">
        <f t="shared" si="8"/>
        <v>200</v>
      </c>
      <c r="Z33" s="132">
        <f t="shared" si="8"/>
        <v>200</v>
      </c>
      <c r="AA33" s="132">
        <f t="shared" si="8"/>
        <v>200</v>
      </c>
      <c r="AB33" s="132">
        <f t="shared" si="8"/>
        <v>200</v>
      </c>
      <c r="AC33" s="132">
        <f t="shared" si="8"/>
        <v>200</v>
      </c>
      <c r="AD33" s="132">
        <f t="shared" si="8"/>
        <v>200</v>
      </c>
      <c r="AE33" s="132">
        <f t="shared" si="8"/>
        <v>200</v>
      </c>
      <c r="AF33" s="132">
        <f t="shared" si="8"/>
        <v>200</v>
      </c>
      <c r="AG33" s="132">
        <f t="shared" si="8"/>
        <v>200</v>
      </c>
      <c r="AH33" s="132">
        <f t="shared" si="8"/>
        <v>200</v>
      </c>
      <c r="AI33" s="132">
        <f t="shared" si="8"/>
        <v>200</v>
      </c>
      <c r="AJ33" s="132">
        <f t="shared" si="8"/>
        <v>200</v>
      </c>
      <c r="AK33" s="132">
        <f t="shared" si="8"/>
        <v>200</v>
      </c>
      <c r="AL33" s="132">
        <f t="shared" si="8"/>
        <v>200</v>
      </c>
      <c r="AM33" s="132">
        <f t="shared" si="8"/>
        <v>200</v>
      </c>
      <c r="AN33" s="132">
        <f t="shared" si="8"/>
        <v>200</v>
      </c>
      <c r="AO33" s="132">
        <f t="shared" si="8"/>
        <v>200</v>
      </c>
      <c r="AP33" s="132">
        <f t="shared" si="8"/>
        <v>200</v>
      </c>
      <c r="AQ33" s="132">
        <f t="shared" si="8"/>
        <v>200</v>
      </c>
      <c r="AR33" s="132">
        <f t="shared" si="8"/>
        <v>200</v>
      </c>
      <c r="AS33" s="132">
        <f t="shared" si="8"/>
        <v>200</v>
      </c>
      <c r="AT33" s="132">
        <f t="shared" si="8"/>
        <v>200</v>
      </c>
      <c r="AU33" s="132">
        <f t="shared" si="8"/>
        <v>200</v>
      </c>
      <c r="AV33" s="132">
        <f t="shared" si="8"/>
        <v>200</v>
      </c>
      <c r="AW33" s="132">
        <f t="shared" si="8"/>
        <v>200</v>
      </c>
      <c r="AX33" s="132">
        <f t="shared" si="8"/>
        <v>200</v>
      </c>
      <c r="AY33" s="132">
        <f t="shared" si="8"/>
        <v>200</v>
      </c>
      <c r="AZ33" s="132">
        <f t="shared" si="8"/>
        <v>0</v>
      </c>
      <c r="BA33" s="132">
        <f t="shared" si="8"/>
        <v>0</v>
      </c>
      <c r="BB33" s="132">
        <f t="shared" si="8"/>
        <v>0</v>
      </c>
      <c r="BC33" s="267"/>
    </row>
    <row r="34" spans="1:55" ht="14.4" x14ac:dyDescent="0.25">
      <c r="A34" s="19"/>
      <c r="B34" s="19"/>
      <c r="C34" s="20"/>
      <c r="D34" s="2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22"/>
    </row>
    <row r="35" spans="1:55" ht="14.4" x14ac:dyDescent="0.25">
      <c r="A35" s="19"/>
      <c r="B35" s="19"/>
      <c r="C35" s="20"/>
      <c r="D35" s="2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22"/>
    </row>
    <row r="36" spans="1:55" ht="14.4" x14ac:dyDescent="0.25">
      <c r="A36" s="19"/>
      <c r="B36" s="19"/>
      <c r="C36" s="20"/>
      <c r="D36" s="22"/>
      <c r="E36" s="282" t="s">
        <v>229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22"/>
    </row>
    <row r="37" spans="1:55" ht="14.4" x14ac:dyDescent="0.25">
      <c r="A37" s="19"/>
      <c r="B37" s="19"/>
      <c r="C37" s="20"/>
      <c r="D37" s="22"/>
      <c r="E37" s="38" t="str">
        <f t="shared" ref="E37:AJ37" si="9" xml:space="preserve"> E$12</f>
        <v>accounting depreciation nca</v>
      </c>
      <c r="F37" s="38">
        <f t="shared" si="9"/>
        <v>0</v>
      </c>
      <c r="G37" s="38" t="str">
        <f t="shared" si="9"/>
        <v>Usd 000s</v>
      </c>
      <c r="H37" s="38">
        <f t="shared" si="9"/>
        <v>110000</v>
      </c>
      <c r="I37" s="38">
        <f t="shared" si="9"/>
        <v>0</v>
      </c>
      <c r="J37" s="38">
        <f t="shared" si="9"/>
        <v>0</v>
      </c>
      <c r="K37" s="38">
        <f t="shared" si="9"/>
        <v>0</v>
      </c>
      <c r="L37" s="38">
        <f t="shared" si="9"/>
        <v>2750</v>
      </c>
      <c r="M37" s="38">
        <f t="shared" si="9"/>
        <v>2750</v>
      </c>
      <c r="N37" s="38">
        <f t="shared" si="9"/>
        <v>2750</v>
      </c>
      <c r="O37" s="38">
        <f t="shared" si="9"/>
        <v>2750</v>
      </c>
      <c r="P37" s="38">
        <f t="shared" si="9"/>
        <v>2750</v>
      </c>
      <c r="Q37" s="38">
        <f t="shared" si="9"/>
        <v>2750</v>
      </c>
      <c r="R37" s="38">
        <f t="shared" si="9"/>
        <v>2750</v>
      </c>
      <c r="S37" s="38">
        <f t="shared" si="9"/>
        <v>2750</v>
      </c>
      <c r="T37" s="38">
        <f t="shared" si="9"/>
        <v>2750</v>
      </c>
      <c r="U37" s="38">
        <f t="shared" si="9"/>
        <v>2750</v>
      </c>
      <c r="V37" s="38">
        <f t="shared" si="9"/>
        <v>2750</v>
      </c>
      <c r="W37" s="38">
        <f t="shared" si="9"/>
        <v>2750</v>
      </c>
      <c r="X37" s="38">
        <f t="shared" si="9"/>
        <v>2750</v>
      </c>
      <c r="Y37" s="38">
        <f t="shared" si="9"/>
        <v>2750</v>
      </c>
      <c r="Z37" s="38">
        <f t="shared" si="9"/>
        <v>2750</v>
      </c>
      <c r="AA37" s="38">
        <f t="shared" si="9"/>
        <v>2750</v>
      </c>
      <c r="AB37" s="38">
        <f t="shared" si="9"/>
        <v>2750</v>
      </c>
      <c r="AC37" s="38">
        <f t="shared" si="9"/>
        <v>2750</v>
      </c>
      <c r="AD37" s="38">
        <f t="shared" si="9"/>
        <v>2750</v>
      </c>
      <c r="AE37" s="38">
        <f t="shared" si="9"/>
        <v>2750</v>
      </c>
      <c r="AF37" s="38">
        <f t="shared" si="9"/>
        <v>2750</v>
      </c>
      <c r="AG37" s="38">
        <f t="shared" si="9"/>
        <v>2750</v>
      </c>
      <c r="AH37" s="38">
        <f t="shared" si="9"/>
        <v>2750</v>
      </c>
      <c r="AI37" s="38">
        <f t="shared" si="9"/>
        <v>2750</v>
      </c>
      <c r="AJ37" s="38">
        <f t="shared" si="9"/>
        <v>2750</v>
      </c>
      <c r="AK37" s="38">
        <f t="shared" ref="AK37:BB37" si="10" xml:space="preserve"> AK$12</f>
        <v>2750</v>
      </c>
      <c r="AL37" s="38">
        <f t="shared" si="10"/>
        <v>2750</v>
      </c>
      <c r="AM37" s="38">
        <f t="shared" si="10"/>
        <v>2750</v>
      </c>
      <c r="AN37" s="38">
        <f t="shared" si="10"/>
        <v>2750</v>
      </c>
      <c r="AO37" s="38">
        <f t="shared" si="10"/>
        <v>2750</v>
      </c>
      <c r="AP37" s="38">
        <f t="shared" si="10"/>
        <v>2750</v>
      </c>
      <c r="AQ37" s="38">
        <f t="shared" si="10"/>
        <v>2750</v>
      </c>
      <c r="AR37" s="38">
        <f t="shared" si="10"/>
        <v>2750</v>
      </c>
      <c r="AS37" s="38">
        <f t="shared" si="10"/>
        <v>2750</v>
      </c>
      <c r="AT37" s="38">
        <f t="shared" si="10"/>
        <v>2750</v>
      </c>
      <c r="AU37" s="38">
        <f t="shared" si="10"/>
        <v>2750</v>
      </c>
      <c r="AV37" s="38">
        <f t="shared" si="10"/>
        <v>2750</v>
      </c>
      <c r="AW37" s="38">
        <f t="shared" si="10"/>
        <v>2750</v>
      </c>
      <c r="AX37" s="38">
        <f t="shared" si="10"/>
        <v>2750</v>
      </c>
      <c r="AY37" s="38">
        <f t="shared" si="10"/>
        <v>2750</v>
      </c>
      <c r="AZ37" s="38">
        <f t="shared" si="10"/>
        <v>0</v>
      </c>
      <c r="BA37" s="38">
        <f t="shared" si="10"/>
        <v>0</v>
      </c>
      <c r="BB37" s="38">
        <f t="shared" si="10"/>
        <v>0</v>
      </c>
      <c r="BC37" s="22"/>
    </row>
    <row r="38" spans="1:55" ht="14.4" x14ac:dyDescent="0.25">
      <c r="A38" s="19"/>
      <c r="B38" s="19"/>
      <c r="C38" s="20"/>
      <c r="D38" s="22"/>
      <c r="E38" s="38" t="str">
        <f t="shared" ref="E38:AJ38" si="11" xml:space="preserve"> E$33</f>
        <v>accounting depreciation of capital expenditure</v>
      </c>
      <c r="F38" s="38">
        <f t="shared" si="11"/>
        <v>0</v>
      </c>
      <c r="G38" s="38" t="str">
        <f t="shared" si="11"/>
        <v>usd 000s</v>
      </c>
      <c r="H38" s="38">
        <f t="shared" si="11"/>
        <v>7600</v>
      </c>
      <c r="I38" s="38">
        <f t="shared" si="11"/>
        <v>0</v>
      </c>
      <c r="J38" s="38">
        <f t="shared" si="11"/>
        <v>0</v>
      </c>
      <c r="K38" s="38">
        <f t="shared" si="11"/>
        <v>0</v>
      </c>
      <c r="L38" s="38">
        <f t="shared" si="11"/>
        <v>0</v>
      </c>
      <c r="M38" s="38">
        <f t="shared" si="11"/>
        <v>0</v>
      </c>
      <c r="N38" s="38">
        <f t="shared" si="11"/>
        <v>200</v>
      </c>
      <c r="O38" s="38">
        <f t="shared" si="11"/>
        <v>200</v>
      </c>
      <c r="P38" s="38">
        <f t="shared" si="11"/>
        <v>200</v>
      </c>
      <c r="Q38" s="38">
        <f t="shared" si="11"/>
        <v>200</v>
      </c>
      <c r="R38" s="38">
        <f t="shared" si="11"/>
        <v>200</v>
      </c>
      <c r="S38" s="38">
        <f t="shared" si="11"/>
        <v>200</v>
      </c>
      <c r="T38" s="38">
        <f t="shared" si="11"/>
        <v>200</v>
      </c>
      <c r="U38" s="38">
        <f t="shared" si="11"/>
        <v>200</v>
      </c>
      <c r="V38" s="38">
        <f t="shared" si="11"/>
        <v>200</v>
      </c>
      <c r="W38" s="38">
        <f t="shared" si="11"/>
        <v>200</v>
      </c>
      <c r="X38" s="38">
        <f t="shared" si="11"/>
        <v>200</v>
      </c>
      <c r="Y38" s="38">
        <f t="shared" si="11"/>
        <v>200</v>
      </c>
      <c r="Z38" s="38">
        <f t="shared" si="11"/>
        <v>200</v>
      </c>
      <c r="AA38" s="38">
        <f t="shared" si="11"/>
        <v>200</v>
      </c>
      <c r="AB38" s="38">
        <f t="shared" si="11"/>
        <v>200</v>
      </c>
      <c r="AC38" s="38">
        <f t="shared" si="11"/>
        <v>200</v>
      </c>
      <c r="AD38" s="38">
        <f t="shared" si="11"/>
        <v>200</v>
      </c>
      <c r="AE38" s="38">
        <f t="shared" si="11"/>
        <v>200</v>
      </c>
      <c r="AF38" s="38">
        <f t="shared" si="11"/>
        <v>200</v>
      </c>
      <c r="AG38" s="38">
        <f t="shared" si="11"/>
        <v>200</v>
      </c>
      <c r="AH38" s="38">
        <f t="shared" si="11"/>
        <v>200</v>
      </c>
      <c r="AI38" s="38">
        <f t="shared" si="11"/>
        <v>200</v>
      </c>
      <c r="AJ38" s="38">
        <f t="shared" si="11"/>
        <v>200</v>
      </c>
      <c r="AK38" s="38">
        <f t="shared" ref="AK38:BB38" si="12" xml:space="preserve"> AK$33</f>
        <v>200</v>
      </c>
      <c r="AL38" s="38">
        <f t="shared" si="12"/>
        <v>200</v>
      </c>
      <c r="AM38" s="38">
        <f t="shared" si="12"/>
        <v>200</v>
      </c>
      <c r="AN38" s="38">
        <f t="shared" si="12"/>
        <v>200</v>
      </c>
      <c r="AO38" s="38">
        <f t="shared" si="12"/>
        <v>200</v>
      </c>
      <c r="AP38" s="38">
        <f t="shared" si="12"/>
        <v>200</v>
      </c>
      <c r="AQ38" s="38">
        <f t="shared" si="12"/>
        <v>200</v>
      </c>
      <c r="AR38" s="38">
        <f t="shared" si="12"/>
        <v>200</v>
      </c>
      <c r="AS38" s="38">
        <f t="shared" si="12"/>
        <v>200</v>
      </c>
      <c r="AT38" s="38">
        <f t="shared" si="12"/>
        <v>200</v>
      </c>
      <c r="AU38" s="38">
        <f t="shared" si="12"/>
        <v>200</v>
      </c>
      <c r="AV38" s="38">
        <f t="shared" si="12"/>
        <v>200</v>
      </c>
      <c r="AW38" s="38">
        <f t="shared" si="12"/>
        <v>200</v>
      </c>
      <c r="AX38" s="38">
        <f t="shared" si="12"/>
        <v>200</v>
      </c>
      <c r="AY38" s="38">
        <f t="shared" si="12"/>
        <v>200</v>
      </c>
      <c r="AZ38" s="38">
        <f t="shared" si="12"/>
        <v>0</v>
      </c>
      <c r="BA38" s="38">
        <f t="shared" si="12"/>
        <v>0</v>
      </c>
      <c r="BB38" s="38">
        <f t="shared" si="12"/>
        <v>0</v>
      </c>
      <c r="BC38" s="22"/>
    </row>
    <row r="39" spans="1:55" s="133" customFormat="1" ht="14.4" x14ac:dyDescent="0.25">
      <c r="A39" s="129"/>
      <c r="B39" s="129"/>
      <c r="C39" s="130"/>
      <c r="D39" s="267"/>
      <c r="E39" s="132" t="s">
        <v>232</v>
      </c>
      <c r="F39" s="132"/>
      <c r="G39" s="132" t="s">
        <v>121</v>
      </c>
      <c r="H39" s="132"/>
      <c r="I39" s="132"/>
      <c r="J39" s="132">
        <f t="shared" ref="J39:BB39" si="13">SUM(J37:J38)</f>
        <v>0</v>
      </c>
      <c r="K39" s="132">
        <f t="shared" si="13"/>
        <v>0</v>
      </c>
      <c r="L39" s="132">
        <f t="shared" si="13"/>
        <v>2750</v>
      </c>
      <c r="M39" s="132">
        <f t="shared" si="13"/>
        <v>2750</v>
      </c>
      <c r="N39" s="132">
        <f t="shared" si="13"/>
        <v>2950</v>
      </c>
      <c r="O39" s="132">
        <f t="shared" si="13"/>
        <v>2950</v>
      </c>
      <c r="P39" s="132">
        <f t="shared" si="13"/>
        <v>2950</v>
      </c>
      <c r="Q39" s="132">
        <f t="shared" si="13"/>
        <v>2950</v>
      </c>
      <c r="R39" s="132">
        <f t="shared" si="13"/>
        <v>2950</v>
      </c>
      <c r="S39" s="132">
        <f t="shared" si="13"/>
        <v>2950</v>
      </c>
      <c r="T39" s="132">
        <f t="shared" si="13"/>
        <v>2950</v>
      </c>
      <c r="U39" s="132">
        <f t="shared" si="13"/>
        <v>2950</v>
      </c>
      <c r="V39" s="132">
        <f t="shared" si="13"/>
        <v>2950</v>
      </c>
      <c r="W39" s="132">
        <f t="shared" si="13"/>
        <v>2950</v>
      </c>
      <c r="X39" s="132">
        <f t="shared" si="13"/>
        <v>2950</v>
      </c>
      <c r="Y39" s="132">
        <f t="shared" si="13"/>
        <v>2950</v>
      </c>
      <c r="Z39" s="132">
        <f t="shared" si="13"/>
        <v>2950</v>
      </c>
      <c r="AA39" s="132">
        <f t="shared" si="13"/>
        <v>2950</v>
      </c>
      <c r="AB39" s="132">
        <f t="shared" si="13"/>
        <v>2950</v>
      </c>
      <c r="AC39" s="132">
        <f t="shared" si="13"/>
        <v>2950</v>
      </c>
      <c r="AD39" s="132">
        <f t="shared" si="13"/>
        <v>2950</v>
      </c>
      <c r="AE39" s="132">
        <f t="shared" si="13"/>
        <v>2950</v>
      </c>
      <c r="AF39" s="132">
        <f t="shared" si="13"/>
        <v>2950</v>
      </c>
      <c r="AG39" s="132">
        <f t="shared" si="13"/>
        <v>2950</v>
      </c>
      <c r="AH39" s="132">
        <f t="shared" si="13"/>
        <v>2950</v>
      </c>
      <c r="AI39" s="132">
        <f t="shared" si="13"/>
        <v>2950</v>
      </c>
      <c r="AJ39" s="132">
        <f t="shared" si="13"/>
        <v>2950</v>
      </c>
      <c r="AK39" s="132">
        <f t="shared" si="13"/>
        <v>2950</v>
      </c>
      <c r="AL39" s="132">
        <f t="shared" si="13"/>
        <v>2950</v>
      </c>
      <c r="AM39" s="132">
        <f t="shared" si="13"/>
        <v>2950</v>
      </c>
      <c r="AN39" s="132">
        <f t="shared" si="13"/>
        <v>2950</v>
      </c>
      <c r="AO39" s="132">
        <f t="shared" si="13"/>
        <v>2950</v>
      </c>
      <c r="AP39" s="132">
        <f t="shared" si="13"/>
        <v>2950</v>
      </c>
      <c r="AQ39" s="132">
        <f t="shared" si="13"/>
        <v>2950</v>
      </c>
      <c r="AR39" s="132">
        <f t="shared" si="13"/>
        <v>2950</v>
      </c>
      <c r="AS39" s="132">
        <f t="shared" si="13"/>
        <v>2950</v>
      </c>
      <c r="AT39" s="132">
        <f t="shared" si="13"/>
        <v>2950</v>
      </c>
      <c r="AU39" s="132">
        <f t="shared" si="13"/>
        <v>2950</v>
      </c>
      <c r="AV39" s="132">
        <f t="shared" si="13"/>
        <v>2950</v>
      </c>
      <c r="AW39" s="132">
        <f t="shared" si="13"/>
        <v>2950</v>
      </c>
      <c r="AX39" s="132">
        <f t="shared" si="13"/>
        <v>2950</v>
      </c>
      <c r="AY39" s="132">
        <f t="shared" si="13"/>
        <v>2950</v>
      </c>
      <c r="AZ39" s="132">
        <f t="shared" si="13"/>
        <v>0</v>
      </c>
      <c r="BA39" s="132">
        <f t="shared" si="13"/>
        <v>0</v>
      </c>
      <c r="BB39" s="132">
        <f t="shared" si="13"/>
        <v>0</v>
      </c>
      <c r="BC39" s="267"/>
    </row>
    <row r="40" spans="1:55" s="265" customFormat="1" ht="14.4" x14ac:dyDescent="0.25">
      <c r="A40" s="260"/>
      <c r="B40" s="260"/>
      <c r="C40" s="261"/>
      <c r="D40" s="262"/>
      <c r="E40" s="263" t="str">
        <f xml:space="preserve"> LEFT(E39, LEN(E39) - 4)</f>
        <v>Accounting depreciation</v>
      </c>
      <c r="F40" s="263"/>
      <c r="G40" s="264" t="s">
        <v>222</v>
      </c>
      <c r="H40" s="263">
        <f xml:space="preserve"> SUM(J40:BB40)</f>
        <v>-117600</v>
      </c>
      <c r="I40" s="263"/>
      <c r="J40" s="263">
        <f t="shared" ref="J40:BA40" si="14" xml:space="preserve"> -1 * J39</f>
        <v>0</v>
      </c>
      <c r="K40" s="263">
        <f t="shared" si="14"/>
        <v>0</v>
      </c>
      <c r="L40" s="263">
        <f t="shared" si="14"/>
        <v>-2750</v>
      </c>
      <c r="M40" s="263">
        <f t="shared" si="14"/>
        <v>-2750</v>
      </c>
      <c r="N40" s="263">
        <f t="shared" si="14"/>
        <v>-2950</v>
      </c>
      <c r="O40" s="263">
        <f t="shared" si="14"/>
        <v>-2950</v>
      </c>
      <c r="P40" s="263">
        <f t="shared" si="14"/>
        <v>-2950</v>
      </c>
      <c r="Q40" s="263">
        <f t="shared" si="14"/>
        <v>-2950</v>
      </c>
      <c r="R40" s="263">
        <f t="shared" si="14"/>
        <v>-2950</v>
      </c>
      <c r="S40" s="263">
        <f t="shared" si="14"/>
        <v>-2950</v>
      </c>
      <c r="T40" s="263">
        <f t="shared" si="14"/>
        <v>-2950</v>
      </c>
      <c r="U40" s="263">
        <f t="shared" si="14"/>
        <v>-2950</v>
      </c>
      <c r="V40" s="263">
        <f t="shared" si="14"/>
        <v>-2950</v>
      </c>
      <c r="W40" s="263">
        <f t="shared" si="14"/>
        <v>-2950</v>
      </c>
      <c r="X40" s="263">
        <f t="shared" si="14"/>
        <v>-2950</v>
      </c>
      <c r="Y40" s="263">
        <f t="shared" si="14"/>
        <v>-2950</v>
      </c>
      <c r="Z40" s="263">
        <f t="shared" si="14"/>
        <v>-2950</v>
      </c>
      <c r="AA40" s="263">
        <f t="shared" si="14"/>
        <v>-2950</v>
      </c>
      <c r="AB40" s="263">
        <f t="shared" si="14"/>
        <v>-2950</v>
      </c>
      <c r="AC40" s="263">
        <f t="shared" si="14"/>
        <v>-2950</v>
      </c>
      <c r="AD40" s="263">
        <f t="shared" si="14"/>
        <v>-2950</v>
      </c>
      <c r="AE40" s="263">
        <f t="shared" si="14"/>
        <v>-2950</v>
      </c>
      <c r="AF40" s="263">
        <f t="shared" si="14"/>
        <v>-2950</v>
      </c>
      <c r="AG40" s="263">
        <f t="shared" si="14"/>
        <v>-2950</v>
      </c>
      <c r="AH40" s="263">
        <f t="shared" si="14"/>
        <v>-2950</v>
      </c>
      <c r="AI40" s="263">
        <f t="shared" si="14"/>
        <v>-2950</v>
      </c>
      <c r="AJ40" s="263">
        <f t="shared" si="14"/>
        <v>-2950</v>
      </c>
      <c r="AK40" s="263">
        <f t="shared" si="14"/>
        <v>-2950</v>
      </c>
      <c r="AL40" s="263">
        <f t="shared" si="14"/>
        <v>-2950</v>
      </c>
      <c r="AM40" s="263">
        <f t="shared" si="14"/>
        <v>-2950</v>
      </c>
      <c r="AN40" s="263">
        <f t="shared" si="14"/>
        <v>-2950</v>
      </c>
      <c r="AO40" s="263">
        <f t="shared" si="14"/>
        <v>-2950</v>
      </c>
      <c r="AP40" s="263">
        <f t="shared" si="14"/>
        <v>-2950</v>
      </c>
      <c r="AQ40" s="263">
        <f t="shared" si="14"/>
        <v>-2950</v>
      </c>
      <c r="AR40" s="263">
        <f t="shared" si="14"/>
        <v>-2950</v>
      </c>
      <c r="AS40" s="263">
        <f t="shared" si="14"/>
        <v>-2950</v>
      </c>
      <c r="AT40" s="263">
        <f t="shared" si="14"/>
        <v>-2950</v>
      </c>
      <c r="AU40" s="263">
        <f t="shared" si="14"/>
        <v>-2950</v>
      </c>
      <c r="AV40" s="263">
        <f t="shared" si="14"/>
        <v>-2950</v>
      </c>
      <c r="AW40" s="263">
        <f t="shared" si="14"/>
        <v>-2950</v>
      </c>
      <c r="AX40" s="263">
        <f t="shared" si="14"/>
        <v>-2950</v>
      </c>
      <c r="AY40" s="263">
        <f t="shared" si="14"/>
        <v>-2950</v>
      </c>
      <c r="AZ40" s="263">
        <f t="shared" si="14"/>
        <v>0</v>
      </c>
      <c r="BA40" s="263">
        <f t="shared" si="14"/>
        <v>0</v>
      </c>
      <c r="BB40" s="263">
        <f xml:space="preserve"> -1 * BB39</f>
        <v>0</v>
      </c>
    </row>
    <row r="41" spans="1:55" ht="14.4" x14ac:dyDescent="0.25">
      <c r="A41" s="19"/>
      <c r="B41" s="19"/>
      <c r="C41" s="20"/>
      <c r="D41" s="22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22"/>
    </row>
    <row r="42" spans="1:55" ht="14.4" x14ac:dyDescent="0.25">
      <c r="A42" s="19"/>
      <c r="B42" s="19"/>
      <c r="C42" s="20"/>
      <c r="D42" s="22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22"/>
    </row>
    <row r="43" spans="1:55" ht="14.4" x14ac:dyDescent="0.25">
      <c r="A43" s="19"/>
      <c r="B43" s="19"/>
      <c r="C43" s="20"/>
      <c r="D43" s="22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22"/>
    </row>
    <row r="44" spans="1:55" ht="14.4" x14ac:dyDescent="0.25">
      <c r="A44" s="19" t="s">
        <v>218</v>
      </c>
      <c r="B44" s="19"/>
      <c r="C44" s="20"/>
      <c r="D44" s="22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10"/>
    </row>
    <row r="45" spans="1:55" ht="14.4" x14ac:dyDescent="0.25">
      <c r="A45" s="19"/>
      <c r="B45" s="19"/>
      <c r="C45" s="20"/>
      <c r="D45" s="22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22"/>
    </row>
    <row r="46" spans="1:55" ht="14.4" x14ac:dyDescent="0.25">
      <c r="A46" s="140"/>
      <c r="B46" s="140"/>
      <c r="C46" s="141"/>
      <c r="D46" s="142"/>
      <c r="E46" s="214" t="str">
        <f xml:space="preserve"> InpC!E$111</f>
        <v>nca asset initial balance</v>
      </c>
      <c r="F46" s="214">
        <f xml:space="preserve"> InpC!F$111</f>
        <v>132000</v>
      </c>
      <c r="G46" s="214" t="str">
        <f xml:space="preserve"> InpC!G$111</f>
        <v>usd 000s</v>
      </c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2"/>
      <c r="BA46" s="142"/>
      <c r="BB46" s="142"/>
      <c r="BC46" s="10"/>
    </row>
    <row r="47" spans="1:55" s="127" customFormat="1" ht="14.4" x14ac:dyDescent="0.25">
      <c r="A47" s="7"/>
      <c r="B47" s="7"/>
      <c r="C47" s="8"/>
      <c r="D47" s="10"/>
      <c r="E47" s="79" t="str">
        <f>Time!E$34</f>
        <v>Acquisition / initial balance date flag</v>
      </c>
      <c r="F47" s="79">
        <f>Time!F$34</f>
        <v>0</v>
      </c>
      <c r="G47" s="79" t="str">
        <f>Time!G$34</f>
        <v>flag</v>
      </c>
      <c r="H47" s="79">
        <f>Time!H$34</f>
        <v>1</v>
      </c>
      <c r="I47" s="79">
        <f>Time!I$34</f>
        <v>0</v>
      </c>
      <c r="J47" s="79">
        <f>Time!J$34</f>
        <v>0</v>
      </c>
      <c r="K47" s="79">
        <f>Time!K$34</f>
        <v>1</v>
      </c>
      <c r="L47" s="79">
        <f>Time!L$34</f>
        <v>0</v>
      </c>
      <c r="M47" s="79">
        <f>Time!M$34</f>
        <v>0</v>
      </c>
      <c r="N47" s="79">
        <f>Time!N$34</f>
        <v>0</v>
      </c>
      <c r="O47" s="79">
        <f>Time!O$34</f>
        <v>0</v>
      </c>
      <c r="P47" s="79">
        <f>Time!P$34</f>
        <v>0</v>
      </c>
      <c r="Q47" s="79">
        <f>Time!Q$34</f>
        <v>0</v>
      </c>
      <c r="R47" s="79">
        <f>Time!R$34</f>
        <v>0</v>
      </c>
      <c r="S47" s="79">
        <f>Time!S$34</f>
        <v>0</v>
      </c>
      <c r="T47" s="79">
        <f>Time!T$34</f>
        <v>0</v>
      </c>
      <c r="U47" s="79">
        <f>Time!U$34</f>
        <v>0</v>
      </c>
      <c r="V47" s="79">
        <f>Time!V$34</f>
        <v>0</v>
      </c>
      <c r="W47" s="79">
        <f>Time!W$34</f>
        <v>0</v>
      </c>
      <c r="X47" s="79">
        <f>Time!X$34</f>
        <v>0</v>
      </c>
      <c r="Y47" s="79">
        <f>Time!Y$34</f>
        <v>0</v>
      </c>
      <c r="Z47" s="79">
        <f>Time!Z$34</f>
        <v>0</v>
      </c>
      <c r="AA47" s="79">
        <f>Time!AA$34</f>
        <v>0</v>
      </c>
      <c r="AB47" s="79">
        <f>Time!AB$34</f>
        <v>0</v>
      </c>
      <c r="AC47" s="79">
        <f>Time!AC$34</f>
        <v>0</v>
      </c>
      <c r="AD47" s="79">
        <f>Time!AD$34</f>
        <v>0</v>
      </c>
      <c r="AE47" s="79">
        <f>Time!AE$34</f>
        <v>0</v>
      </c>
      <c r="AF47" s="79">
        <f>Time!AF$34</f>
        <v>0</v>
      </c>
      <c r="AG47" s="79">
        <f>Time!AG$34</f>
        <v>0</v>
      </c>
      <c r="AH47" s="79">
        <f>Time!AH$34</f>
        <v>0</v>
      </c>
      <c r="AI47" s="79">
        <f>Time!AI$34</f>
        <v>0</v>
      </c>
      <c r="AJ47" s="79">
        <f>Time!AJ$34</f>
        <v>0</v>
      </c>
      <c r="AK47" s="79">
        <f>Time!AK$34</f>
        <v>0</v>
      </c>
      <c r="AL47" s="79">
        <f>Time!AL$34</f>
        <v>0</v>
      </c>
      <c r="AM47" s="79">
        <f>Time!AM$34</f>
        <v>0</v>
      </c>
      <c r="AN47" s="79">
        <f>Time!AN$34</f>
        <v>0</v>
      </c>
      <c r="AO47" s="79">
        <f>Time!AO$34</f>
        <v>0</v>
      </c>
      <c r="AP47" s="79">
        <f>Time!AP$34</f>
        <v>0</v>
      </c>
      <c r="AQ47" s="79">
        <f>Time!AQ$34</f>
        <v>0</v>
      </c>
      <c r="AR47" s="79">
        <f>Time!AR$34</f>
        <v>0</v>
      </c>
      <c r="AS47" s="79">
        <f>Time!AS$34</f>
        <v>0</v>
      </c>
      <c r="AT47" s="79">
        <f>Time!AT$34</f>
        <v>0</v>
      </c>
      <c r="AU47" s="79">
        <f>Time!AU$34</f>
        <v>0</v>
      </c>
      <c r="AV47" s="79">
        <f>Time!AV$34</f>
        <v>0</v>
      </c>
      <c r="AW47" s="79">
        <f>Time!AW$34</f>
        <v>0</v>
      </c>
      <c r="AX47" s="79">
        <f>Time!AX$34</f>
        <v>0</v>
      </c>
      <c r="AY47" s="79">
        <f>Time!AY$34</f>
        <v>0</v>
      </c>
      <c r="AZ47" s="79">
        <f>Time!AZ$34</f>
        <v>0</v>
      </c>
      <c r="BA47" s="79">
        <f>Time!BA$34</f>
        <v>0</v>
      </c>
      <c r="BB47" s="79">
        <f>Time!BB$34</f>
        <v>0</v>
      </c>
      <c r="BC47" s="143"/>
    </row>
    <row r="48" spans="1:55" ht="14.4" x14ac:dyDescent="0.25">
      <c r="A48" s="7"/>
      <c r="B48" s="7"/>
      <c r="C48" s="8"/>
      <c r="D48" s="10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10"/>
    </row>
    <row r="49" spans="1:55" ht="14.4" x14ac:dyDescent="0.25">
      <c r="A49" s="7"/>
      <c r="B49" s="7"/>
      <c r="C49" s="8"/>
      <c r="D49" s="10"/>
      <c r="E49" s="10" t="s">
        <v>219</v>
      </c>
      <c r="F49" s="10"/>
      <c r="G49" s="10" t="s">
        <v>121</v>
      </c>
      <c r="H49" s="10"/>
      <c r="I49" s="10"/>
      <c r="J49" s="10">
        <f t="shared" ref="J49:BB49" si="15" xml:space="preserve"> I52</f>
        <v>0</v>
      </c>
      <c r="K49" s="10">
        <f t="shared" si="15"/>
        <v>0</v>
      </c>
      <c r="L49" s="10">
        <f t="shared" si="15"/>
        <v>132000</v>
      </c>
      <c r="M49" s="10">
        <f t="shared" si="15"/>
        <v>129250</v>
      </c>
      <c r="N49" s="10">
        <f t="shared" si="15"/>
        <v>138500</v>
      </c>
      <c r="O49" s="10">
        <f t="shared" si="15"/>
        <v>135550</v>
      </c>
      <c r="P49" s="10">
        <f t="shared" si="15"/>
        <v>132600</v>
      </c>
      <c r="Q49" s="10">
        <f t="shared" si="15"/>
        <v>129650</v>
      </c>
      <c r="R49" s="10">
        <f t="shared" si="15"/>
        <v>126700</v>
      </c>
      <c r="S49" s="10">
        <f t="shared" si="15"/>
        <v>123750</v>
      </c>
      <c r="T49" s="10">
        <f t="shared" si="15"/>
        <v>120800</v>
      </c>
      <c r="U49" s="10">
        <f t="shared" si="15"/>
        <v>117850</v>
      </c>
      <c r="V49" s="10">
        <f t="shared" si="15"/>
        <v>114900</v>
      </c>
      <c r="W49" s="10">
        <f t="shared" si="15"/>
        <v>111950</v>
      </c>
      <c r="X49" s="10">
        <f t="shared" si="15"/>
        <v>109000</v>
      </c>
      <c r="Y49" s="10">
        <f t="shared" si="15"/>
        <v>106050</v>
      </c>
      <c r="Z49" s="10">
        <f t="shared" si="15"/>
        <v>103100</v>
      </c>
      <c r="AA49" s="10">
        <f t="shared" si="15"/>
        <v>100150</v>
      </c>
      <c r="AB49" s="10">
        <f t="shared" si="15"/>
        <v>97200</v>
      </c>
      <c r="AC49" s="10">
        <f t="shared" si="15"/>
        <v>94250</v>
      </c>
      <c r="AD49" s="10">
        <f t="shared" si="15"/>
        <v>91300</v>
      </c>
      <c r="AE49" s="10">
        <f t="shared" si="15"/>
        <v>88350</v>
      </c>
      <c r="AF49" s="10">
        <f t="shared" si="15"/>
        <v>85400</v>
      </c>
      <c r="AG49" s="10">
        <f t="shared" si="15"/>
        <v>82450</v>
      </c>
      <c r="AH49" s="10">
        <f t="shared" si="15"/>
        <v>79500</v>
      </c>
      <c r="AI49" s="10">
        <f t="shared" si="15"/>
        <v>76550</v>
      </c>
      <c r="AJ49" s="10">
        <f t="shared" si="15"/>
        <v>73600</v>
      </c>
      <c r="AK49" s="10">
        <f t="shared" si="15"/>
        <v>70650</v>
      </c>
      <c r="AL49" s="10">
        <f t="shared" si="15"/>
        <v>67700</v>
      </c>
      <c r="AM49" s="10">
        <f t="shared" si="15"/>
        <v>64750</v>
      </c>
      <c r="AN49" s="10">
        <f t="shared" si="15"/>
        <v>61800</v>
      </c>
      <c r="AO49" s="10">
        <f t="shared" si="15"/>
        <v>58850</v>
      </c>
      <c r="AP49" s="10">
        <f t="shared" si="15"/>
        <v>55900</v>
      </c>
      <c r="AQ49" s="10">
        <f t="shared" si="15"/>
        <v>52950</v>
      </c>
      <c r="AR49" s="10">
        <f t="shared" si="15"/>
        <v>50000</v>
      </c>
      <c r="AS49" s="10">
        <f t="shared" si="15"/>
        <v>47050</v>
      </c>
      <c r="AT49" s="10">
        <f t="shared" si="15"/>
        <v>44100</v>
      </c>
      <c r="AU49" s="10">
        <f t="shared" si="15"/>
        <v>41150</v>
      </c>
      <c r="AV49" s="10">
        <f t="shared" si="15"/>
        <v>38200</v>
      </c>
      <c r="AW49" s="10">
        <f t="shared" si="15"/>
        <v>35250</v>
      </c>
      <c r="AX49" s="10">
        <f t="shared" si="15"/>
        <v>32300</v>
      </c>
      <c r="AY49" s="10">
        <f t="shared" si="15"/>
        <v>29350</v>
      </c>
      <c r="AZ49" s="10">
        <f t="shared" si="15"/>
        <v>26400</v>
      </c>
      <c r="BA49" s="10">
        <f t="shared" si="15"/>
        <v>26400</v>
      </c>
      <c r="BB49" s="10">
        <f t="shared" si="15"/>
        <v>26400</v>
      </c>
      <c r="BC49" s="10"/>
    </row>
    <row r="50" spans="1:55" ht="14.4" x14ac:dyDescent="0.25">
      <c r="A50" s="7"/>
      <c r="B50" s="7"/>
      <c r="C50" s="8"/>
      <c r="D50" s="9" t="s">
        <v>77</v>
      </c>
      <c r="E50" s="10" t="str">
        <f xml:space="preserve"> E$17</f>
        <v>addition of asset pos</v>
      </c>
      <c r="F50" s="10">
        <f xml:space="preserve"> F$17</f>
        <v>0</v>
      </c>
      <c r="G50" s="10" t="str">
        <f t="shared" ref="G50:BB50" si="16" xml:space="preserve"> G$17</f>
        <v>usd 000s</v>
      </c>
      <c r="H50" s="10">
        <f t="shared" si="16"/>
        <v>0</v>
      </c>
      <c r="I50" s="10">
        <f t="shared" si="16"/>
        <v>0</v>
      </c>
      <c r="J50" s="10">
        <f t="shared" si="16"/>
        <v>0</v>
      </c>
      <c r="K50" s="10">
        <f t="shared" si="16"/>
        <v>0</v>
      </c>
      <c r="L50" s="10">
        <f t="shared" si="16"/>
        <v>0</v>
      </c>
      <c r="M50" s="10">
        <f t="shared" si="16"/>
        <v>12000</v>
      </c>
      <c r="N50" s="10">
        <f t="shared" si="16"/>
        <v>0</v>
      </c>
      <c r="O50" s="10">
        <f t="shared" si="16"/>
        <v>0</v>
      </c>
      <c r="P50" s="10">
        <f t="shared" si="16"/>
        <v>0</v>
      </c>
      <c r="Q50" s="10">
        <f t="shared" si="16"/>
        <v>0</v>
      </c>
      <c r="R50" s="10">
        <f t="shared" si="16"/>
        <v>0</v>
      </c>
      <c r="S50" s="10">
        <f t="shared" si="16"/>
        <v>0</v>
      </c>
      <c r="T50" s="10">
        <f t="shared" si="16"/>
        <v>0</v>
      </c>
      <c r="U50" s="10">
        <f t="shared" si="16"/>
        <v>0</v>
      </c>
      <c r="V50" s="10">
        <f t="shared" si="16"/>
        <v>0</v>
      </c>
      <c r="W50" s="10">
        <f t="shared" si="16"/>
        <v>0</v>
      </c>
      <c r="X50" s="10">
        <f t="shared" si="16"/>
        <v>0</v>
      </c>
      <c r="Y50" s="10">
        <f t="shared" si="16"/>
        <v>0</v>
      </c>
      <c r="Z50" s="10">
        <f t="shared" si="16"/>
        <v>0</v>
      </c>
      <c r="AA50" s="10">
        <f t="shared" si="16"/>
        <v>0</v>
      </c>
      <c r="AB50" s="10">
        <f t="shared" si="16"/>
        <v>0</v>
      </c>
      <c r="AC50" s="10">
        <f t="shared" si="16"/>
        <v>0</v>
      </c>
      <c r="AD50" s="10">
        <f t="shared" si="16"/>
        <v>0</v>
      </c>
      <c r="AE50" s="10">
        <f t="shared" si="16"/>
        <v>0</v>
      </c>
      <c r="AF50" s="10">
        <f t="shared" si="16"/>
        <v>0</v>
      </c>
      <c r="AG50" s="10">
        <f t="shared" si="16"/>
        <v>0</v>
      </c>
      <c r="AH50" s="10">
        <f t="shared" si="16"/>
        <v>0</v>
      </c>
      <c r="AI50" s="10">
        <f t="shared" si="16"/>
        <v>0</v>
      </c>
      <c r="AJ50" s="10">
        <f t="shared" si="16"/>
        <v>0</v>
      </c>
      <c r="AK50" s="10">
        <f t="shared" si="16"/>
        <v>0</v>
      </c>
      <c r="AL50" s="10">
        <f t="shared" si="16"/>
        <v>0</v>
      </c>
      <c r="AM50" s="10">
        <f t="shared" si="16"/>
        <v>0</v>
      </c>
      <c r="AN50" s="10">
        <f t="shared" si="16"/>
        <v>0</v>
      </c>
      <c r="AO50" s="10">
        <f t="shared" si="16"/>
        <v>0</v>
      </c>
      <c r="AP50" s="10">
        <f t="shared" si="16"/>
        <v>0</v>
      </c>
      <c r="AQ50" s="10">
        <f t="shared" si="16"/>
        <v>0</v>
      </c>
      <c r="AR50" s="10">
        <f t="shared" si="16"/>
        <v>0</v>
      </c>
      <c r="AS50" s="10">
        <f t="shared" si="16"/>
        <v>0</v>
      </c>
      <c r="AT50" s="10">
        <f t="shared" si="16"/>
        <v>0</v>
      </c>
      <c r="AU50" s="10">
        <f t="shared" si="16"/>
        <v>0</v>
      </c>
      <c r="AV50" s="10">
        <f t="shared" si="16"/>
        <v>0</v>
      </c>
      <c r="AW50" s="10">
        <f t="shared" si="16"/>
        <v>0</v>
      </c>
      <c r="AX50" s="10">
        <f t="shared" si="16"/>
        <v>0</v>
      </c>
      <c r="AY50" s="10">
        <f t="shared" si="16"/>
        <v>0</v>
      </c>
      <c r="AZ50" s="10">
        <f t="shared" si="16"/>
        <v>0</v>
      </c>
      <c r="BA50" s="10">
        <f t="shared" si="16"/>
        <v>0</v>
      </c>
      <c r="BB50" s="10">
        <f t="shared" si="16"/>
        <v>0</v>
      </c>
      <c r="BC50" s="10"/>
    </row>
    <row r="51" spans="1:55" ht="14.4" x14ac:dyDescent="0.25">
      <c r="A51" s="7"/>
      <c r="B51" s="7"/>
      <c r="C51" s="8"/>
      <c r="D51" s="9" t="s">
        <v>57</v>
      </c>
      <c r="E51" s="10" t="str">
        <f xml:space="preserve"> E$39</f>
        <v>Accounting depreciation pos</v>
      </c>
      <c r="F51" s="10">
        <f xml:space="preserve"> F$39</f>
        <v>0</v>
      </c>
      <c r="G51" s="10" t="str">
        <f t="shared" ref="G51:BB51" si="17" xml:space="preserve"> G$39</f>
        <v>usd 000s</v>
      </c>
      <c r="H51" s="10">
        <f t="shared" si="17"/>
        <v>0</v>
      </c>
      <c r="I51" s="10">
        <f t="shared" si="17"/>
        <v>0</v>
      </c>
      <c r="J51" s="10">
        <f t="shared" si="17"/>
        <v>0</v>
      </c>
      <c r="K51" s="10">
        <f t="shared" si="17"/>
        <v>0</v>
      </c>
      <c r="L51" s="10">
        <f t="shared" si="17"/>
        <v>2750</v>
      </c>
      <c r="M51" s="10">
        <f t="shared" si="17"/>
        <v>2750</v>
      </c>
      <c r="N51" s="10">
        <f t="shared" si="17"/>
        <v>2950</v>
      </c>
      <c r="O51" s="10">
        <f t="shared" si="17"/>
        <v>2950</v>
      </c>
      <c r="P51" s="10">
        <f t="shared" si="17"/>
        <v>2950</v>
      </c>
      <c r="Q51" s="10">
        <f t="shared" si="17"/>
        <v>2950</v>
      </c>
      <c r="R51" s="10">
        <f t="shared" si="17"/>
        <v>2950</v>
      </c>
      <c r="S51" s="10">
        <f t="shared" si="17"/>
        <v>2950</v>
      </c>
      <c r="T51" s="10">
        <f t="shared" si="17"/>
        <v>2950</v>
      </c>
      <c r="U51" s="10">
        <f t="shared" si="17"/>
        <v>2950</v>
      </c>
      <c r="V51" s="10">
        <f t="shared" si="17"/>
        <v>2950</v>
      </c>
      <c r="W51" s="10">
        <f t="shared" si="17"/>
        <v>2950</v>
      </c>
      <c r="X51" s="10">
        <f t="shared" si="17"/>
        <v>2950</v>
      </c>
      <c r="Y51" s="10">
        <f t="shared" si="17"/>
        <v>2950</v>
      </c>
      <c r="Z51" s="10">
        <f t="shared" si="17"/>
        <v>2950</v>
      </c>
      <c r="AA51" s="10">
        <f t="shared" si="17"/>
        <v>2950</v>
      </c>
      <c r="AB51" s="10">
        <f t="shared" si="17"/>
        <v>2950</v>
      </c>
      <c r="AC51" s="10">
        <f t="shared" si="17"/>
        <v>2950</v>
      </c>
      <c r="AD51" s="10">
        <f t="shared" si="17"/>
        <v>2950</v>
      </c>
      <c r="AE51" s="10">
        <f t="shared" si="17"/>
        <v>2950</v>
      </c>
      <c r="AF51" s="10">
        <f t="shared" si="17"/>
        <v>2950</v>
      </c>
      <c r="AG51" s="10">
        <f t="shared" si="17"/>
        <v>2950</v>
      </c>
      <c r="AH51" s="10">
        <f t="shared" si="17"/>
        <v>2950</v>
      </c>
      <c r="AI51" s="10">
        <f t="shared" si="17"/>
        <v>2950</v>
      </c>
      <c r="AJ51" s="10">
        <f t="shared" si="17"/>
        <v>2950</v>
      </c>
      <c r="AK51" s="10">
        <f t="shared" si="17"/>
        <v>2950</v>
      </c>
      <c r="AL51" s="10">
        <f t="shared" si="17"/>
        <v>2950</v>
      </c>
      <c r="AM51" s="10">
        <f t="shared" si="17"/>
        <v>2950</v>
      </c>
      <c r="AN51" s="10">
        <f t="shared" si="17"/>
        <v>2950</v>
      </c>
      <c r="AO51" s="10">
        <f t="shared" si="17"/>
        <v>2950</v>
      </c>
      <c r="AP51" s="10">
        <f t="shared" si="17"/>
        <v>2950</v>
      </c>
      <c r="AQ51" s="10">
        <f t="shared" si="17"/>
        <v>2950</v>
      </c>
      <c r="AR51" s="10">
        <f t="shared" si="17"/>
        <v>2950</v>
      </c>
      <c r="AS51" s="10">
        <f t="shared" si="17"/>
        <v>2950</v>
      </c>
      <c r="AT51" s="10">
        <f t="shared" si="17"/>
        <v>2950</v>
      </c>
      <c r="AU51" s="10">
        <f t="shared" si="17"/>
        <v>2950</v>
      </c>
      <c r="AV51" s="10">
        <f t="shared" si="17"/>
        <v>2950</v>
      </c>
      <c r="AW51" s="10">
        <f t="shared" si="17"/>
        <v>2950</v>
      </c>
      <c r="AX51" s="10">
        <f t="shared" si="17"/>
        <v>2950</v>
      </c>
      <c r="AY51" s="10">
        <f t="shared" si="17"/>
        <v>2950</v>
      </c>
      <c r="AZ51" s="10">
        <f t="shared" si="17"/>
        <v>0</v>
      </c>
      <c r="BA51" s="10">
        <f t="shared" si="17"/>
        <v>0</v>
      </c>
      <c r="BB51" s="10">
        <f t="shared" si="17"/>
        <v>0</v>
      </c>
      <c r="BC51" s="10"/>
    </row>
    <row r="52" spans="1:55" s="220" customFormat="1" ht="14.4" x14ac:dyDescent="0.25">
      <c r="A52" s="216"/>
      <c r="B52" s="216"/>
      <c r="C52" s="217"/>
      <c r="D52" s="273"/>
      <c r="E52" s="273" t="s">
        <v>220</v>
      </c>
      <c r="F52" s="273" t="s">
        <v>217</v>
      </c>
      <c r="G52" s="267" t="s">
        <v>121</v>
      </c>
      <c r="H52" s="273">
        <f xml:space="preserve"> SUM(J52:BB52)</f>
        <v>3556000</v>
      </c>
      <c r="I52" s="273"/>
      <c r="J52" s="273">
        <f xml:space="preserve"> IF(J47 = 1, $F46, J49 + J50 - J51)</f>
        <v>0</v>
      </c>
      <c r="K52" s="273">
        <f t="shared" ref="K52:BB52" si="18" xml:space="preserve"> IF(K47 = 1, $F46, K49 + K50 - K51)</f>
        <v>132000</v>
      </c>
      <c r="L52" s="273">
        <f t="shared" si="18"/>
        <v>129250</v>
      </c>
      <c r="M52" s="273">
        <f t="shared" si="18"/>
        <v>138500</v>
      </c>
      <c r="N52" s="273">
        <f t="shared" si="18"/>
        <v>135550</v>
      </c>
      <c r="O52" s="273">
        <f t="shared" si="18"/>
        <v>132600</v>
      </c>
      <c r="P52" s="273">
        <f t="shared" si="18"/>
        <v>129650</v>
      </c>
      <c r="Q52" s="273">
        <f t="shared" si="18"/>
        <v>126700</v>
      </c>
      <c r="R52" s="273">
        <f t="shared" si="18"/>
        <v>123750</v>
      </c>
      <c r="S52" s="273">
        <f t="shared" si="18"/>
        <v>120800</v>
      </c>
      <c r="T52" s="273">
        <f t="shared" si="18"/>
        <v>117850</v>
      </c>
      <c r="U52" s="273">
        <f t="shared" si="18"/>
        <v>114900</v>
      </c>
      <c r="V52" s="273">
        <f t="shared" si="18"/>
        <v>111950</v>
      </c>
      <c r="W52" s="273">
        <f t="shared" si="18"/>
        <v>109000</v>
      </c>
      <c r="X52" s="273">
        <f t="shared" si="18"/>
        <v>106050</v>
      </c>
      <c r="Y52" s="273">
        <f t="shared" si="18"/>
        <v>103100</v>
      </c>
      <c r="Z52" s="273">
        <f t="shared" si="18"/>
        <v>100150</v>
      </c>
      <c r="AA52" s="273">
        <f t="shared" si="18"/>
        <v>97200</v>
      </c>
      <c r="AB52" s="273">
        <f t="shared" si="18"/>
        <v>94250</v>
      </c>
      <c r="AC52" s="273">
        <f t="shared" si="18"/>
        <v>91300</v>
      </c>
      <c r="AD52" s="273">
        <f t="shared" si="18"/>
        <v>88350</v>
      </c>
      <c r="AE52" s="273">
        <f t="shared" si="18"/>
        <v>85400</v>
      </c>
      <c r="AF52" s="273">
        <f t="shared" si="18"/>
        <v>82450</v>
      </c>
      <c r="AG52" s="273">
        <f t="shared" si="18"/>
        <v>79500</v>
      </c>
      <c r="AH52" s="273">
        <f t="shared" si="18"/>
        <v>76550</v>
      </c>
      <c r="AI52" s="273">
        <f t="shared" si="18"/>
        <v>73600</v>
      </c>
      <c r="AJ52" s="273">
        <f t="shared" si="18"/>
        <v>70650</v>
      </c>
      <c r="AK52" s="273">
        <f t="shared" si="18"/>
        <v>67700</v>
      </c>
      <c r="AL52" s="273">
        <f t="shared" si="18"/>
        <v>64750</v>
      </c>
      <c r="AM52" s="273">
        <f t="shared" si="18"/>
        <v>61800</v>
      </c>
      <c r="AN52" s="273">
        <f t="shared" si="18"/>
        <v>58850</v>
      </c>
      <c r="AO52" s="273">
        <f t="shared" si="18"/>
        <v>55900</v>
      </c>
      <c r="AP52" s="273">
        <f t="shared" si="18"/>
        <v>52950</v>
      </c>
      <c r="AQ52" s="273">
        <f t="shared" si="18"/>
        <v>50000</v>
      </c>
      <c r="AR52" s="273">
        <f t="shared" si="18"/>
        <v>47050</v>
      </c>
      <c r="AS52" s="273">
        <f t="shared" si="18"/>
        <v>44100</v>
      </c>
      <c r="AT52" s="273">
        <f t="shared" si="18"/>
        <v>41150</v>
      </c>
      <c r="AU52" s="273">
        <f t="shared" si="18"/>
        <v>38200</v>
      </c>
      <c r="AV52" s="273">
        <f t="shared" si="18"/>
        <v>35250</v>
      </c>
      <c r="AW52" s="273">
        <f t="shared" si="18"/>
        <v>32300</v>
      </c>
      <c r="AX52" s="273">
        <f t="shared" si="18"/>
        <v>29350</v>
      </c>
      <c r="AY52" s="273">
        <f t="shared" si="18"/>
        <v>26400</v>
      </c>
      <c r="AZ52" s="273">
        <f t="shared" si="18"/>
        <v>26400</v>
      </c>
      <c r="BA52" s="273">
        <f t="shared" si="18"/>
        <v>26400</v>
      </c>
      <c r="BB52" s="273">
        <f t="shared" si="18"/>
        <v>26400</v>
      </c>
      <c r="BC52" s="273"/>
    </row>
  </sheetData>
  <conditionalFormatting sqref="F2">
    <cfRule type="cellIs" dxfId="37" priority="1" stopIfTrue="1" operator="notEqual">
      <formula>0</formula>
    </cfRule>
    <cfRule type="cellIs" dxfId="36" priority="2" stopIfTrue="1" operator="equal">
      <formula>""</formula>
    </cfRule>
  </conditionalFormatting>
  <conditionalFormatting sqref="J3:BB3">
    <cfRule type="cellIs" dxfId="35" priority="9" stopIfTrue="1" operator="equal">
      <formula>"Pre-fcst"</formula>
    </cfRule>
    <cfRule type="cellIs" dxfId="34" priority="10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1075-73CF-48FC-BFB6-134A26EF64BA}">
  <sheetPr>
    <tabColor theme="2" tint="-0.89999084444715716"/>
    <outlinePr summaryBelow="0" summaryRight="0"/>
  </sheetPr>
  <dimension ref="A1:BW85"/>
  <sheetViews>
    <sheetView defaultGridColor="0" colorId="22" zoomScale="86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G11" sqref="G11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55" width="11.77734375" style="5" hidden="1" customWidth="1"/>
    <col min="56" max="75" width="0" style="12" hidden="1" customWidth="1"/>
    <col min="76" max="16384" width="11.77734375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Tax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7"/>
      <c r="C2" s="10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7" spans="1:55" ht="14.4" x14ac:dyDescent="0.25">
      <c r="A7" s="19"/>
      <c r="B7" s="19"/>
      <c r="C7" s="20"/>
      <c r="D7" s="22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22"/>
    </row>
    <row r="8" spans="1:55" ht="14.4" x14ac:dyDescent="0.25">
      <c r="A8" s="19" t="s">
        <v>237</v>
      </c>
      <c r="B8" s="19"/>
      <c r="C8" s="20"/>
      <c r="D8" s="22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22"/>
    </row>
    <row r="9" spans="1:55" ht="14.4" x14ac:dyDescent="0.25">
      <c r="A9" s="19"/>
      <c r="B9" s="19"/>
      <c r="C9" s="20"/>
      <c r="D9" s="22"/>
      <c r="E9" s="266" t="str">
        <f xml:space="preserve"> InpC!E$96</f>
        <v>Tax depreciation</v>
      </c>
      <c r="F9" s="283">
        <f xml:space="preserve"> InpC!F$96</f>
        <v>0.05</v>
      </c>
      <c r="G9" s="266" t="str">
        <f xml:space="preserve"> InpC!G$96</f>
        <v>%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22"/>
    </row>
    <row r="10" spans="1:55" ht="14.4" x14ac:dyDescent="0.25">
      <c r="A10" s="19"/>
      <c r="B10" s="19"/>
      <c r="C10" s="20"/>
      <c r="D10" s="22"/>
      <c r="E10" s="355" t="str">
        <f xml:space="preserve"> Time!E$58</f>
        <v>Forecast period flag</v>
      </c>
      <c r="F10" s="355">
        <f xml:space="preserve"> Time!F$58</f>
        <v>0</v>
      </c>
      <c r="G10" s="355" t="str">
        <f xml:space="preserve"> Time!G$58</f>
        <v>flag</v>
      </c>
      <c r="H10" s="355">
        <f xml:space="preserve"> Time!H$58</f>
        <v>40</v>
      </c>
      <c r="I10" s="355">
        <f xml:space="preserve"> Time!I$58</f>
        <v>0</v>
      </c>
      <c r="J10" s="355">
        <f xml:space="preserve"> Time!J$58</f>
        <v>0</v>
      </c>
      <c r="K10" s="355">
        <f xml:space="preserve"> Time!K$58</f>
        <v>0</v>
      </c>
      <c r="L10" s="355">
        <f xml:space="preserve"> Time!L$58</f>
        <v>1</v>
      </c>
      <c r="M10" s="355">
        <f xml:space="preserve"> Time!M$58</f>
        <v>1</v>
      </c>
      <c r="N10" s="355">
        <f xml:space="preserve"> Time!N$58</f>
        <v>1</v>
      </c>
      <c r="O10" s="355">
        <f xml:space="preserve"> Time!O$58</f>
        <v>1</v>
      </c>
      <c r="P10" s="355">
        <f xml:space="preserve"> Time!P$58</f>
        <v>1</v>
      </c>
      <c r="Q10" s="355">
        <f xml:space="preserve"> Time!Q$58</f>
        <v>1</v>
      </c>
      <c r="R10" s="355">
        <f xml:space="preserve"> Time!R$58</f>
        <v>1</v>
      </c>
      <c r="S10" s="355">
        <f xml:space="preserve"> Time!S$58</f>
        <v>1</v>
      </c>
      <c r="T10" s="355">
        <f xml:space="preserve"> Time!T$58</f>
        <v>1</v>
      </c>
      <c r="U10" s="355">
        <f xml:space="preserve"> Time!U$58</f>
        <v>1</v>
      </c>
      <c r="V10" s="355">
        <f xml:space="preserve"> Time!V$58</f>
        <v>1</v>
      </c>
      <c r="W10" s="355">
        <f xml:space="preserve"> Time!W$58</f>
        <v>1</v>
      </c>
      <c r="X10" s="355">
        <f xml:space="preserve"> Time!X$58</f>
        <v>1</v>
      </c>
      <c r="Y10" s="355">
        <f xml:space="preserve"> Time!Y$58</f>
        <v>1</v>
      </c>
      <c r="Z10" s="355">
        <f xml:space="preserve"> Time!Z$58</f>
        <v>1</v>
      </c>
      <c r="AA10" s="355">
        <f xml:space="preserve"> Time!AA$58</f>
        <v>1</v>
      </c>
      <c r="AB10" s="355">
        <f xml:space="preserve"> Time!AB$58</f>
        <v>1</v>
      </c>
      <c r="AC10" s="355">
        <f xml:space="preserve"> Time!AC$58</f>
        <v>1</v>
      </c>
      <c r="AD10" s="355">
        <f xml:space="preserve"> Time!AD$58</f>
        <v>1</v>
      </c>
      <c r="AE10" s="355">
        <f xml:space="preserve"> Time!AE$58</f>
        <v>1</v>
      </c>
      <c r="AF10" s="355">
        <f xml:space="preserve"> Time!AF$58</f>
        <v>1</v>
      </c>
      <c r="AG10" s="355">
        <f xml:space="preserve"> Time!AG$58</f>
        <v>1</v>
      </c>
      <c r="AH10" s="355">
        <f xml:space="preserve"> Time!AH$58</f>
        <v>1</v>
      </c>
      <c r="AI10" s="355">
        <f xml:space="preserve"> Time!AI$58</f>
        <v>1</v>
      </c>
      <c r="AJ10" s="355">
        <f xml:space="preserve"> Time!AJ$58</f>
        <v>1</v>
      </c>
      <c r="AK10" s="355">
        <f xml:space="preserve"> Time!AK$58</f>
        <v>1</v>
      </c>
      <c r="AL10" s="355">
        <f xml:space="preserve"> Time!AL$58</f>
        <v>1</v>
      </c>
      <c r="AM10" s="355">
        <f xml:space="preserve"> Time!AM$58</f>
        <v>1</v>
      </c>
      <c r="AN10" s="355">
        <f xml:space="preserve"> Time!AN$58</f>
        <v>1</v>
      </c>
      <c r="AO10" s="355">
        <f xml:space="preserve"> Time!AO$58</f>
        <v>1</v>
      </c>
      <c r="AP10" s="355">
        <f xml:space="preserve"> Time!AP$58</f>
        <v>1</v>
      </c>
      <c r="AQ10" s="355">
        <f xml:space="preserve"> Time!AQ$58</f>
        <v>1</v>
      </c>
      <c r="AR10" s="355">
        <f xml:space="preserve"> Time!AR$58</f>
        <v>1</v>
      </c>
      <c r="AS10" s="355">
        <f xml:space="preserve"> Time!AS$58</f>
        <v>1</v>
      </c>
      <c r="AT10" s="355">
        <f xml:space="preserve"> Time!AT$58</f>
        <v>1</v>
      </c>
      <c r="AU10" s="355">
        <f xml:space="preserve"> Time!AU$58</f>
        <v>1</v>
      </c>
      <c r="AV10" s="355">
        <f xml:space="preserve"> Time!AV$58</f>
        <v>1</v>
      </c>
      <c r="AW10" s="355">
        <f xml:space="preserve"> Time!AW$58</f>
        <v>1</v>
      </c>
      <c r="AX10" s="355">
        <f xml:space="preserve"> Time!AX$58</f>
        <v>1</v>
      </c>
      <c r="AY10" s="355">
        <f xml:space="preserve"> Time!AY$58</f>
        <v>1</v>
      </c>
      <c r="AZ10" s="355">
        <f xml:space="preserve"> Time!AZ$58</f>
        <v>0</v>
      </c>
      <c r="BA10" s="355">
        <f xml:space="preserve"> Time!BA$58</f>
        <v>0</v>
      </c>
      <c r="BB10" s="355">
        <f xml:space="preserve"> Time!BB$58</f>
        <v>0</v>
      </c>
      <c r="BC10" s="22"/>
    </row>
    <row r="11" spans="1:55" s="226" customFormat="1" ht="14.4" x14ac:dyDescent="0.25">
      <c r="A11" s="285"/>
      <c r="B11" s="285"/>
      <c r="C11" s="286"/>
      <c r="D11" s="287"/>
      <c r="E11" s="287" t="str">
        <f t="shared" ref="E11:AJ11" si="0" xml:space="preserve"> E$18</f>
        <v>TWDV balance BEG</v>
      </c>
      <c r="F11" s="287">
        <f t="shared" si="0"/>
        <v>0</v>
      </c>
      <c r="G11" s="287" t="str">
        <f t="shared" si="0"/>
        <v>usd 000s</v>
      </c>
      <c r="H11" s="287">
        <f t="shared" si="0"/>
        <v>0</v>
      </c>
      <c r="I11" s="287">
        <f t="shared" si="0"/>
        <v>0</v>
      </c>
      <c r="J11" s="287">
        <f t="shared" si="0"/>
        <v>0</v>
      </c>
      <c r="K11" s="287">
        <f t="shared" si="0"/>
        <v>0</v>
      </c>
      <c r="L11" s="287">
        <f t="shared" si="0"/>
        <v>132000</v>
      </c>
      <c r="M11" s="287">
        <f t="shared" si="0"/>
        <v>125400</v>
      </c>
      <c r="N11" s="287">
        <f t="shared" si="0"/>
        <v>131130</v>
      </c>
      <c r="O11" s="287">
        <f t="shared" si="0"/>
        <v>124573.5</v>
      </c>
      <c r="P11" s="287">
        <f t="shared" si="0"/>
        <v>118344.825</v>
      </c>
      <c r="Q11" s="287">
        <f t="shared" si="0"/>
        <v>112427.58374999999</v>
      </c>
      <c r="R11" s="287">
        <f t="shared" si="0"/>
        <v>106806.20456249999</v>
      </c>
      <c r="S11" s="287">
        <f t="shared" si="0"/>
        <v>101465.89433437499</v>
      </c>
      <c r="T11" s="287">
        <f t="shared" si="0"/>
        <v>96392.599617656233</v>
      </c>
      <c r="U11" s="287">
        <f t="shared" si="0"/>
        <v>91572.969636773429</v>
      </c>
      <c r="V11" s="287">
        <f t="shared" si="0"/>
        <v>86994.321154934762</v>
      </c>
      <c r="W11" s="287">
        <f t="shared" si="0"/>
        <v>82644.605097188018</v>
      </c>
      <c r="X11" s="287">
        <f t="shared" si="0"/>
        <v>78512.374842328616</v>
      </c>
      <c r="Y11" s="287">
        <f t="shared" si="0"/>
        <v>74586.75610021218</v>
      </c>
      <c r="Z11" s="287">
        <f t="shared" si="0"/>
        <v>70857.418295201569</v>
      </c>
      <c r="AA11" s="287">
        <f t="shared" si="0"/>
        <v>67314.547380441494</v>
      </c>
      <c r="AB11" s="287">
        <f t="shared" si="0"/>
        <v>63948.820011419419</v>
      </c>
      <c r="AC11" s="287">
        <f t="shared" si="0"/>
        <v>60751.379010848446</v>
      </c>
      <c r="AD11" s="287">
        <f t="shared" si="0"/>
        <v>57713.810060306023</v>
      </c>
      <c r="AE11" s="287">
        <f t="shared" si="0"/>
        <v>54828.119557290724</v>
      </c>
      <c r="AF11" s="287">
        <f t="shared" si="0"/>
        <v>52086.713579426185</v>
      </c>
      <c r="AG11" s="287">
        <f t="shared" si="0"/>
        <v>49482.377900454878</v>
      </c>
      <c r="AH11" s="287">
        <f t="shared" si="0"/>
        <v>47008.259005432134</v>
      </c>
      <c r="AI11" s="287">
        <f t="shared" si="0"/>
        <v>44657.846055160524</v>
      </c>
      <c r="AJ11" s="287">
        <f t="shared" si="0"/>
        <v>42424.9537524025</v>
      </c>
      <c r="AK11" s="287">
        <f t="shared" ref="AK11:BB11" si="1" xml:space="preserve"> AK$18</f>
        <v>40303.706064782375</v>
      </c>
      <c r="AL11" s="287">
        <f t="shared" si="1"/>
        <v>38288.520761543259</v>
      </c>
      <c r="AM11" s="287">
        <f t="shared" si="1"/>
        <v>36374.0947234661</v>
      </c>
      <c r="AN11" s="287">
        <f t="shared" si="1"/>
        <v>34555.389987292794</v>
      </c>
      <c r="AO11" s="287">
        <f t="shared" si="1"/>
        <v>32827.620487928158</v>
      </c>
      <c r="AP11" s="287">
        <f t="shared" si="1"/>
        <v>31186.239463531751</v>
      </c>
      <c r="AQ11" s="287">
        <f t="shared" si="1"/>
        <v>29626.927490355163</v>
      </c>
      <c r="AR11" s="287">
        <f t="shared" si="1"/>
        <v>28145.581115837405</v>
      </c>
      <c r="AS11" s="287">
        <f t="shared" si="1"/>
        <v>26738.302060045535</v>
      </c>
      <c r="AT11" s="287">
        <f t="shared" si="1"/>
        <v>25401.386957043258</v>
      </c>
      <c r="AU11" s="287">
        <f t="shared" si="1"/>
        <v>24131.317609191094</v>
      </c>
      <c r="AV11" s="287">
        <f t="shared" si="1"/>
        <v>22924.751728731539</v>
      </c>
      <c r="AW11" s="287">
        <f t="shared" si="1"/>
        <v>21778.51414229496</v>
      </c>
      <c r="AX11" s="287">
        <f t="shared" si="1"/>
        <v>20689.588435180212</v>
      </c>
      <c r="AY11" s="287">
        <f t="shared" si="1"/>
        <v>19655.109013421203</v>
      </c>
      <c r="AZ11" s="287">
        <f t="shared" si="1"/>
        <v>18672.353562750144</v>
      </c>
      <c r="BA11" s="287">
        <f t="shared" si="1"/>
        <v>18672.353562750144</v>
      </c>
      <c r="BB11" s="287">
        <f t="shared" si="1"/>
        <v>18672.353562750144</v>
      </c>
      <c r="BC11" s="287"/>
    </row>
    <row r="12" spans="1:55" s="220" customFormat="1" ht="14.4" x14ac:dyDescent="0.25">
      <c r="A12" s="216"/>
      <c r="B12" s="216"/>
      <c r="C12" s="217"/>
      <c r="D12" s="273"/>
      <c r="E12" s="219" t="s">
        <v>234</v>
      </c>
      <c r="F12" s="219"/>
      <c r="G12" s="219" t="s">
        <v>121</v>
      </c>
      <c r="H12" s="219"/>
      <c r="I12" s="219"/>
      <c r="J12" s="219">
        <f t="shared" ref="J12:BB12" si="2">(J11*$F9)*J$10</f>
        <v>0</v>
      </c>
      <c r="K12" s="219">
        <f t="shared" si="2"/>
        <v>0</v>
      </c>
      <c r="L12" s="219">
        <f t="shared" si="2"/>
        <v>6600</v>
      </c>
      <c r="M12" s="219">
        <f t="shared" si="2"/>
        <v>6270</v>
      </c>
      <c r="N12" s="219">
        <f t="shared" si="2"/>
        <v>6556.5</v>
      </c>
      <c r="O12" s="219">
        <f t="shared" si="2"/>
        <v>6228.6750000000002</v>
      </c>
      <c r="P12" s="219">
        <f t="shared" si="2"/>
        <v>5917.24125</v>
      </c>
      <c r="Q12" s="219">
        <f t="shared" si="2"/>
        <v>5621.3791874999997</v>
      </c>
      <c r="R12" s="219">
        <f t="shared" si="2"/>
        <v>5340.3102281249994</v>
      </c>
      <c r="S12" s="219">
        <f t="shared" si="2"/>
        <v>5073.2947167187494</v>
      </c>
      <c r="T12" s="219">
        <f t="shared" si="2"/>
        <v>4819.6299808828117</v>
      </c>
      <c r="U12" s="219">
        <f t="shared" si="2"/>
        <v>4578.6484818386716</v>
      </c>
      <c r="V12" s="219">
        <f t="shared" si="2"/>
        <v>4349.7160577467384</v>
      </c>
      <c r="W12" s="219">
        <f t="shared" si="2"/>
        <v>4132.2302548594007</v>
      </c>
      <c r="X12" s="219">
        <f t="shared" si="2"/>
        <v>3925.6187421164309</v>
      </c>
      <c r="Y12" s="219">
        <f t="shared" si="2"/>
        <v>3729.3378050106094</v>
      </c>
      <c r="Z12" s="219">
        <f t="shared" si="2"/>
        <v>3542.8709147600784</v>
      </c>
      <c r="AA12" s="219">
        <f t="shared" si="2"/>
        <v>3365.727369022075</v>
      </c>
      <c r="AB12" s="219">
        <f t="shared" si="2"/>
        <v>3197.441000570971</v>
      </c>
      <c r="AC12" s="219">
        <f t="shared" si="2"/>
        <v>3037.5689505424225</v>
      </c>
      <c r="AD12" s="219">
        <f t="shared" si="2"/>
        <v>2885.6905030153011</v>
      </c>
      <c r="AE12" s="219">
        <f t="shared" si="2"/>
        <v>2741.4059778645365</v>
      </c>
      <c r="AF12" s="219">
        <f t="shared" si="2"/>
        <v>2604.3356789713093</v>
      </c>
      <c r="AG12" s="219">
        <f t="shared" si="2"/>
        <v>2474.1188950227443</v>
      </c>
      <c r="AH12" s="219">
        <f t="shared" si="2"/>
        <v>2350.4129502716069</v>
      </c>
      <c r="AI12" s="219">
        <f t="shared" si="2"/>
        <v>2232.8923027580263</v>
      </c>
      <c r="AJ12" s="219">
        <f t="shared" si="2"/>
        <v>2121.2476876201249</v>
      </c>
      <c r="AK12" s="219">
        <f t="shared" si="2"/>
        <v>2015.1853032391189</v>
      </c>
      <c r="AL12" s="219">
        <f t="shared" si="2"/>
        <v>1914.426038077163</v>
      </c>
      <c r="AM12" s="219">
        <f t="shared" si="2"/>
        <v>1818.704736173305</v>
      </c>
      <c r="AN12" s="219">
        <f t="shared" si="2"/>
        <v>1727.7694993646398</v>
      </c>
      <c r="AO12" s="219">
        <f t="shared" si="2"/>
        <v>1641.3810243964081</v>
      </c>
      <c r="AP12" s="219">
        <f t="shared" si="2"/>
        <v>1559.3119731765876</v>
      </c>
      <c r="AQ12" s="219">
        <f t="shared" si="2"/>
        <v>1481.3463745177582</v>
      </c>
      <c r="AR12" s="219">
        <f t="shared" si="2"/>
        <v>1407.2790557918704</v>
      </c>
      <c r="AS12" s="219">
        <f t="shared" si="2"/>
        <v>1336.9151030022767</v>
      </c>
      <c r="AT12" s="219">
        <f t="shared" si="2"/>
        <v>1270.069347852163</v>
      </c>
      <c r="AU12" s="219">
        <f t="shared" si="2"/>
        <v>1206.5658804595548</v>
      </c>
      <c r="AV12" s="219">
        <f t="shared" si="2"/>
        <v>1146.237586436577</v>
      </c>
      <c r="AW12" s="219">
        <f t="shared" si="2"/>
        <v>1088.9257071147481</v>
      </c>
      <c r="AX12" s="219">
        <f t="shared" si="2"/>
        <v>1034.4794217590106</v>
      </c>
      <c r="AY12" s="219">
        <f t="shared" si="2"/>
        <v>982.7554506710602</v>
      </c>
      <c r="AZ12" s="219">
        <f t="shared" si="2"/>
        <v>0</v>
      </c>
      <c r="BA12" s="219">
        <f t="shared" si="2"/>
        <v>0</v>
      </c>
      <c r="BB12" s="219">
        <f t="shared" si="2"/>
        <v>0</v>
      </c>
      <c r="BC12" s="273"/>
    </row>
    <row r="13" spans="1:55" ht="14.4" x14ac:dyDescent="0.25">
      <c r="A13" s="19"/>
      <c r="B13" s="19"/>
      <c r="C13" s="20"/>
      <c r="D13" s="22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22"/>
    </row>
    <row r="14" spans="1:55" ht="14.4" x14ac:dyDescent="0.25">
      <c r="A14" s="19" t="s">
        <v>328</v>
      </c>
      <c r="B14" s="19"/>
      <c r="C14" s="20"/>
      <c r="D14" s="22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22"/>
    </row>
    <row r="15" spans="1:55" ht="14.4" x14ac:dyDescent="0.25">
      <c r="A15" s="140"/>
      <c r="B15" s="140"/>
      <c r="C15" s="141"/>
      <c r="D15" s="142"/>
      <c r="E15" s="214" t="str">
        <f xml:space="preserve"> InpC!E$111</f>
        <v>nca asset initial balance</v>
      </c>
      <c r="F15" s="214">
        <f xml:space="preserve"> InpC!F$111</f>
        <v>132000</v>
      </c>
      <c r="G15" s="214" t="str">
        <f xml:space="preserve"> InpC!G$111</f>
        <v>usd 000s</v>
      </c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0"/>
    </row>
    <row r="16" spans="1:55" s="127" customFormat="1" ht="14.4" x14ac:dyDescent="0.25">
      <c r="A16" s="7"/>
      <c r="B16" s="7"/>
      <c r="C16" s="8"/>
      <c r="D16" s="10"/>
      <c r="E16" s="79" t="str">
        <f>Time!E$34</f>
        <v>Acquisition / initial balance date flag</v>
      </c>
      <c r="F16" s="79">
        <f>Time!F$34</f>
        <v>0</v>
      </c>
      <c r="G16" s="79" t="str">
        <f>Time!G$34</f>
        <v>flag</v>
      </c>
      <c r="H16" s="79">
        <f>Time!H$34</f>
        <v>1</v>
      </c>
      <c r="I16" s="79">
        <f>Time!I$34</f>
        <v>0</v>
      </c>
      <c r="J16" s="79">
        <f>Time!J$34</f>
        <v>0</v>
      </c>
      <c r="K16" s="79">
        <f>Time!K$34</f>
        <v>1</v>
      </c>
      <c r="L16" s="79">
        <f>Time!L$34</f>
        <v>0</v>
      </c>
      <c r="M16" s="79">
        <f>Time!M$34</f>
        <v>0</v>
      </c>
      <c r="N16" s="79">
        <f>Time!N$34</f>
        <v>0</v>
      </c>
      <c r="O16" s="79">
        <f>Time!O$34</f>
        <v>0</v>
      </c>
      <c r="P16" s="79">
        <f>Time!P$34</f>
        <v>0</v>
      </c>
      <c r="Q16" s="79">
        <f>Time!Q$34</f>
        <v>0</v>
      </c>
      <c r="R16" s="79">
        <f>Time!R$34</f>
        <v>0</v>
      </c>
      <c r="S16" s="79">
        <f>Time!S$34</f>
        <v>0</v>
      </c>
      <c r="T16" s="79">
        <f>Time!T$34</f>
        <v>0</v>
      </c>
      <c r="U16" s="79">
        <f>Time!U$34</f>
        <v>0</v>
      </c>
      <c r="V16" s="79">
        <f>Time!V$34</f>
        <v>0</v>
      </c>
      <c r="W16" s="79">
        <f>Time!W$34</f>
        <v>0</v>
      </c>
      <c r="X16" s="79">
        <f>Time!X$34</f>
        <v>0</v>
      </c>
      <c r="Y16" s="79">
        <f>Time!Y$34</f>
        <v>0</v>
      </c>
      <c r="Z16" s="79">
        <f>Time!Z$34</f>
        <v>0</v>
      </c>
      <c r="AA16" s="79">
        <f>Time!AA$34</f>
        <v>0</v>
      </c>
      <c r="AB16" s="79">
        <f>Time!AB$34</f>
        <v>0</v>
      </c>
      <c r="AC16" s="79">
        <f>Time!AC$34</f>
        <v>0</v>
      </c>
      <c r="AD16" s="79">
        <f>Time!AD$34</f>
        <v>0</v>
      </c>
      <c r="AE16" s="79">
        <f>Time!AE$34</f>
        <v>0</v>
      </c>
      <c r="AF16" s="79">
        <f>Time!AF$34</f>
        <v>0</v>
      </c>
      <c r="AG16" s="79">
        <f>Time!AG$34</f>
        <v>0</v>
      </c>
      <c r="AH16" s="79">
        <f>Time!AH$34</f>
        <v>0</v>
      </c>
      <c r="AI16" s="79">
        <f>Time!AI$34</f>
        <v>0</v>
      </c>
      <c r="AJ16" s="79">
        <f>Time!AJ$34</f>
        <v>0</v>
      </c>
      <c r="AK16" s="79">
        <f>Time!AK$34</f>
        <v>0</v>
      </c>
      <c r="AL16" s="79">
        <f>Time!AL$34</f>
        <v>0</v>
      </c>
      <c r="AM16" s="79">
        <f>Time!AM$34</f>
        <v>0</v>
      </c>
      <c r="AN16" s="79">
        <f>Time!AN$34</f>
        <v>0</v>
      </c>
      <c r="AO16" s="79">
        <f>Time!AO$34</f>
        <v>0</v>
      </c>
      <c r="AP16" s="79">
        <f>Time!AP$34</f>
        <v>0</v>
      </c>
      <c r="AQ16" s="79">
        <f>Time!AQ$34</f>
        <v>0</v>
      </c>
      <c r="AR16" s="79">
        <f>Time!AR$34</f>
        <v>0</v>
      </c>
      <c r="AS16" s="79">
        <f>Time!AS$34</f>
        <v>0</v>
      </c>
      <c r="AT16" s="79">
        <f>Time!AT$34</f>
        <v>0</v>
      </c>
      <c r="AU16" s="79">
        <f>Time!AU$34</f>
        <v>0</v>
      </c>
      <c r="AV16" s="79">
        <f>Time!AV$34</f>
        <v>0</v>
      </c>
      <c r="AW16" s="79">
        <f>Time!AW$34</f>
        <v>0</v>
      </c>
      <c r="AX16" s="79">
        <f>Time!AX$34</f>
        <v>0</v>
      </c>
      <c r="AY16" s="79">
        <f>Time!AY$34</f>
        <v>0</v>
      </c>
      <c r="AZ16" s="79">
        <f>Time!AZ$34</f>
        <v>0</v>
      </c>
      <c r="BA16" s="79">
        <f>Time!BA$34</f>
        <v>0</v>
      </c>
      <c r="BB16" s="79">
        <f>Time!BB$34</f>
        <v>0</v>
      </c>
      <c r="BC16" s="143"/>
    </row>
    <row r="17" spans="1:55" ht="14.4" x14ac:dyDescent="0.25">
      <c r="A17" s="7"/>
      <c r="B17" s="7"/>
      <c r="C17" s="8"/>
      <c r="D17" s="10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10"/>
    </row>
    <row r="18" spans="1:55" ht="14.4" x14ac:dyDescent="0.25">
      <c r="A18" s="7"/>
      <c r="B18" s="7"/>
      <c r="C18" s="8"/>
      <c r="D18" s="10"/>
      <c r="E18" s="10" t="s">
        <v>235</v>
      </c>
      <c r="F18" s="10"/>
      <c r="G18" s="10" t="s">
        <v>121</v>
      </c>
      <c r="H18" s="10"/>
      <c r="I18" s="10"/>
      <c r="J18" s="10">
        <f t="shared" ref="J18:BB18" si="3" xml:space="preserve"> I21</f>
        <v>0</v>
      </c>
      <c r="K18" s="10">
        <f t="shared" si="3"/>
        <v>0</v>
      </c>
      <c r="L18" s="10">
        <f t="shared" si="3"/>
        <v>132000</v>
      </c>
      <c r="M18" s="10">
        <f t="shared" si="3"/>
        <v>125400</v>
      </c>
      <c r="N18" s="10">
        <f t="shared" si="3"/>
        <v>131130</v>
      </c>
      <c r="O18" s="10">
        <f t="shared" si="3"/>
        <v>124573.5</v>
      </c>
      <c r="P18" s="10">
        <f t="shared" si="3"/>
        <v>118344.825</v>
      </c>
      <c r="Q18" s="10">
        <f t="shared" si="3"/>
        <v>112427.58374999999</v>
      </c>
      <c r="R18" s="10">
        <f t="shared" si="3"/>
        <v>106806.20456249999</v>
      </c>
      <c r="S18" s="10">
        <f t="shared" si="3"/>
        <v>101465.89433437499</v>
      </c>
      <c r="T18" s="10">
        <f t="shared" si="3"/>
        <v>96392.599617656233</v>
      </c>
      <c r="U18" s="10">
        <f t="shared" si="3"/>
        <v>91572.969636773429</v>
      </c>
      <c r="V18" s="10">
        <f t="shared" si="3"/>
        <v>86994.321154934762</v>
      </c>
      <c r="W18" s="10">
        <f t="shared" si="3"/>
        <v>82644.605097188018</v>
      </c>
      <c r="X18" s="10">
        <f t="shared" si="3"/>
        <v>78512.374842328616</v>
      </c>
      <c r="Y18" s="10">
        <f t="shared" si="3"/>
        <v>74586.75610021218</v>
      </c>
      <c r="Z18" s="10">
        <f t="shared" si="3"/>
        <v>70857.418295201569</v>
      </c>
      <c r="AA18" s="10">
        <f t="shared" si="3"/>
        <v>67314.547380441494</v>
      </c>
      <c r="AB18" s="10">
        <f t="shared" si="3"/>
        <v>63948.820011419419</v>
      </c>
      <c r="AC18" s="10">
        <f t="shared" si="3"/>
        <v>60751.379010848446</v>
      </c>
      <c r="AD18" s="10">
        <f t="shared" si="3"/>
        <v>57713.810060306023</v>
      </c>
      <c r="AE18" s="10">
        <f t="shared" si="3"/>
        <v>54828.119557290724</v>
      </c>
      <c r="AF18" s="10">
        <f t="shared" si="3"/>
        <v>52086.713579426185</v>
      </c>
      <c r="AG18" s="10">
        <f t="shared" si="3"/>
        <v>49482.377900454878</v>
      </c>
      <c r="AH18" s="10">
        <f t="shared" si="3"/>
        <v>47008.259005432134</v>
      </c>
      <c r="AI18" s="10">
        <f t="shared" si="3"/>
        <v>44657.846055160524</v>
      </c>
      <c r="AJ18" s="10">
        <f t="shared" si="3"/>
        <v>42424.9537524025</v>
      </c>
      <c r="AK18" s="10">
        <f t="shared" si="3"/>
        <v>40303.706064782375</v>
      </c>
      <c r="AL18" s="10">
        <f t="shared" si="3"/>
        <v>38288.520761543259</v>
      </c>
      <c r="AM18" s="10">
        <f t="shared" si="3"/>
        <v>36374.0947234661</v>
      </c>
      <c r="AN18" s="10">
        <f t="shared" si="3"/>
        <v>34555.389987292794</v>
      </c>
      <c r="AO18" s="10">
        <f t="shared" si="3"/>
        <v>32827.620487928158</v>
      </c>
      <c r="AP18" s="10">
        <f t="shared" si="3"/>
        <v>31186.239463531751</v>
      </c>
      <c r="AQ18" s="10">
        <f t="shared" si="3"/>
        <v>29626.927490355163</v>
      </c>
      <c r="AR18" s="10">
        <f t="shared" si="3"/>
        <v>28145.581115837405</v>
      </c>
      <c r="AS18" s="10">
        <f t="shared" si="3"/>
        <v>26738.302060045535</v>
      </c>
      <c r="AT18" s="10">
        <f t="shared" si="3"/>
        <v>25401.386957043258</v>
      </c>
      <c r="AU18" s="10">
        <f t="shared" si="3"/>
        <v>24131.317609191094</v>
      </c>
      <c r="AV18" s="10">
        <f t="shared" si="3"/>
        <v>22924.751728731539</v>
      </c>
      <c r="AW18" s="10">
        <f t="shared" si="3"/>
        <v>21778.51414229496</v>
      </c>
      <c r="AX18" s="10">
        <f t="shared" si="3"/>
        <v>20689.588435180212</v>
      </c>
      <c r="AY18" s="10">
        <f t="shared" si="3"/>
        <v>19655.109013421203</v>
      </c>
      <c r="AZ18" s="10">
        <f t="shared" si="3"/>
        <v>18672.353562750144</v>
      </c>
      <c r="BA18" s="10">
        <f t="shared" si="3"/>
        <v>18672.353562750144</v>
      </c>
      <c r="BB18" s="10">
        <f t="shared" si="3"/>
        <v>18672.353562750144</v>
      </c>
      <c r="BC18" s="10"/>
    </row>
    <row r="19" spans="1:55" ht="14.4" x14ac:dyDescent="0.25">
      <c r="A19" s="7"/>
      <c r="B19" s="7"/>
      <c r="C19" s="8"/>
      <c r="D19" s="9" t="s">
        <v>77</v>
      </c>
      <c r="E19" s="284" t="str">
        <f xml:space="preserve"> NCA!E$17</f>
        <v>addition of asset pos</v>
      </c>
      <c r="F19" s="284">
        <f xml:space="preserve"> NCA!F$17</f>
        <v>0</v>
      </c>
      <c r="G19" s="284" t="str">
        <f xml:space="preserve"> NCA!G$17</f>
        <v>usd 000s</v>
      </c>
      <c r="H19" s="284">
        <f xml:space="preserve"> NCA!H$17</f>
        <v>0</v>
      </c>
      <c r="I19" s="284">
        <f xml:space="preserve"> NCA!I$17</f>
        <v>0</v>
      </c>
      <c r="J19" s="284">
        <f xml:space="preserve"> NCA!J$17</f>
        <v>0</v>
      </c>
      <c r="K19" s="284">
        <f xml:space="preserve"> NCA!K$17</f>
        <v>0</v>
      </c>
      <c r="L19" s="284">
        <f xml:space="preserve"> NCA!L$17</f>
        <v>0</v>
      </c>
      <c r="M19" s="284">
        <f xml:space="preserve"> NCA!M$17</f>
        <v>12000</v>
      </c>
      <c r="N19" s="284">
        <f xml:space="preserve"> NCA!N$17</f>
        <v>0</v>
      </c>
      <c r="O19" s="284">
        <f xml:space="preserve"> NCA!O$17</f>
        <v>0</v>
      </c>
      <c r="P19" s="284">
        <f xml:space="preserve"> NCA!P$17</f>
        <v>0</v>
      </c>
      <c r="Q19" s="284">
        <f xml:space="preserve"> NCA!Q$17</f>
        <v>0</v>
      </c>
      <c r="R19" s="284">
        <f xml:space="preserve"> NCA!R$17</f>
        <v>0</v>
      </c>
      <c r="S19" s="284">
        <f xml:space="preserve"> NCA!S$17</f>
        <v>0</v>
      </c>
      <c r="T19" s="284">
        <f xml:space="preserve"> NCA!T$17</f>
        <v>0</v>
      </c>
      <c r="U19" s="284">
        <f xml:space="preserve"> NCA!U$17</f>
        <v>0</v>
      </c>
      <c r="V19" s="284">
        <f xml:space="preserve"> NCA!V$17</f>
        <v>0</v>
      </c>
      <c r="W19" s="284">
        <f xml:space="preserve"> NCA!W$17</f>
        <v>0</v>
      </c>
      <c r="X19" s="284">
        <f xml:space="preserve"> NCA!X$17</f>
        <v>0</v>
      </c>
      <c r="Y19" s="284">
        <f xml:space="preserve"> NCA!Y$17</f>
        <v>0</v>
      </c>
      <c r="Z19" s="284">
        <f xml:space="preserve"> NCA!Z$17</f>
        <v>0</v>
      </c>
      <c r="AA19" s="284">
        <f xml:space="preserve"> NCA!AA$17</f>
        <v>0</v>
      </c>
      <c r="AB19" s="284">
        <f xml:space="preserve"> NCA!AB$17</f>
        <v>0</v>
      </c>
      <c r="AC19" s="284">
        <f xml:space="preserve"> NCA!AC$17</f>
        <v>0</v>
      </c>
      <c r="AD19" s="284">
        <f xml:space="preserve"> NCA!AD$17</f>
        <v>0</v>
      </c>
      <c r="AE19" s="284">
        <f xml:space="preserve"> NCA!AE$17</f>
        <v>0</v>
      </c>
      <c r="AF19" s="284">
        <f xml:space="preserve"> NCA!AF$17</f>
        <v>0</v>
      </c>
      <c r="AG19" s="284">
        <f xml:space="preserve"> NCA!AG$17</f>
        <v>0</v>
      </c>
      <c r="AH19" s="284">
        <f xml:space="preserve"> NCA!AH$17</f>
        <v>0</v>
      </c>
      <c r="AI19" s="284">
        <f xml:space="preserve"> NCA!AI$17</f>
        <v>0</v>
      </c>
      <c r="AJ19" s="284">
        <f xml:space="preserve"> NCA!AJ$17</f>
        <v>0</v>
      </c>
      <c r="AK19" s="284">
        <f xml:space="preserve"> NCA!AK$17</f>
        <v>0</v>
      </c>
      <c r="AL19" s="284">
        <f xml:space="preserve"> NCA!AL$17</f>
        <v>0</v>
      </c>
      <c r="AM19" s="284">
        <f xml:space="preserve"> NCA!AM$17</f>
        <v>0</v>
      </c>
      <c r="AN19" s="284">
        <f xml:space="preserve"> NCA!AN$17</f>
        <v>0</v>
      </c>
      <c r="AO19" s="284">
        <f xml:space="preserve"> NCA!AO$17</f>
        <v>0</v>
      </c>
      <c r="AP19" s="284">
        <f xml:space="preserve"> NCA!AP$17</f>
        <v>0</v>
      </c>
      <c r="AQ19" s="284">
        <f xml:space="preserve"> NCA!AQ$17</f>
        <v>0</v>
      </c>
      <c r="AR19" s="284">
        <f xml:space="preserve"> NCA!AR$17</f>
        <v>0</v>
      </c>
      <c r="AS19" s="284">
        <f xml:space="preserve"> NCA!AS$17</f>
        <v>0</v>
      </c>
      <c r="AT19" s="284">
        <f xml:space="preserve"> NCA!AT$17</f>
        <v>0</v>
      </c>
      <c r="AU19" s="284">
        <f xml:space="preserve"> NCA!AU$17</f>
        <v>0</v>
      </c>
      <c r="AV19" s="284">
        <f xml:space="preserve"> NCA!AV$17</f>
        <v>0</v>
      </c>
      <c r="AW19" s="284">
        <f xml:space="preserve"> NCA!AW$17</f>
        <v>0</v>
      </c>
      <c r="AX19" s="284">
        <f xml:space="preserve"> NCA!AX$17</f>
        <v>0</v>
      </c>
      <c r="AY19" s="284">
        <f xml:space="preserve"> NCA!AY$17</f>
        <v>0</v>
      </c>
      <c r="AZ19" s="284">
        <f xml:space="preserve"> NCA!AZ$17</f>
        <v>0</v>
      </c>
      <c r="BA19" s="284">
        <f xml:space="preserve"> NCA!BA$17</f>
        <v>0</v>
      </c>
      <c r="BB19" s="284">
        <f xml:space="preserve"> NCA!BB$17</f>
        <v>0</v>
      </c>
      <c r="BC19" s="10"/>
    </row>
    <row r="20" spans="1:55" ht="14.4" x14ac:dyDescent="0.25">
      <c r="A20" s="7"/>
      <c r="B20" s="7"/>
      <c r="C20" s="8"/>
      <c r="D20" s="9" t="s">
        <v>57</v>
      </c>
      <c r="E20" s="10" t="str">
        <f t="shared" ref="E20:AJ20" si="4" xml:space="preserve"> E$12</f>
        <v>tax depreciation</v>
      </c>
      <c r="F20" s="10">
        <f t="shared" si="4"/>
        <v>0</v>
      </c>
      <c r="G20" s="10" t="str">
        <f t="shared" si="4"/>
        <v>usd 000s</v>
      </c>
      <c r="H20" s="10">
        <f t="shared" si="4"/>
        <v>0</v>
      </c>
      <c r="I20" s="10">
        <f t="shared" si="4"/>
        <v>0</v>
      </c>
      <c r="J20" s="10">
        <f t="shared" si="4"/>
        <v>0</v>
      </c>
      <c r="K20" s="10">
        <f t="shared" si="4"/>
        <v>0</v>
      </c>
      <c r="L20" s="10">
        <f t="shared" si="4"/>
        <v>6600</v>
      </c>
      <c r="M20" s="10">
        <f t="shared" si="4"/>
        <v>6270</v>
      </c>
      <c r="N20" s="10">
        <f t="shared" si="4"/>
        <v>6556.5</v>
      </c>
      <c r="O20" s="10">
        <f t="shared" si="4"/>
        <v>6228.6750000000002</v>
      </c>
      <c r="P20" s="10">
        <f t="shared" si="4"/>
        <v>5917.24125</v>
      </c>
      <c r="Q20" s="10">
        <f t="shared" si="4"/>
        <v>5621.3791874999997</v>
      </c>
      <c r="R20" s="10">
        <f t="shared" si="4"/>
        <v>5340.3102281249994</v>
      </c>
      <c r="S20" s="10">
        <f t="shared" si="4"/>
        <v>5073.2947167187494</v>
      </c>
      <c r="T20" s="10">
        <f t="shared" si="4"/>
        <v>4819.6299808828117</v>
      </c>
      <c r="U20" s="10">
        <f t="shared" si="4"/>
        <v>4578.6484818386716</v>
      </c>
      <c r="V20" s="10">
        <f t="shared" si="4"/>
        <v>4349.7160577467384</v>
      </c>
      <c r="W20" s="10">
        <f t="shared" si="4"/>
        <v>4132.2302548594007</v>
      </c>
      <c r="X20" s="10">
        <f t="shared" si="4"/>
        <v>3925.6187421164309</v>
      </c>
      <c r="Y20" s="10">
        <f t="shared" si="4"/>
        <v>3729.3378050106094</v>
      </c>
      <c r="Z20" s="10">
        <f t="shared" si="4"/>
        <v>3542.8709147600784</v>
      </c>
      <c r="AA20" s="10">
        <f t="shared" si="4"/>
        <v>3365.727369022075</v>
      </c>
      <c r="AB20" s="10">
        <f t="shared" si="4"/>
        <v>3197.441000570971</v>
      </c>
      <c r="AC20" s="10">
        <f t="shared" si="4"/>
        <v>3037.5689505424225</v>
      </c>
      <c r="AD20" s="10">
        <f t="shared" si="4"/>
        <v>2885.6905030153011</v>
      </c>
      <c r="AE20" s="10">
        <f t="shared" si="4"/>
        <v>2741.4059778645365</v>
      </c>
      <c r="AF20" s="10">
        <f t="shared" si="4"/>
        <v>2604.3356789713093</v>
      </c>
      <c r="AG20" s="10">
        <f t="shared" si="4"/>
        <v>2474.1188950227443</v>
      </c>
      <c r="AH20" s="10">
        <f t="shared" si="4"/>
        <v>2350.4129502716069</v>
      </c>
      <c r="AI20" s="10">
        <f t="shared" si="4"/>
        <v>2232.8923027580263</v>
      </c>
      <c r="AJ20" s="10">
        <f t="shared" si="4"/>
        <v>2121.2476876201249</v>
      </c>
      <c r="AK20" s="10">
        <f t="shared" ref="AK20:BB20" si="5" xml:space="preserve"> AK$12</f>
        <v>2015.1853032391189</v>
      </c>
      <c r="AL20" s="10">
        <f t="shared" si="5"/>
        <v>1914.426038077163</v>
      </c>
      <c r="AM20" s="10">
        <f t="shared" si="5"/>
        <v>1818.704736173305</v>
      </c>
      <c r="AN20" s="10">
        <f t="shared" si="5"/>
        <v>1727.7694993646398</v>
      </c>
      <c r="AO20" s="10">
        <f t="shared" si="5"/>
        <v>1641.3810243964081</v>
      </c>
      <c r="AP20" s="10">
        <f t="shared" si="5"/>
        <v>1559.3119731765876</v>
      </c>
      <c r="AQ20" s="10">
        <f t="shared" si="5"/>
        <v>1481.3463745177582</v>
      </c>
      <c r="AR20" s="10">
        <f t="shared" si="5"/>
        <v>1407.2790557918704</v>
      </c>
      <c r="AS20" s="10">
        <f t="shared" si="5"/>
        <v>1336.9151030022767</v>
      </c>
      <c r="AT20" s="10">
        <f t="shared" si="5"/>
        <v>1270.069347852163</v>
      </c>
      <c r="AU20" s="10">
        <f t="shared" si="5"/>
        <v>1206.5658804595548</v>
      </c>
      <c r="AV20" s="10">
        <f t="shared" si="5"/>
        <v>1146.237586436577</v>
      </c>
      <c r="AW20" s="10">
        <f t="shared" si="5"/>
        <v>1088.9257071147481</v>
      </c>
      <c r="AX20" s="10">
        <f t="shared" si="5"/>
        <v>1034.4794217590106</v>
      </c>
      <c r="AY20" s="10">
        <f t="shared" si="5"/>
        <v>982.7554506710602</v>
      </c>
      <c r="AZ20" s="10">
        <f t="shared" si="5"/>
        <v>0</v>
      </c>
      <c r="BA20" s="10">
        <f t="shared" si="5"/>
        <v>0</v>
      </c>
      <c r="BB20" s="10">
        <f t="shared" si="5"/>
        <v>0</v>
      </c>
      <c r="BC20" s="10"/>
    </row>
    <row r="21" spans="1:55" s="207" customFormat="1" ht="14.4" x14ac:dyDescent="0.25">
      <c r="A21" s="227"/>
      <c r="B21" s="227"/>
      <c r="C21" s="228"/>
      <c r="D21" s="229"/>
      <c r="E21" s="229" t="s">
        <v>236</v>
      </c>
      <c r="F21" s="229"/>
      <c r="G21" s="229" t="s">
        <v>121</v>
      </c>
      <c r="H21" s="229"/>
      <c r="I21" s="229"/>
      <c r="J21" s="229">
        <f t="shared" ref="J21:BB21" si="6" xml:space="preserve"> IF(J16 = 1, $F15, J18 + J19 - J20)</f>
        <v>0</v>
      </c>
      <c r="K21" s="229">
        <f t="shared" si="6"/>
        <v>132000</v>
      </c>
      <c r="L21" s="229">
        <f t="shared" si="6"/>
        <v>125400</v>
      </c>
      <c r="M21" s="229">
        <f t="shared" si="6"/>
        <v>131130</v>
      </c>
      <c r="N21" s="229">
        <f t="shared" si="6"/>
        <v>124573.5</v>
      </c>
      <c r="O21" s="229">
        <f t="shared" si="6"/>
        <v>118344.825</v>
      </c>
      <c r="P21" s="229">
        <f t="shared" si="6"/>
        <v>112427.58374999999</v>
      </c>
      <c r="Q21" s="229">
        <f t="shared" si="6"/>
        <v>106806.20456249999</v>
      </c>
      <c r="R21" s="229">
        <f t="shared" si="6"/>
        <v>101465.89433437499</v>
      </c>
      <c r="S21" s="229">
        <f t="shared" si="6"/>
        <v>96392.599617656233</v>
      </c>
      <c r="T21" s="229">
        <f t="shared" si="6"/>
        <v>91572.969636773429</v>
      </c>
      <c r="U21" s="229">
        <f t="shared" si="6"/>
        <v>86994.321154934762</v>
      </c>
      <c r="V21" s="229">
        <f t="shared" si="6"/>
        <v>82644.605097188018</v>
      </c>
      <c r="W21" s="229">
        <f t="shared" si="6"/>
        <v>78512.374842328616</v>
      </c>
      <c r="X21" s="229">
        <f t="shared" si="6"/>
        <v>74586.75610021218</v>
      </c>
      <c r="Y21" s="229">
        <f t="shared" si="6"/>
        <v>70857.418295201569</v>
      </c>
      <c r="Z21" s="229">
        <f t="shared" si="6"/>
        <v>67314.547380441494</v>
      </c>
      <c r="AA21" s="229">
        <f t="shared" si="6"/>
        <v>63948.820011419419</v>
      </c>
      <c r="AB21" s="229">
        <f t="shared" si="6"/>
        <v>60751.379010848446</v>
      </c>
      <c r="AC21" s="229">
        <f t="shared" si="6"/>
        <v>57713.810060306023</v>
      </c>
      <c r="AD21" s="229">
        <f t="shared" si="6"/>
        <v>54828.119557290724</v>
      </c>
      <c r="AE21" s="229">
        <f t="shared" si="6"/>
        <v>52086.713579426185</v>
      </c>
      <c r="AF21" s="229">
        <f t="shared" si="6"/>
        <v>49482.377900454878</v>
      </c>
      <c r="AG21" s="229">
        <f t="shared" si="6"/>
        <v>47008.259005432134</v>
      </c>
      <c r="AH21" s="229">
        <f t="shared" si="6"/>
        <v>44657.846055160524</v>
      </c>
      <c r="AI21" s="229">
        <f t="shared" si="6"/>
        <v>42424.9537524025</v>
      </c>
      <c r="AJ21" s="229">
        <f t="shared" si="6"/>
        <v>40303.706064782375</v>
      </c>
      <c r="AK21" s="229">
        <f t="shared" si="6"/>
        <v>38288.520761543259</v>
      </c>
      <c r="AL21" s="229">
        <f t="shared" si="6"/>
        <v>36374.0947234661</v>
      </c>
      <c r="AM21" s="229">
        <f t="shared" si="6"/>
        <v>34555.389987292794</v>
      </c>
      <c r="AN21" s="229">
        <f t="shared" si="6"/>
        <v>32827.620487928158</v>
      </c>
      <c r="AO21" s="229">
        <f t="shared" si="6"/>
        <v>31186.239463531751</v>
      </c>
      <c r="AP21" s="229">
        <f t="shared" si="6"/>
        <v>29626.927490355163</v>
      </c>
      <c r="AQ21" s="229">
        <f t="shared" si="6"/>
        <v>28145.581115837405</v>
      </c>
      <c r="AR21" s="229">
        <f t="shared" si="6"/>
        <v>26738.302060045535</v>
      </c>
      <c r="AS21" s="229">
        <f t="shared" si="6"/>
        <v>25401.386957043258</v>
      </c>
      <c r="AT21" s="229">
        <f t="shared" si="6"/>
        <v>24131.317609191094</v>
      </c>
      <c r="AU21" s="229">
        <f t="shared" si="6"/>
        <v>22924.751728731539</v>
      </c>
      <c r="AV21" s="229">
        <f t="shared" si="6"/>
        <v>21778.51414229496</v>
      </c>
      <c r="AW21" s="229">
        <f t="shared" si="6"/>
        <v>20689.588435180212</v>
      </c>
      <c r="AX21" s="229">
        <f t="shared" si="6"/>
        <v>19655.109013421203</v>
      </c>
      <c r="AY21" s="229">
        <f t="shared" si="6"/>
        <v>18672.353562750144</v>
      </c>
      <c r="AZ21" s="229">
        <f t="shared" si="6"/>
        <v>18672.353562750144</v>
      </c>
      <c r="BA21" s="229">
        <f t="shared" si="6"/>
        <v>18672.353562750144</v>
      </c>
      <c r="BB21" s="229">
        <f t="shared" si="6"/>
        <v>18672.353562750144</v>
      </c>
      <c r="BC21" s="230"/>
    </row>
    <row r="22" spans="1:55" ht="14.4" x14ac:dyDescent="0.25">
      <c r="A22" s="19"/>
      <c r="B22" s="19"/>
      <c r="C22" s="20"/>
      <c r="D22" s="22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22"/>
    </row>
    <row r="23" spans="1:55" ht="14.4" x14ac:dyDescent="0.25">
      <c r="A23" s="19"/>
      <c r="B23" s="19"/>
      <c r="C23" s="20"/>
      <c r="D23" s="22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22"/>
    </row>
    <row r="24" spans="1:55" ht="14.4" x14ac:dyDescent="0.25">
      <c r="A24" s="19"/>
      <c r="B24" s="19"/>
      <c r="C24" s="20"/>
      <c r="D24" s="22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22"/>
    </row>
    <row r="25" spans="1:55" ht="14.4" x14ac:dyDescent="0.25">
      <c r="A25" s="19" t="s">
        <v>209</v>
      </c>
      <c r="B25" s="19"/>
      <c r="C25" s="20"/>
      <c r="D25" s="22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22"/>
    </row>
    <row r="26" spans="1:55" ht="14.4" x14ac:dyDescent="0.25">
      <c r="A26" s="19"/>
      <c r="B26" s="19"/>
      <c r="C26" s="20"/>
      <c r="D26" s="22"/>
      <c r="E26" s="266" t="str">
        <f xml:space="preserve"> FinStat!E$11</f>
        <v>EBITDA</v>
      </c>
      <c r="F26" s="266">
        <f xml:space="preserve"> FinStat!F$11</f>
        <v>0</v>
      </c>
      <c r="G26" s="266" t="str">
        <f xml:space="preserve"> FinStat!G$11</f>
        <v xml:space="preserve"> usd 000s</v>
      </c>
      <c r="H26" s="266">
        <f xml:space="preserve"> FinStat!H$11</f>
        <v>380820.06163318129</v>
      </c>
      <c r="I26" s="266">
        <f xml:space="preserve"> FinStat!I$11</f>
        <v>0</v>
      </c>
      <c r="J26" s="266">
        <f xml:space="preserve"> FinStat!J$11</f>
        <v>0</v>
      </c>
      <c r="K26" s="266">
        <f xml:space="preserve"> FinStat!K$11</f>
        <v>0</v>
      </c>
      <c r="L26" s="266">
        <f xml:space="preserve"> FinStat!L$11</f>
        <v>2817.0717187500013</v>
      </c>
      <c r="M26" s="266">
        <f xml:space="preserve"> FinStat!M$11</f>
        <v>4345.1851167187497</v>
      </c>
      <c r="N26" s="266">
        <f xml:space="preserve"> FinStat!N$11</f>
        <v>7193.455601568372</v>
      </c>
      <c r="O26" s="266">
        <f xml:space="preserve"> FinStat!O$11</f>
        <v>11301.369268673063</v>
      </c>
      <c r="P26" s="266">
        <f xml:space="preserve"> FinStat!P$11</f>
        <v>4371.441428779025</v>
      </c>
      <c r="Q26" s="266">
        <f xml:space="preserve"> FinStat!Q$11</f>
        <v>6488.3521213585454</v>
      </c>
      <c r="R26" s="266">
        <f xml:space="preserve"> FinStat!R$11</f>
        <v>7434.9816859919483</v>
      </c>
      <c r="S26" s="266">
        <f xml:space="preserve"> FinStat!S$11</f>
        <v>11689.752451676406</v>
      </c>
      <c r="T26" s="266">
        <f xml:space="preserve"> FinStat!T$11</f>
        <v>4643.5228003036091</v>
      </c>
      <c r="U26" s="266">
        <f xml:space="preserve"> FinStat!U$11</f>
        <v>6771.6101456202614</v>
      </c>
      <c r="V26" s="266">
        <f xml:space="preserve"> FinStat!V$11</f>
        <v>7774.7634703046333</v>
      </c>
      <c r="W26" s="266">
        <f xml:space="preserve"> FinStat!W$11</f>
        <v>12225.309292121803</v>
      </c>
      <c r="X26" s="266">
        <f xml:space="preserve"> FinStat!X$11</f>
        <v>5306.6684422027956</v>
      </c>
      <c r="Y26" s="266">
        <f xml:space="preserve"> FinStat!Y$11</f>
        <v>7150.1346643967781</v>
      </c>
      <c r="Z26" s="266">
        <f xml:space="preserve"> FinStat!Z$11</f>
        <v>8223.2020881960671</v>
      </c>
      <c r="AA26" s="266">
        <f xml:space="preserve"> FinStat!AA$11</f>
        <v>12415.025720052168</v>
      </c>
      <c r="AB26" s="266">
        <f xml:space="preserve"> FinStat!AB$11</f>
        <v>5671.0992653253634</v>
      </c>
      <c r="AC26" s="266">
        <f xml:space="preserve"> FinStat!AC$11</f>
        <v>7635.7670443977204</v>
      </c>
      <c r="AD26" s="266">
        <f xml:space="preserve"> FinStat!AD$11</f>
        <v>8794.4339363737345</v>
      </c>
      <c r="AE26" s="266">
        <f xml:space="preserve"> FinStat!AE$11</f>
        <v>13268.901105272762</v>
      </c>
      <c r="AF26" s="266">
        <f xml:space="preserve"> FinStat!AF$11</f>
        <v>6129.8900366968774</v>
      </c>
      <c r="AG26" s="266">
        <f xml:space="preserve"> FinStat!AG$11</f>
        <v>8244.1943424591664</v>
      </c>
      <c r="AH26" s="266">
        <f xml:space="preserve"> FinStat!AH$11</f>
        <v>9507.0709744584437</v>
      </c>
      <c r="AI26" s="266">
        <f xml:space="preserve"> FinStat!AI$11</f>
        <v>14330.180031901637</v>
      </c>
      <c r="AJ26" s="266">
        <f xml:space="preserve"> FinStat!AJ$11</f>
        <v>6783.5126888902178</v>
      </c>
      <c r="AK26" s="266">
        <f xml:space="preserve"> FinStat!AK$11</f>
        <v>8944.4027086006445</v>
      </c>
      <c r="AL26" s="266">
        <f xml:space="preserve"> FinStat!AL$11</f>
        <v>10298.028432012989</v>
      </c>
      <c r="AM26" s="266">
        <f xml:space="preserve"> FinStat!AM$11</f>
        <v>15467.721434125548</v>
      </c>
      <c r="AN26" s="266">
        <f xml:space="preserve"> FinStat!AN$11</f>
        <v>7265.8416691179791</v>
      </c>
      <c r="AO26" s="266">
        <f xml:space="preserve"> FinStat!AO$11</f>
        <v>9694.9273696335586</v>
      </c>
      <c r="AP26" s="266">
        <f xml:space="preserve"> FinStat!AP$11</f>
        <v>11145.823326258263</v>
      </c>
      <c r="AQ26" s="266">
        <f xml:space="preserve"> FinStat!AQ$11</f>
        <v>16687.005459564472</v>
      </c>
      <c r="AR26" s="266">
        <f xml:space="preserve"> FinStat!AR$11</f>
        <v>7895.7465598940944</v>
      </c>
      <c r="AS26" s="266">
        <f xml:space="preserve"> FinStat!AS$11</f>
        <v>10499.384005766839</v>
      </c>
      <c r="AT26" s="266">
        <f xml:space="preserve"> FinStat!AT$11</f>
        <v>12054.539940335811</v>
      </c>
      <c r="AU26" s="266">
        <f xml:space="preserve"> FinStat!AU$11</f>
        <v>17993.906053937681</v>
      </c>
      <c r="AV26" s="266">
        <f xml:space="preserve"> FinStat!AV$11</f>
        <v>8570.9158059256297</v>
      </c>
      <c r="AW26" s="266">
        <f xml:space="preserve"> FinStat!AW$11</f>
        <v>11361.648116486715</v>
      </c>
      <c r="AX26" s="266">
        <f xml:space="preserve"> FinStat!AX$11</f>
        <v>13028.556050017258</v>
      </c>
      <c r="AY26" s="266">
        <f xml:space="preserve"> FinStat!AY$11</f>
        <v>19394.719259013629</v>
      </c>
      <c r="AZ26" s="266">
        <f xml:space="preserve"> FinStat!AZ$11</f>
        <v>0</v>
      </c>
      <c r="BA26" s="266">
        <f xml:space="preserve"> FinStat!BA$11</f>
        <v>0</v>
      </c>
      <c r="BB26" s="266">
        <f xml:space="preserve"> FinStat!BB$11</f>
        <v>0</v>
      </c>
      <c r="BC26" s="22"/>
    </row>
    <row r="27" spans="1:55" ht="14.4" x14ac:dyDescent="0.25">
      <c r="A27" s="19"/>
      <c r="B27" s="19"/>
      <c r="C27" s="20"/>
      <c r="D27" s="21" t="s">
        <v>57</v>
      </c>
      <c r="E27" s="22" t="str">
        <f t="shared" ref="E27:AJ27" si="7" xml:space="preserve"> E$12</f>
        <v>tax depreciation</v>
      </c>
      <c r="F27" s="22">
        <f t="shared" si="7"/>
        <v>0</v>
      </c>
      <c r="G27" s="22" t="str">
        <f t="shared" si="7"/>
        <v>usd 000s</v>
      </c>
      <c r="H27" s="22">
        <f t="shared" si="7"/>
        <v>0</v>
      </c>
      <c r="I27" s="22">
        <f t="shared" si="7"/>
        <v>0</v>
      </c>
      <c r="J27" s="22">
        <f t="shared" si="7"/>
        <v>0</v>
      </c>
      <c r="K27" s="22">
        <f t="shared" si="7"/>
        <v>0</v>
      </c>
      <c r="L27" s="22">
        <f t="shared" si="7"/>
        <v>6600</v>
      </c>
      <c r="M27" s="22">
        <f t="shared" si="7"/>
        <v>6270</v>
      </c>
      <c r="N27" s="22">
        <f t="shared" si="7"/>
        <v>6556.5</v>
      </c>
      <c r="O27" s="22">
        <f t="shared" si="7"/>
        <v>6228.6750000000002</v>
      </c>
      <c r="P27" s="22">
        <f t="shared" si="7"/>
        <v>5917.24125</v>
      </c>
      <c r="Q27" s="22">
        <f t="shared" si="7"/>
        <v>5621.3791874999997</v>
      </c>
      <c r="R27" s="22">
        <f t="shared" si="7"/>
        <v>5340.3102281249994</v>
      </c>
      <c r="S27" s="22">
        <f t="shared" si="7"/>
        <v>5073.2947167187494</v>
      </c>
      <c r="T27" s="22">
        <f t="shared" si="7"/>
        <v>4819.6299808828117</v>
      </c>
      <c r="U27" s="22">
        <f t="shared" si="7"/>
        <v>4578.6484818386716</v>
      </c>
      <c r="V27" s="22">
        <f t="shared" si="7"/>
        <v>4349.7160577467384</v>
      </c>
      <c r="W27" s="22">
        <f t="shared" si="7"/>
        <v>4132.2302548594007</v>
      </c>
      <c r="X27" s="22">
        <f t="shared" si="7"/>
        <v>3925.6187421164309</v>
      </c>
      <c r="Y27" s="22">
        <f t="shared" si="7"/>
        <v>3729.3378050106094</v>
      </c>
      <c r="Z27" s="22">
        <f t="shared" si="7"/>
        <v>3542.8709147600784</v>
      </c>
      <c r="AA27" s="22">
        <f t="shared" si="7"/>
        <v>3365.727369022075</v>
      </c>
      <c r="AB27" s="22">
        <f t="shared" si="7"/>
        <v>3197.441000570971</v>
      </c>
      <c r="AC27" s="22">
        <f t="shared" si="7"/>
        <v>3037.5689505424225</v>
      </c>
      <c r="AD27" s="22">
        <f t="shared" si="7"/>
        <v>2885.6905030153011</v>
      </c>
      <c r="AE27" s="22">
        <f t="shared" si="7"/>
        <v>2741.4059778645365</v>
      </c>
      <c r="AF27" s="22">
        <f t="shared" si="7"/>
        <v>2604.3356789713093</v>
      </c>
      <c r="AG27" s="22">
        <f t="shared" si="7"/>
        <v>2474.1188950227443</v>
      </c>
      <c r="AH27" s="22">
        <f t="shared" si="7"/>
        <v>2350.4129502716069</v>
      </c>
      <c r="AI27" s="22">
        <f t="shared" si="7"/>
        <v>2232.8923027580263</v>
      </c>
      <c r="AJ27" s="22">
        <f t="shared" si="7"/>
        <v>2121.2476876201249</v>
      </c>
      <c r="AK27" s="22">
        <f t="shared" ref="AK27:BB27" si="8" xml:space="preserve"> AK$12</f>
        <v>2015.1853032391189</v>
      </c>
      <c r="AL27" s="22">
        <f t="shared" si="8"/>
        <v>1914.426038077163</v>
      </c>
      <c r="AM27" s="22">
        <f t="shared" si="8"/>
        <v>1818.704736173305</v>
      </c>
      <c r="AN27" s="22">
        <f t="shared" si="8"/>
        <v>1727.7694993646398</v>
      </c>
      <c r="AO27" s="22">
        <f t="shared" si="8"/>
        <v>1641.3810243964081</v>
      </c>
      <c r="AP27" s="22">
        <f t="shared" si="8"/>
        <v>1559.3119731765876</v>
      </c>
      <c r="AQ27" s="22">
        <f t="shared" si="8"/>
        <v>1481.3463745177582</v>
      </c>
      <c r="AR27" s="22">
        <f t="shared" si="8"/>
        <v>1407.2790557918704</v>
      </c>
      <c r="AS27" s="22">
        <f t="shared" si="8"/>
        <v>1336.9151030022767</v>
      </c>
      <c r="AT27" s="22">
        <f t="shared" si="8"/>
        <v>1270.069347852163</v>
      </c>
      <c r="AU27" s="22">
        <f t="shared" si="8"/>
        <v>1206.5658804595548</v>
      </c>
      <c r="AV27" s="22">
        <f t="shared" si="8"/>
        <v>1146.237586436577</v>
      </c>
      <c r="AW27" s="22">
        <f t="shared" si="8"/>
        <v>1088.9257071147481</v>
      </c>
      <c r="AX27" s="22">
        <f t="shared" si="8"/>
        <v>1034.4794217590106</v>
      </c>
      <c r="AY27" s="22">
        <f t="shared" si="8"/>
        <v>982.7554506710602</v>
      </c>
      <c r="AZ27" s="22">
        <f t="shared" si="8"/>
        <v>0</v>
      </c>
      <c r="BA27" s="22">
        <f t="shared" si="8"/>
        <v>0</v>
      </c>
      <c r="BB27" s="22">
        <f t="shared" si="8"/>
        <v>0</v>
      </c>
      <c r="BC27" s="22"/>
    </row>
    <row r="28" spans="1:55" s="226" customFormat="1" ht="14.4" x14ac:dyDescent="0.25">
      <c r="A28" s="285"/>
      <c r="B28" s="285"/>
      <c r="C28" s="286"/>
      <c r="D28" s="323" t="s">
        <v>57</v>
      </c>
      <c r="E28" s="327" t="str">
        <f xml:space="preserve"> Debt!E$79</f>
        <v>Finance cost pos</v>
      </c>
      <c r="F28" s="327">
        <f xml:space="preserve"> Debt!F$79</f>
        <v>0</v>
      </c>
      <c r="G28" s="327" t="str">
        <f xml:space="preserve"> Debt!G$79</f>
        <v>usd 000s</v>
      </c>
      <c r="H28" s="327">
        <f xml:space="preserve"> Debt!H$79</f>
        <v>0</v>
      </c>
      <c r="I28" s="327">
        <f xml:space="preserve"> Debt!I$79</f>
        <v>0</v>
      </c>
      <c r="J28" s="327">
        <f xml:space="preserve"> Debt!J$79</f>
        <v>0</v>
      </c>
      <c r="K28" s="327">
        <f xml:space="preserve"> Debt!K$79</f>
        <v>0</v>
      </c>
      <c r="L28" s="327">
        <f xml:space="preserve"> Debt!L$79</f>
        <v>1109.5890410958905</v>
      </c>
      <c r="M28" s="327">
        <f xml:space="preserve"> Debt!M$79</f>
        <v>1222.3294520547945</v>
      </c>
      <c r="N28" s="327">
        <f xml:space="preserve"> Debt!N$79</f>
        <v>1155.7972602739726</v>
      </c>
      <c r="O28" s="327">
        <f xml:space="preserve"> Debt!O$79</f>
        <v>1075.8328767123289</v>
      </c>
      <c r="P28" s="327">
        <f xml:space="preserve"> Debt!P$79</f>
        <v>974.21917808219177</v>
      </c>
      <c r="Q28" s="327">
        <f xml:space="preserve"> Debt!Q$79</f>
        <v>905.94863013698637</v>
      </c>
      <c r="R28" s="327">
        <f xml:space="preserve"> Debt!R$79</f>
        <v>835.93972602739723</v>
      </c>
      <c r="S28" s="327">
        <f xml:space="preserve"> Debt!S$79</f>
        <v>755.97534246575344</v>
      </c>
      <c r="T28" s="327">
        <f xml:space="preserve"> Debt!T$79</f>
        <v>668.66301369863015</v>
      </c>
      <c r="U28" s="327">
        <f xml:space="preserve"> Debt!U$79</f>
        <v>589.56780821917812</v>
      </c>
      <c r="V28" s="327">
        <f xml:space="preserve"> Debt!V$79</f>
        <v>516.08219178082197</v>
      </c>
      <c r="W28" s="327">
        <f xml:space="preserve"> Debt!W$79</f>
        <v>436.11780821917807</v>
      </c>
      <c r="X28" s="327">
        <f xml:space="preserve"> Debt!X$79</f>
        <v>348.41095890410963</v>
      </c>
      <c r="Y28" s="327">
        <f xml:space="preserve"> Debt!Y$79</f>
        <v>273.18698630136987</v>
      </c>
      <c r="Z28" s="327">
        <f xml:space="preserve"> Debt!Z$79</f>
        <v>196.22465753424657</v>
      </c>
      <c r="AA28" s="327">
        <f xml:space="preserve"> Debt!AA$79</f>
        <v>116.26027397260275</v>
      </c>
      <c r="AB28" s="327">
        <f xml:space="preserve"> Debt!AB$79</f>
        <v>35.506849315068493</v>
      </c>
      <c r="AC28" s="327">
        <f xml:space="preserve"> Debt!AC$79</f>
        <v>26.926027397260274</v>
      </c>
      <c r="AD28" s="327">
        <f xml:space="preserve"> Debt!AD$79</f>
        <v>18.147945205479452</v>
      </c>
      <c r="AE28" s="327">
        <f xml:space="preserve"> Debt!AE$79</f>
        <v>9.0739726027397261</v>
      </c>
      <c r="AF28" s="327">
        <f xml:space="preserve"> Debt!AF$79</f>
        <v>0</v>
      </c>
      <c r="AG28" s="327">
        <f xml:space="preserve"> Debt!AG$79</f>
        <v>0</v>
      </c>
      <c r="AH28" s="327">
        <f xml:space="preserve"> Debt!AH$79</f>
        <v>0</v>
      </c>
      <c r="AI28" s="327">
        <f xml:space="preserve"> Debt!AI$79</f>
        <v>0</v>
      </c>
      <c r="AJ28" s="327">
        <f xml:space="preserve"> Debt!AJ$79</f>
        <v>0</v>
      </c>
      <c r="AK28" s="327">
        <f xml:space="preserve"> Debt!AK$79</f>
        <v>0</v>
      </c>
      <c r="AL28" s="327">
        <f xml:space="preserve"> Debt!AL$79</f>
        <v>0</v>
      </c>
      <c r="AM28" s="327">
        <f xml:space="preserve"> Debt!AM$79</f>
        <v>0</v>
      </c>
      <c r="AN28" s="327">
        <f xml:space="preserve"> Debt!AN$79</f>
        <v>0</v>
      </c>
      <c r="AO28" s="327">
        <f xml:space="preserve"> Debt!AO$79</f>
        <v>0</v>
      </c>
      <c r="AP28" s="327">
        <f xml:space="preserve"> Debt!AP$79</f>
        <v>0</v>
      </c>
      <c r="AQ28" s="327">
        <f xml:space="preserve"> Debt!AQ$79</f>
        <v>0</v>
      </c>
      <c r="AR28" s="327">
        <f xml:space="preserve"> Debt!AR$79</f>
        <v>0</v>
      </c>
      <c r="AS28" s="327">
        <f xml:space="preserve"> Debt!AS$79</f>
        <v>0</v>
      </c>
      <c r="AT28" s="327">
        <f xml:space="preserve"> Debt!AT$79</f>
        <v>0</v>
      </c>
      <c r="AU28" s="327">
        <f xml:space="preserve"> Debt!AU$79</f>
        <v>0</v>
      </c>
      <c r="AV28" s="327">
        <f xml:space="preserve"> Debt!AV$79</f>
        <v>0</v>
      </c>
      <c r="AW28" s="327">
        <f xml:space="preserve"> Debt!AW$79</f>
        <v>0</v>
      </c>
      <c r="AX28" s="327">
        <f xml:space="preserve"> Debt!AX$79</f>
        <v>0</v>
      </c>
      <c r="AY28" s="327">
        <f xml:space="preserve"> Debt!AY$79</f>
        <v>0</v>
      </c>
      <c r="AZ28" s="327">
        <f xml:space="preserve"> Debt!AZ$79</f>
        <v>0</v>
      </c>
      <c r="BA28" s="327">
        <f xml:space="preserve"> Debt!BA$79</f>
        <v>0</v>
      </c>
      <c r="BB28" s="327">
        <f xml:space="preserve"> Debt!BB$79</f>
        <v>0</v>
      </c>
      <c r="BC28" s="287"/>
    </row>
    <row r="29" spans="1:55" s="133" customFormat="1" ht="14.4" x14ac:dyDescent="0.25">
      <c r="A29" s="129"/>
      <c r="B29" s="129"/>
      <c r="C29" s="130"/>
      <c r="D29" s="267"/>
      <c r="E29" s="132" t="s">
        <v>322</v>
      </c>
      <c r="F29" s="132"/>
      <c r="G29" s="132" t="s">
        <v>121</v>
      </c>
      <c r="H29" s="132"/>
      <c r="I29" s="132"/>
      <c r="J29" s="132">
        <f t="shared" ref="J29:BB29" si="9">J26-J27-J28</f>
        <v>0</v>
      </c>
      <c r="K29" s="132">
        <f t="shared" si="9"/>
        <v>0</v>
      </c>
      <c r="L29" s="132">
        <f t="shared" si="9"/>
        <v>-4892.5173223458896</v>
      </c>
      <c r="M29" s="132">
        <f t="shared" si="9"/>
        <v>-3147.1443353360446</v>
      </c>
      <c r="N29" s="132">
        <f t="shared" si="9"/>
        <v>-518.84165870560059</v>
      </c>
      <c r="O29" s="132">
        <f t="shared" si="9"/>
        <v>3996.8613919607337</v>
      </c>
      <c r="P29" s="132">
        <f t="shared" si="9"/>
        <v>-2520.0189993031668</v>
      </c>
      <c r="Q29" s="132">
        <f t="shared" si="9"/>
        <v>-38.975696278440637</v>
      </c>
      <c r="R29" s="132">
        <f t="shared" si="9"/>
        <v>1258.7317318395517</v>
      </c>
      <c r="S29" s="132">
        <f t="shared" si="9"/>
        <v>5860.4823924919028</v>
      </c>
      <c r="T29" s="132">
        <f t="shared" si="9"/>
        <v>-844.77019427783273</v>
      </c>
      <c r="U29" s="132">
        <f t="shared" si="9"/>
        <v>1603.3938555624118</v>
      </c>
      <c r="V29" s="132">
        <f t="shared" si="9"/>
        <v>2908.9652207770728</v>
      </c>
      <c r="W29" s="132">
        <f t="shared" si="9"/>
        <v>7656.9612290432242</v>
      </c>
      <c r="X29" s="132">
        <f t="shared" si="9"/>
        <v>1032.6387411822552</v>
      </c>
      <c r="Y29" s="132">
        <f t="shared" si="9"/>
        <v>3147.6098730847989</v>
      </c>
      <c r="Z29" s="132">
        <f t="shared" si="9"/>
        <v>4484.1065159017417</v>
      </c>
      <c r="AA29" s="132">
        <f t="shared" si="9"/>
        <v>8933.0380770574902</v>
      </c>
      <c r="AB29" s="132">
        <f t="shared" si="9"/>
        <v>2438.151415439324</v>
      </c>
      <c r="AC29" s="132">
        <f t="shared" si="9"/>
        <v>4571.2720664580374</v>
      </c>
      <c r="AD29" s="132">
        <f t="shared" si="9"/>
        <v>5890.5954881529542</v>
      </c>
      <c r="AE29" s="132">
        <f t="shared" si="9"/>
        <v>10518.421154805485</v>
      </c>
      <c r="AF29" s="132">
        <f t="shared" si="9"/>
        <v>3525.554357725568</v>
      </c>
      <c r="AG29" s="132">
        <f t="shared" si="9"/>
        <v>5770.0754474364221</v>
      </c>
      <c r="AH29" s="132">
        <f t="shared" si="9"/>
        <v>7156.6580241868369</v>
      </c>
      <c r="AI29" s="132">
        <f t="shared" si="9"/>
        <v>12097.287729143611</v>
      </c>
      <c r="AJ29" s="132">
        <f t="shared" si="9"/>
        <v>4662.2650012700924</v>
      </c>
      <c r="AK29" s="132">
        <f t="shared" si="9"/>
        <v>6929.2174053615254</v>
      </c>
      <c r="AL29" s="132">
        <f t="shared" si="9"/>
        <v>8383.6023939358256</v>
      </c>
      <c r="AM29" s="132">
        <f t="shared" si="9"/>
        <v>13649.016697952242</v>
      </c>
      <c r="AN29" s="132">
        <f t="shared" si="9"/>
        <v>5538.072169753339</v>
      </c>
      <c r="AO29" s="132">
        <f t="shared" si="9"/>
        <v>8053.5463452371505</v>
      </c>
      <c r="AP29" s="132">
        <f t="shared" si="9"/>
        <v>9586.5113530816761</v>
      </c>
      <c r="AQ29" s="132">
        <f t="shared" si="9"/>
        <v>15205.659085046715</v>
      </c>
      <c r="AR29" s="132">
        <f t="shared" si="9"/>
        <v>6488.4675041022238</v>
      </c>
      <c r="AS29" s="132">
        <f t="shared" si="9"/>
        <v>9162.4689027645618</v>
      </c>
      <c r="AT29" s="132">
        <f t="shared" si="9"/>
        <v>10784.470592483649</v>
      </c>
      <c r="AU29" s="132">
        <f t="shared" si="9"/>
        <v>16787.340173478126</v>
      </c>
      <c r="AV29" s="132">
        <f t="shared" si="9"/>
        <v>7424.6782194890529</v>
      </c>
      <c r="AW29" s="132">
        <f t="shared" si="9"/>
        <v>10272.722409371967</v>
      </c>
      <c r="AX29" s="132">
        <f t="shared" si="9"/>
        <v>11994.076628258248</v>
      </c>
      <c r="AY29" s="132">
        <f t="shared" si="9"/>
        <v>18411.963808342571</v>
      </c>
      <c r="AZ29" s="132">
        <f t="shared" si="9"/>
        <v>0</v>
      </c>
      <c r="BA29" s="132">
        <f t="shared" si="9"/>
        <v>0</v>
      </c>
      <c r="BB29" s="132">
        <f t="shared" si="9"/>
        <v>0</v>
      </c>
      <c r="BC29" s="267"/>
    </row>
    <row r="30" spans="1:55" ht="14.4" x14ac:dyDescent="0.25">
      <c r="A30" s="19"/>
      <c r="B30" s="19"/>
      <c r="C30" s="20"/>
      <c r="D30" s="22"/>
      <c r="E30" s="353"/>
      <c r="F30" s="353"/>
      <c r="G30" s="353"/>
      <c r="H30" s="353"/>
      <c r="I30" s="353"/>
      <c r="J30" s="353"/>
      <c r="K30" s="353"/>
      <c r="L30" s="353"/>
      <c r="M30" s="353"/>
      <c r="N30" s="353"/>
      <c r="O30" s="353"/>
      <c r="P30" s="353"/>
      <c r="Q30" s="353"/>
      <c r="R30" s="353"/>
      <c r="S30" s="353"/>
      <c r="T30" s="353"/>
      <c r="U30" s="353"/>
      <c r="V30" s="353"/>
      <c r="W30" s="353"/>
      <c r="X30" s="353"/>
      <c r="Y30" s="353"/>
      <c r="Z30" s="353"/>
      <c r="AA30" s="353"/>
      <c r="AB30" s="353"/>
      <c r="AC30" s="353"/>
      <c r="AD30" s="353"/>
      <c r="AE30" s="353"/>
      <c r="AF30" s="353"/>
      <c r="AG30" s="353"/>
      <c r="AH30" s="353"/>
      <c r="AI30" s="353"/>
      <c r="AJ30" s="353"/>
      <c r="AK30" s="353"/>
      <c r="AL30" s="353"/>
      <c r="AM30" s="353"/>
      <c r="AN30" s="353"/>
      <c r="AO30" s="353"/>
      <c r="AP30" s="353"/>
      <c r="AQ30" s="353"/>
      <c r="AR30" s="353"/>
      <c r="AS30" s="353"/>
      <c r="AT30" s="353"/>
      <c r="AU30" s="353"/>
      <c r="AV30" s="353"/>
      <c r="AW30" s="353"/>
      <c r="AX30" s="353"/>
      <c r="AY30" s="353"/>
      <c r="AZ30" s="353"/>
      <c r="BA30" s="353"/>
      <c r="BB30" s="353"/>
      <c r="BC30" s="22"/>
    </row>
    <row r="31" spans="1:55" ht="14.4" x14ac:dyDescent="0.25">
      <c r="A31" s="19"/>
      <c r="B31" s="19"/>
      <c r="C31" s="20"/>
      <c r="D31" s="22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/>
      <c r="AK31" s="266"/>
      <c r="AL31" s="266"/>
      <c r="AM31" s="266"/>
      <c r="AN31" s="266"/>
      <c r="AO31" s="266"/>
      <c r="AP31" s="266"/>
      <c r="AQ31" s="266"/>
      <c r="AR31" s="266"/>
      <c r="AS31" s="266"/>
      <c r="AT31" s="266"/>
      <c r="AU31" s="266"/>
      <c r="AV31" s="266"/>
      <c r="AW31" s="266"/>
      <c r="AX31" s="266"/>
      <c r="AY31" s="266"/>
      <c r="AZ31" s="266"/>
      <c r="BA31" s="266"/>
      <c r="BB31" s="266"/>
      <c r="BC31" s="22"/>
    </row>
    <row r="32" spans="1:55" ht="14.4" x14ac:dyDescent="0.25">
      <c r="A32" s="19" t="s">
        <v>329</v>
      </c>
      <c r="B32" s="19"/>
      <c r="C32" s="20"/>
      <c r="D32" s="2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10"/>
    </row>
    <row r="33" spans="1:55" ht="14.4" x14ac:dyDescent="0.25">
      <c r="A33" s="19"/>
      <c r="B33" s="19"/>
      <c r="C33" s="20"/>
      <c r="D33" s="22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22"/>
    </row>
    <row r="34" spans="1:55" ht="14.4" x14ac:dyDescent="0.25">
      <c r="A34" s="140"/>
      <c r="B34" s="140"/>
      <c r="C34" s="141"/>
      <c r="D34" s="142"/>
      <c r="E34" s="214"/>
      <c r="F34" s="214"/>
      <c r="G34" s="214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2"/>
      <c r="BA34" s="142"/>
      <c r="BB34" s="142"/>
      <c r="BC34" s="10"/>
    </row>
    <row r="35" spans="1:55" s="127" customFormat="1" ht="14.4" x14ac:dyDescent="0.25">
      <c r="A35" s="7"/>
      <c r="B35" s="7"/>
      <c r="C35" s="8"/>
      <c r="D35" s="10"/>
      <c r="E35" s="79" t="str">
        <f>Time!E$34</f>
        <v>Acquisition / initial balance date flag</v>
      </c>
      <c r="F35" s="79">
        <f>Time!F$34</f>
        <v>0</v>
      </c>
      <c r="G35" s="79" t="str">
        <f>Time!G$34</f>
        <v>flag</v>
      </c>
      <c r="H35" s="79">
        <f>Time!H$34</f>
        <v>1</v>
      </c>
      <c r="I35" s="79">
        <f>Time!I$34</f>
        <v>0</v>
      </c>
      <c r="J35" s="79">
        <f>Time!J$34</f>
        <v>0</v>
      </c>
      <c r="K35" s="79">
        <f>Time!K$34</f>
        <v>1</v>
      </c>
      <c r="L35" s="79">
        <f>Time!L$34</f>
        <v>0</v>
      </c>
      <c r="M35" s="79">
        <f>Time!M$34</f>
        <v>0</v>
      </c>
      <c r="N35" s="79">
        <f>Time!N$34</f>
        <v>0</v>
      </c>
      <c r="O35" s="79">
        <f>Time!O$34</f>
        <v>0</v>
      </c>
      <c r="P35" s="79">
        <f>Time!P$34</f>
        <v>0</v>
      </c>
      <c r="Q35" s="79">
        <f>Time!Q$34</f>
        <v>0</v>
      </c>
      <c r="R35" s="79">
        <f>Time!R$34</f>
        <v>0</v>
      </c>
      <c r="S35" s="79">
        <f>Time!S$34</f>
        <v>0</v>
      </c>
      <c r="T35" s="79">
        <f>Time!T$34</f>
        <v>0</v>
      </c>
      <c r="U35" s="79">
        <f>Time!U$34</f>
        <v>0</v>
      </c>
      <c r="V35" s="79">
        <f>Time!V$34</f>
        <v>0</v>
      </c>
      <c r="W35" s="79">
        <f>Time!W$34</f>
        <v>0</v>
      </c>
      <c r="X35" s="79">
        <f>Time!X$34</f>
        <v>0</v>
      </c>
      <c r="Y35" s="79">
        <f>Time!Y$34</f>
        <v>0</v>
      </c>
      <c r="Z35" s="79">
        <f>Time!Z$34</f>
        <v>0</v>
      </c>
      <c r="AA35" s="79">
        <f>Time!AA$34</f>
        <v>0</v>
      </c>
      <c r="AB35" s="79">
        <f>Time!AB$34</f>
        <v>0</v>
      </c>
      <c r="AC35" s="79">
        <f>Time!AC$34</f>
        <v>0</v>
      </c>
      <c r="AD35" s="79">
        <f>Time!AD$34</f>
        <v>0</v>
      </c>
      <c r="AE35" s="79">
        <f>Time!AE$34</f>
        <v>0</v>
      </c>
      <c r="AF35" s="79">
        <f>Time!AF$34</f>
        <v>0</v>
      </c>
      <c r="AG35" s="79">
        <f>Time!AG$34</f>
        <v>0</v>
      </c>
      <c r="AH35" s="79">
        <f>Time!AH$34</f>
        <v>0</v>
      </c>
      <c r="AI35" s="79">
        <f>Time!AI$34</f>
        <v>0</v>
      </c>
      <c r="AJ35" s="79">
        <f>Time!AJ$34</f>
        <v>0</v>
      </c>
      <c r="AK35" s="79">
        <f>Time!AK$34</f>
        <v>0</v>
      </c>
      <c r="AL35" s="79">
        <f>Time!AL$34</f>
        <v>0</v>
      </c>
      <c r="AM35" s="79">
        <f>Time!AM$34</f>
        <v>0</v>
      </c>
      <c r="AN35" s="79">
        <f>Time!AN$34</f>
        <v>0</v>
      </c>
      <c r="AO35" s="79">
        <f>Time!AO$34</f>
        <v>0</v>
      </c>
      <c r="AP35" s="79">
        <f>Time!AP$34</f>
        <v>0</v>
      </c>
      <c r="AQ35" s="79">
        <f>Time!AQ$34</f>
        <v>0</v>
      </c>
      <c r="AR35" s="79">
        <f>Time!AR$34</f>
        <v>0</v>
      </c>
      <c r="AS35" s="79">
        <f>Time!AS$34</f>
        <v>0</v>
      </c>
      <c r="AT35" s="79">
        <f>Time!AT$34</f>
        <v>0</v>
      </c>
      <c r="AU35" s="79">
        <f>Time!AU$34</f>
        <v>0</v>
      </c>
      <c r="AV35" s="79">
        <f>Time!AV$34</f>
        <v>0</v>
      </c>
      <c r="AW35" s="79">
        <f>Time!AW$34</f>
        <v>0</v>
      </c>
      <c r="AX35" s="79">
        <f>Time!AX$34</f>
        <v>0</v>
      </c>
      <c r="AY35" s="79">
        <f>Time!AY$34</f>
        <v>0</v>
      </c>
      <c r="AZ35" s="79">
        <f>Time!AZ$34</f>
        <v>0</v>
      </c>
      <c r="BA35" s="79">
        <f>Time!BA$34</f>
        <v>0</v>
      </c>
      <c r="BB35" s="79">
        <f>Time!BB$34</f>
        <v>0</v>
      </c>
      <c r="BC35" s="143"/>
    </row>
    <row r="36" spans="1:55" ht="14.4" x14ac:dyDescent="0.25">
      <c r="A36" s="7"/>
      <c r="B36" s="7"/>
      <c r="C36" s="8"/>
      <c r="D36" s="10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10"/>
    </row>
    <row r="37" spans="1:55" ht="14.4" x14ac:dyDescent="0.25">
      <c r="A37" s="7"/>
      <c r="B37" s="7"/>
      <c r="C37" s="8"/>
      <c r="D37" s="10"/>
      <c r="E37" s="10" t="s">
        <v>325</v>
      </c>
      <c r="F37" s="10"/>
      <c r="G37" s="78" t="s">
        <v>121</v>
      </c>
      <c r="H37" s="10"/>
      <c r="I37" s="10"/>
      <c r="J37" s="10">
        <f t="shared" ref="J37:BB37" si="10">IF( I40&lt;0,I40,0)</f>
        <v>0</v>
      </c>
      <c r="K37" s="10">
        <f t="shared" si="10"/>
        <v>0</v>
      </c>
      <c r="L37" s="10">
        <f t="shared" si="10"/>
        <v>0</v>
      </c>
      <c r="M37" s="10">
        <f t="shared" si="10"/>
        <v>-4892.5173223458896</v>
      </c>
      <c r="N37" s="10">
        <f t="shared" si="10"/>
        <v>-8039.6616576819342</v>
      </c>
      <c r="O37" s="10">
        <f t="shared" si="10"/>
        <v>-8558.5033163875341</v>
      </c>
      <c r="P37" s="10">
        <f t="shared" si="10"/>
        <v>-4561.6419244268</v>
      </c>
      <c r="Q37" s="10">
        <f t="shared" si="10"/>
        <v>-7081.6609237299672</v>
      </c>
      <c r="R37" s="10">
        <f t="shared" si="10"/>
        <v>-7120.6366200084076</v>
      </c>
      <c r="S37" s="10">
        <f t="shared" si="10"/>
        <v>-5861.9048881688559</v>
      </c>
      <c r="T37" s="10">
        <f t="shared" si="10"/>
        <v>-1.4224956769530763</v>
      </c>
      <c r="U37" s="10">
        <f t="shared" si="10"/>
        <v>-846.19268995478581</v>
      </c>
      <c r="V37" s="10">
        <f t="shared" si="10"/>
        <v>0</v>
      </c>
      <c r="W37" s="10">
        <f t="shared" si="10"/>
        <v>0</v>
      </c>
      <c r="X37" s="10">
        <f t="shared" si="10"/>
        <v>0</v>
      </c>
      <c r="Y37" s="10">
        <f t="shared" si="10"/>
        <v>0</v>
      </c>
      <c r="Z37" s="10">
        <f t="shared" si="10"/>
        <v>0</v>
      </c>
      <c r="AA37" s="10">
        <f t="shared" si="10"/>
        <v>0</v>
      </c>
      <c r="AB37" s="10">
        <f t="shared" si="10"/>
        <v>0</v>
      </c>
      <c r="AC37" s="10">
        <f t="shared" si="10"/>
        <v>0</v>
      </c>
      <c r="AD37" s="10">
        <f t="shared" si="10"/>
        <v>0</v>
      </c>
      <c r="AE37" s="10">
        <f t="shared" si="10"/>
        <v>0</v>
      </c>
      <c r="AF37" s="10">
        <f t="shared" si="10"/>
        <v>0</v>
      </c>
      <c r="AG37" s="10">
        <f t="shared" si="10"/>
        <v>0</v>
      </c>
      <c r="AH37" s="10">
        <f t="shared" si="10"/>
        <v>0</v>
      </c>
      <c r="AI37" s="10">
        <f t="shared" si="10"/>
        <v>0</v>
      </c>
      <c r="AJ37" s="10">
        <f t="shared" si="10"/>
        <v>0</v>
      </c>
      <c r="AK37" s="10">
        <f t="shared" si="10"/>
        <v>0</v>
      </c>
      <c r="AL37" s="10">
        <f t="shared" si="10"/>
        <v>0</v>
      </c>
      <c r="AM37" s="10">
        <f t="shared" si="10"/>
        <v>0</v>
      </c>
      <c r="AN37" s="10">
        <f t="shared" si="10"/>
        <v>0</v>
      </c>
      <c r="AO37" s="10">
        <f t="shared" si="10"/>
        <v>0</v>
      </c>
      <c r="AP37" s="10">
        <f t="shared" si="10"/>
        <v>0</v>
      </c>
      <c r="AQ37" s="10">
        <f t="shared" si="10"/>
        <v>0</v>
      </c>
      <c r="AR37" s="10">
        <f t="shared" si="10"/>
        <v>0</v>
      </c>
      <c r="AS37" s="10">
        <f t="shared" si="10"/>
        <v>0</v>
      </c>
      <c r="AT37" s="10">
        <f t="shared" si="10"/>
        <v>0</v>
      </c>
      <c r="AU37" s="10">
        <f t="shared" si="10"/>
        <v>0</v>
      </c>
      <c r="AV37" s="10">
        <f t="shared" si="10"/>
        <v>0</v>
      </c>
      <c r="AW37" s="10">
        <f t="shared" si="10"/>
        <v>0</v>
      </c>
      <c r="AX37" s="10">
        <f t="shared" si="10"/>
        <v>0</v>
      </c>
      <c r="AY37" s="10">
        <f t="shared" si="10"/>
        <v>0</v>
      </c>
      <c r="AZ37" s="10">
        <f t="shared" si="10"/>
        <v>0</v>
      </c>
      <c r="BA37" s="10">
        <f t="shared" si="10"/>
        <v>0</v>
      </c>
      <c r="BB37" s="10">
        <f t="shared" si="10"/>
        <v>0</v>
      </c>
      <c r="BC37" s="10"/>
    </row>
    <row r="38" spans="1:55" ht="14.4" x14ac:dyDescent="0.25">
      <c r="A38" s="7"/>
      <c r="B38" s="7"/>
      <c r="C38" s="8"/>
      <c r="D38" s="9" t="s">
        <v>77</v>
      </c>
      <c r="E38" s="284" t="s">
        <v>323</v>
      </c>
      <c r="F38" s="284">
        <f xml:space="preserve"> FinStat!F$58</f>
        <v>0</v>
      </c>
      <c r="G38" s="10" t="s">
        <v>121</v>
      </c>
      <c r="H38" s="284">
        <f xml:space="preserve"> FinStat!H$58</f>
        <v>0</v>
      </c>
      <c r="I38" s="284">
        <f xml:space="preserve"> FinStat!I$58</f>
        <v>0</v>
      </c>
      <c r="J38" s="284">
        <f>IF(J29&lt;0,J29,0)</f>
        <v>0</v>
      </c>
      <c r="K38" s="284">
        <f>IF(K29&lt;0,K29,0)</f>
        <v>0</v>
      </c>
      <c r="L38" s="284">
        <f>IF(L29&lt;0,L29,0)</f>
        <v>-4892.5173223458896</v>
      </c>
      <c r="M38" s="284">
        <f>IF(M29&lt;0,M29,0)</f>
        <v>-3147.1443353360446</v>
      </c>
      <c r="N38" s="284">
        <f>IF(N29&lt;0,N29,0)</f>
        <v>-518.84165870560059</v>
      </c>
      <c r="O38" s="284">
        <f>IF(O29&lt;0,O29,0)</f>
        <v>0</v>
      </c>
      <c r="P38" s="284">
        <f>IF(P29&lt;0,P29,0)</f>
        <v>-2520.0189993031668</v>
      </c>
      <c r="Q38" s="284">
        <f>IF(Q29&lt;0,Q29,0)</f>
        <v>-38.975696278440637</v>
      </c>
      <c r="R38" s="284">
        <f>IF(R29&lt;0,R29,0)</f>
        <v>0</v>
      </c>
      <c r="S38" s="284">
        <f>IF(S29&lt;0,S29,0)</f>
        <v>0</v>
      </c>
      <c r="T38" s="284">
        <f>IF(T29&lt;0,T29,0)</f>
        <v>-844.77019427783273</v>
      </c>
      <c r="U38" s="284">
        <f>IF(U29&lt;0,U29,0)</f>
        <v>0</v>
      </c>
      <c r="V38" s="284">
        <f>IF(V29&lt;0,V29,0)</f>
        <v>0</v>
      </c>
      <c r="W38" s="284">
        <f>IF(W29&lt;0,W29,0)</f>
        <v>0</v>
      </c>
      <c r="X38" s="284">
        <f>IF(X29&lt;0,X29,0)</f>
        <v>0</v>
      </c>
      <c r="Y38" s="284">
        <f>IF(Y29&lt;0,Y29,0)</f>
        <v>0</v>
      </c>
      <c r="Z38" s="284">
        <f>IF(Z29&lt;0,Z29,0)</f>
        <v>0</v>
      </c>
      <c r="AA38" s="284">
        <f>IF(AA29&lt;0,AA29,0)</f>
        <v>0</v>
      </c>
      <c r="AB38" s="284">
        <f>IF(AB29&lt;0,AB29,0)</f>
        <v>0</v>
      </c>
      <c r="AC38" s="284">
        <f>IF(AC29&lt;0,AC29,0)</f>
        <v>0</v>
      </c>
      <c r="AD38" s="284">
        <f>IF(AD29&lt;0,AD29,0)</f>
        <v>0</v>
      </c>
      <c r="AE38" s="284">
        <f>IF(AE29&lt;0,AE29,0)</f>
        <v>0</v>
      </c>
      <c r="AF38" s="284">
        <f>IF(AF29&lt;0,AF29,0)</f>
        <v>0</v>
      </c>
      <c r="AG38" s="284">
        <f>IF(AG29&lt;0,AG29,0)</f>
        <v>0</v>
      </c>
      <c r="AH38" s="284">
        <f>IF(AH29&lt;0,AH29,0)</f>
        <v>0</v>
      </c>
      <c r="AI38" s="284">
        <f>IF(AI29&lt;0,AI29,0)</f>
        <v>0</v>
      </c>
      <c r="AJ38" s="284">
        <f>IF(AJ29&lt;0,AJ29,0)</f>
        <v>0</v>
      </c>
      <c r="AK38" s="284">
        <f>IF(AK29&lt;0,AK29,0)</f>
        <v>0</v>
      </c>
      <c r="AL38" s="284">
        <f>IF(AL29&lt;0,AL29,0)</f>
        <v>0</v>
      </c>
      <c r="AM38" s="284">
        <f>IF(AM29&lt;0,AM29,0)</f>
        <v>0</v>
      </c>
      <c r="AN38" s="284">
        <f>IF(AN29&lt;0,AN29,0)</f>
        <v>0</v>
      </c>
      <c r="AO38" s="284">
        <f>IF(AO29&lt;0,AO29,0)</f>
        <v>0</v>
      </c>
      <c r="AP38" s="284">
        <f>IF(AP29&lt;0,AP29,0)</f>
        <v>0</v>
      </c>
      <c r="AQ38" s="284">
        <f>IF(AQ29&lt;0,AQ29,0)</f>
        <v>0</v>
      </c>
      <c r="AR38" s="284">
        <f>IF(AR29&lt;0,AR29,0)</f>
        <v>0</v>
      </c>
      <c r="AS38" s="284">
        <f>IF(AS29&lt;0,AS29,0)</f>
        <v>0</v>
      </c>
      <c r="AT38" s="284">
        <f>IF(AT29&lt;0,AT29,0)</f>
        <v>0</v>
      </c>
      <c r="AU38" s="284">
        <f>IF(AU29&lt;0,AU29,0)</f>
        <v>0</v>
      </c>
      <c r="AV38" s="284">
        <f>IF(AV29&lt;0,AV29,0)</f>
        <v>0</v>
      </c>
      <c r="AW38" s="284">
        <f>IF(AW29&lt;0,AW29,0)</f>
        <v>0</v>
      </c>
      <c r="AX38" s="284">
        <f>IF(AX29&lt;0,AX29,0)</f>
        <v>0</v>
      </c>
      <c r="AY38" s="284">
        <f>IF(AY29&lt;0,AY29,0)</f>
        <v>0</v>
      </c>
      <c r="AZ38" s="284">
        <f>IF(AZ29&lt;0,AZ29,0)</f>
        <v>0</v>
      </c>
      <c r="BA38" s="284">
        <f>IF(BA29&lt;0,BA29,0)</f>
        <v>0</v>
      </c>
      <c r="BB38" s="284">
        <f>IF(BB29&lt;0,BB29,0)</f>
        <v>0</v>
      </c>
      <c r="BC38" s="10"/>
    </row>
    <row r="39" spans="1:55" ht="14.4" x14ac:dyDescent="0.25">
      <c r="A39" s="7"/>
      <c r="B39" s="7"/>
      <c r="C39" s="8"/>
      <c r="D39" s="9" t="s">
        <v>77</v>
      </c>
      <c r="E39" s="10" t="s">
        <v>324</v>
      </c>
      <c r="F39" s="10"/>
      <c r="G39" s="10" t="s">
        <v>121</v>
      </c>
      <c r="H39" s="10"/>
      <c r="I39" s="10"/>
      <c r="J39" s="10">
        <f>IF(J29&gt;0,J29,0)</f>
        <v>0</v>
      </c>
      <c r="K39" s="10">
        <f>IF(K29&gt;0,K29,0)</f>
        <v>0</v>
      </c>
      <c r="L39" s="10">
        <f>IF(L29&gt;0,L29,0)</f>
        <v>0</v>
      </c>
      <c r="M39" s="10">
        <f>IF(M29&gt;0,M29,0)</f>
        <v>0</v>
      </c>
      <c r="N39" s="10">
        <f>IF(N29&gt;0,N29,0)</f>
        <v>0</v>
      </c>
      <c r="O39" s="10">
        <f>IF(O29&gt;0,O29,0)</f>
        <v>3996.8613919607337</v>
      </c>
      <c r="P39" s="10">
        <f>IF(P29&gt;0,P29,0)</f>
        <v>0</v>
      </c>
      <c r="Q39" s="10">
        <f>IF(Q29&gt;0,Q29,0)</f>
        <v>0</v>
      </c>
      <c r="R39" s="10">
        <f>IF(R29&gt;0,R29,0)</f>
        <v>1258.7317318395517</v>
      </c>
      <c r="S39" s="10">
        <f>IF(S29&gt;0,S29,0)</f>
        <v>5860.4823924919028</v>
      </c>
      <c r="T39" s="10">
        <f>IF(T29&gt;0,T29,0)</f>
        <v>0</v>
      </c>
      <c r="U39" s="10">
        <f>IF(U29&gt;0,U29,0)</f>
        <v>1603.3938555624118</v>
      </c>
      <c r="V39" s="10">
        <f>IF(V29&gt;0,V29,0)</f>
        <v>2908.9652207770728</v>
      </c>
      <c r="W39" s="10">
        <f>IF(W29&gt;0,W29,0)</f>
        <v>7656.9612290432242</v>
      </c>
      <c r="X39" s="10">
        <f>IF(X29&gt;0,X29,0)</f>
        <v>1032.6387411822552</v>
      </c>
      <c r="Y39" s="10">
        <f>IF(Y29&gt;0,Y29,0)</f>
        <v>3147.6098730847989</v>
      </c>
      <c r="Z39" s="10">
        <f>IF(Z29&gt;0,Z29,0)</f>
        <v>4484.1065159017417</v>
      </c>
      <c r="AA39" s="10">
        <f>IF(AA29&gt;0,AA29,0)</f>
        <v>8933.0380770574902</v>
      </c>
      <c r="AB39" s="10">
        <f>IF(AB29&gt;0,AB29,0)</f>
        <v>2438.151415439324</v>
      </c>
      <c r="AC39" s="10">
        <f>IF(AC29&gt;0,AC29,0)</f>
        <v>4571.2720664580374</v>
      </c>
      <c r="AD39" s="10">
        <f>IF(AD29&gt;0,AD29,0)</f>
        <v>5890.5954881529542</v>
      </c>
      <c r="AE39" s="10">
        <f>IF(AE29&gt;0,AE29,0)</f>
        <v>10518.421154805485</v>
      </c>
      <c r="AF39" s="10">
        <f>IF(AF29&gt;0,AF29,0)</f>
        <v>3525.554357725568</v>
      </c>
      <c r="AG39" s="10">
        <f>IF(AG29&gt;0,AG29,0)</f>
        <v>5770.0754474364221</v>
      </c>
      <c r="AH39" s="10">
        <f>IF(AH29&gt;0,AH29,0)</f>
        <v>7156.6580241868369</v>
      </c>
      <c r="AI39" s="10">
        <f>IF(AI29&gt;0,AI29,0)</f>
        <v>12097.287729143611</v>
      </c>
      <c r="AJ39" s="10">
        <f>IF(AJ29&gt;0,AJ29,0)</f>
        <v>4662.2650012700924</v>
      </c>
      <c r="AK39" s="10">
        <f>IF(AK29&gt;0,AK29,0)</f>
        <v>6929.2174053615254</v>
      </c>
      <c r="AL39" s="10">
        <f>IF(AL29&gt;0,AL29,0)</f>
        <v>8383.6023939358256</v>
      </c>
      <c r="AM39" s="10">
        <f>IF(AM29&gt;0,AM29,0)</f>
        <v>13649.016697952242</v>
      </c>
      <c r="AN39" s="10">
        <f>IF(AN29&gt;0,AN29,0)</f>
        <v>5538.072169753339</v>
      </c>
      <c r="AO39" s="10">
        <f>IF(AO29&gt;0,AO29,0)</f>
        <v>8053.5463452371505</v>
      </c>
      <c r="AP39" s="10">
        <f>IF(AP29&gt;0,AP29,0)</f>
        <v>9586.5113530816761</v>
      </c>
      <c r="AQ39" s="10">
        <f>IF(AQ29&gt;0,AQ29,0)</f>
        <v>15205.659085046715</v>
      </c>
      <c r="AR39" s="10">
        <f>IF(AR29&gt;0,AR29,0)</f>
        <v>6488.4675041022238</v>
      </c>
      <c r="AS39" s="10">
        <f>IF(AS29&gt;0,AS29,0)</f>
        <v>9162.4689027645618</v>
      </c>
      <c r="AT39" s="10">
        <f>IF(AT29&gt;0,AT29,0)</f>
        <v>10784.470592483649</v>
      </c>
      <c r="AU39" s="10">
        <f>IF(AU29&gt;0,AU29,0)</f>
        <v>16787.340173478126</v>
      </c>
      <c r="AV39" s="10">
        <f>IF(AV29&gt;0,AV29,0)</f>
        <v>7424.6782194890529</v>
      </c>
      <c r="AW39" s="10">
        <f>IF(AW29&gt;0,AW29,0)</f>
        <v>10272.722409371967</v>
      </c>
      <c r="AX39" s="10">
        <f>IF(AX29&gt;0,AX29,0)</f>
        <v>11994.076628258248</v>
      </c>
      <c r="AY39" s="10">
        <f>IF(AY29&gt;0,AY29,0)</f>
        <v>18411.963808342571</v>
      </c>
      <c r="AZ39" s="10">
        <f>IF(AZ29&gt;0,AZ29,0)</f>
        <v>0</v>
      </c>
      <c r="BA39" s="10">
        <f>IF(BA29&gt;0,BA29,0)</f>
        <v>0</v>
      </c>
      <c r="BB39" s="10">
        <f>IF(BB29&gt;0,BB29,0)</f>
        <v>0</v>
      </c>
      <c r="BC39" s="10"/>
    </row>
    <row r="40" spans="1:55" s="133" customFormat="1" ht="14.4" x14ac:dyDescent="0.25">
      <c r="A40" s="129"/>
      <c r="B40" s="129"/>
      <c r="C40" s="130"/>
      <c r="D40" s="267"/>
      <c r="E40" s="267" t="s">
        <v>326</v>
      </c>
      <c r="F40" s="267"/>
      <c r="G40" s="132" t="s">
        <v>121</v>
      </c>
      <c r="H40" s="267"/>
      <c r="I40" s="267"/>
      <c r="J40" s="267">
        <f t="shared" ref="J40:BB40" si="11" xml:space="preserve"> IF(J35 = 1, $F34, J37 + J38 + J39)</f>
        <v>0</v>
      </c>
      <c r="K40" s="267">
        <f t="shared" si="11"/>
        <v>0</v>
      </c>
      <c r="L40" s="267">
        <f t="shared" si="11"/>
        <v>-4892.5173223458896</v>
      </c>
      <c r="M40" s="267">
        <f t="shared" si="11"/>
        <v>-8039.6616576819342</v>
      </c>
      <c r="N40" s="267">
        <f t="shared" si="11"/>
        <v>-8558.5033163875341</v>
      </c>
      <c r="O40" s="267">
        <f t="shared" si="11"/>
        <v>-4561.6419244268</v>
      </c>
      <c r="P40" s="267">
        <f t="shared" si="11"/>
        <v>-7081.6609237299672</v>
      </c>
      <c r="Q40" s="267">
        <f t="shared" si="11"/>
        <v>-7120.6366200084076</v>
      </c>
      <c r="R40" s="267">
        <f t="shared" si="11"/>
        <v>-5861.9048881688559</v>
      </c>
      <c r="S40" s="267">
        <f t="shared" si="11"/>
        <v>-1.4224956769530763</v>
      </c>
      <c r="T40" s="267">
        <f t="shared" si="11"/>
        <v>-846.19268995478581</v>
      </c>
      <c r="U40" s="267">
        <f t="shared" si="11"/>
        <v>757.20116560762597</v>
      </c>
      <c r="V40" s="267">
        <f t="shared" si="11"/>
        <v>2908.9652207770728</v>
      </c>
      <c r="W40" s="267">
        <f t="shared" si="11"/>
        <v>7656.9612290432242</v>
      </c>
      <c r="X40" s="267">
        <f t="shared" si="11"/>
        <v>1032.6387411822552</v>
      </c>
      <c r="Y40" s="267">
        <f t="shared" si="11"/>
        <v>3147.6098730847989</v>
      </c>
      <c r="Z40" s="267">
        <f t="shared" si="11"/>
        <v>4484.1065159017417</v>
      </c>
      <c r="AA40" s="267">
        <f t="shared" si="11"/>
        <v>8933.0380770574902</v>
      </c>
      <c r="AB40" s="267">
        <f t="shared" si="11"/>
        <v>2438.151415439324</v>
      </c>
      <c r="AC40" s="267">
        <f t="shared" si="11"/>
        <v>4571.2720664580374</v>
      </c>
      <c r="AD40" s="267">
        <f t="shared" si="11"/>
        <v>5890.5954881529542</v>
      </c>
      <c r="AE40" s="267">
        <f t="shared" si="11"/>
        <v>10518.421154805485</v>
      </c>
      <c r="AF40" s="267">
        <f t="shared" si="11"/>
        <v>3525.554357725568</v>
      </c>
      <c r="AG40" s="267">
        <f t="shared" si="11"/>
        <v>5770.0754474364221</v>
      </c>
      <c r="AH40" s="267">
        <f t="shared" si="11"/>
        <v>7156.6580241868369</v>
      </c>
      <c r="AI40" s="267">
        <f t="shared" si="11"/>
        <v>12097.287729143611</v>
      </c>
      <c r="AJ40" s="267">
        <f t="shared" si="11"/>
        <v>4662.2650012700924</v>
      </c>
      <c r="AK40" s="267">
        <f t="shared" si="11"/>
        <v>6929.2174053615254</v>
      </c>
      <c r="AL40" s="267">
        <f t="shared" si="11"/>
        <v>8383.6023939358256</v>
      </c>
      <c r="AM40" s="267">
        <f t="shared" si="11"/>
        <v>13649.016697952242</v>
      </c>
      <c r="AN40" s="267">
        <f t="shared" si="11"/>
        <v>5538.072169753339</v>
      </c>
      <c r="AO40" s="267">
        <f t="shared" si="11"/>
        <v>8053.5463452371505</v>
      </c>
      <c r="AP40" s="267">
        <f t="shared" si="11"/>
        <v>9586.5113530816761</v>
      </c>
      <c r="AQ40" s="267">
        <f t="shared" si="11"/>
        <v>15205.659085046715</v>
      </c>
      <c r="AR40" s="267">
        <f t="shared" si="11"/>
        <v>6488.4675041022238</v>
      </c>
      <c r="AS40" s="267">
        <f t="shared" si="11"/>
        <v>9162.4689027645618</v>
      </c>
      <c r="AT40" s="267">
        <f t="shared" si="11"/>
        <v>10784.470592483649</v>
      </c>
      <c r="AU40" s="267">
        <f t="shared" si="11"/>
        <v>16787.340173478126</v>
      </c>
      <c r="AV40" s="267">
        <f t="shared" si="11"/>
        <v>7424.6782194890529</v>
      </c>
      <c r="AW40" s="267">
        <f t="shared" si="11"/>
        <v>10272.722409371967</v>
      </c>
      <c r="AX40" s="267">
        <f t="shared" si="11"/>
        <v>11994.076628258248</v>
      </c>
      <c r="AY40" s="267">
        <f t="shared" si="11"/>
        <v>18411.963808342571</v>
      </c>
      <c r="AZ40" s="267">
        <f t="shared" si="11"/>
        <v>0</v>
      </c>
      <c r="BA40" s="267">
        <f t="shared" si="11"/>
        <v>0</v>
      </c>
      <c r="BB40" s="267">
        <f t="shared" si="11"/>
        <v>0</v>
      </c>
      <c r="BC40" s="267"/>
    </row>
    <row r="41" spans="1:55" ht="14.4" x14ac:dyDescent="0.25">
      <c r="A41" s="19"/>
      <c r="B41" s="19"/>
      <c r="C41" s="20"/>
      <c r="D41" s="22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22"/>
    </row>
    <row r="42" spans="1:55" s="133" customFormat="1" ht="14.4" x14ac:dyDescent="0.25">
      <c r="A42" s="129"/>
      <c r="B42" s="129"/>
      <c r="C42" s="130"/>
      <c r="D42" s="267"/>
      <c r="E42" s="132" t="s">
        <v>327</v>
      </c>
      <c r="F42" s="132"/>
      <c r="G42" s="132" t="s">
        <v>121</v>
      </c>
      <c r="H42" s="132"/>
      <c r="I42" s="132"/>
      <c r="J42" s="132">
        <f t="shared" ref="J42:BB42" si="12">IF(J40&gt;0,J40,0)</f>
        <v>0</v>
      </c>
      <c r="K42" s="132">
        <f t="shared" si="12"/>
        <v>0</v>
      </c>
      <c r="L42" s="132">
        <f t="shared" si="12"/>
        <v>0</v>
      </c>
      <c r="M42" s="132">
        <f t="shared" si="12"/>
        <v>0</v>
      </c>
      <c r="N42" s="132">
        <f t="shared" si="12"/>
        <v>0</v>
      </c>
      <c r="O42" s="132">
        <f t="shared" si="12"/>
        <v>0</v>
      </c>
      <c r="P42" s="132">
        <f t="shared" si="12"/>
        <v>0</v>
      </c>
      <c r="Q42" s="132">
        <f t="shared" si="12"/>
        <v>0</v>
      </c>
      <c r="R42" s="132">
        <f t="shared" si="12"/>
        <v>0</v>
      </c>
      <c r="S42" s="132">
        <f t="shared" si="12"/>
        <v>0</v>
      </c>
      <c r="T42" s="132">
        <f t="shared" si="12"/>
        <v>0</v>
      </c>
      <c r="U42" s="132">
        <f t="shared" si="12"/>
        <v>757.20116560762597</v>
      </c>
      <c r="V42" s="132">
        <f t="shared" si="12"/>
        <v>2908.9652207770728</v>
      </c>
      <c r="W42" s="132">
        <f t="shared" si="12"/>
        <v>7656.9612290432242</v>
      </c>
      <c r="X42" s="132">
        <f t="shared" si="12"/>
        <v>1032.6387411822552</v>
      </c>
      <c r="Y42" s="132">
        <f t="shared" si="12"/>
        <v>3147.6098730847989</v>
      </c>
      <c r="Z42" s="132">
        <f t="shared" si="12"/>
        <v>4484.1065159017417</v>
      </c>
      <c r="AA42" s="132">
        <f t="shared" si="12"/>
        <v>8933.0380770574902</v>
      </c>
      <c r="AB42" s="132">
        <f t="shared" si="12"/>
        <v>2438.151415439324</v>
      </c>
      <c r="AC42" s="132">
        <f t="shared" si="12"/>
        <v>4571.2720664580374</v>
      </c>
      <c r="AD42" s="132">
        <f t="shared" si="12"/>
        <v>5890.5954881529542</v>
      </c>
      <c r="AE42" s="132">
        <f t="shared" si="12"/>
        <v>10518.421154805485</v>
      </c>
      <c r="AF42" s="132">
        <f t="shared" si="12"/>
        <v>3525.554357725568</v>
      </c>
      <c r="AG42" s="132">
        <f t="shared" si="12"/>
        <v>5770.0754474364221</v>
      </c>
      <c r="AH42" s="132">
        <f t="shared" si="12"/>
        <v>7156.6580241868369</v>
      </c>
      <c r="AI42" s="132">
        <f t="shared" si="12"/>
        <v>12097.287729143611</v>
      </c>
      <c r="AJ42" s="132">
        <f t="shared" si="12"/>
        <v>4662.2650012700924</v>
      </c>
      <c r="AK42" s="132">
        <f t="shared" si="12"/>
        <v>6929.2174053615254</v>
      </c>
      <c r="AL42" s="132">
        <f t="shared" si="12"/>
        <v>8383.6023939358256</v>
      </c>
      <c r="AM42" s="132">
        <f t="shared" si="12"/>
        <v>13649.016697952242</v>
      </c>
      <c r="AN42" s="132">
        <f t="shared" si="12"/>
        <v>5538.072169753339</v>
      </c>
      <c r="AO42" s="132">
        <f t="shared" si="12"/>
        <v>8053.5463452371505</v>
      </c>
      <c r="AP42" s="132">
        <f t="shared" si="12"/>
        <v>9586.5113530816761</v>
      </c>
      <c r="AQ42" s="132">
        <f t="shared" si="12"/>
        <v>15205.659085046715</v>
      </c>
      <c r="AR42" s="132">
        <f t="shared" si="12"/>
        <v>6488.4675041022238</v>
      </c>
      <c r="AS42" s="132">
        <f t="shared" si="12"/>
        <v>9162.4689027645618</v>
      </c>
      <c r="AT42" s="132">
        <f t="shared" si="12"/>
        <v>10784.470592483649</v>
      </c>
      <c r="AU42" s="132">
        <f t="shared" si="12"/>
        <v>16787.340173478126</v>
      </c>
      <c r="AV42" s="132">
        <f t="shared" si="12"/>
        <v>7424.6782194890529</v>
      </c>
      <c r="AW42" s="132">
        <f t="shared" si="12"/>
        <v>10272.722409371967</v>
      </c>
      <c r="AX42" s="132">
        <f t="shared" si="12"/>
        <v>11994.076628258248</v>
      </c>
      <c r="AY42" s="132">
        <f t="shared" si="12"/>
        <v>18411.963808342571</v>
      </c>
      <c r="AZ42" s="132">
        <f t="shared" si="12"/>
        <v>0</v>
      </c>
      <c r="BA42" s="132">
        <f t="shared" si="12"/>
        <v>0</v>
      </c>
      <c r="BB42" s="132">
        <f t="shared" si="12"/>
        <v>0</v>
      </c>
      <c r="BC42" s="267"/>
    </row>
    <row r="43" spans="1:55" ht="14.4" x14ac:dyDescent="0.25">
      <c r="A43" s="19"/>
      <c r="B43" s="19"/>
      <c r="C43" s="20"/>
      <c r="D43" s="22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22"/>
    </row>
    <row r="44" spans="1:55" ht="14.4" x14ac:dyDescent="0.25">
      <c r="A44" s="19"/>
      <c r="B44" s="19"/>
      <c r="C44" s="20"/>
      <c r="D44" s="22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22"/>
    </row>
    <row r="45" spans="1:55" ht="14.4" x14ac:dyDescent="0.25">
      <c r="A45" s="19"/>
      <c r="B45" s="19"/>
      <c r="C45" s="20"/>
      <c r="D45" s="22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22"/>
    </row>
    <row r="46" spans="1:55" ht="14.4" x14ac:dyDescent="0.25">
      <c r="A46" s="19"/>
      <c r="B46" s="19"/>
      <c r="C46" s="20"/>
      <c r="D46" s="22"/>
      <c r="E46" s="266" t="str">
        <f xml:space="preserve"> InpC!E$97</f>
        <v xml:space="preserve">tax payable </v>
      </c>
      <c r="F46" s="269">
        <f xml:space="preserve"> InpC!F$97</f>
        <v>0.3</v>
      </c>
      <c r="G46" s="266" t="str">
        <f xml:space="preserve"> InpC!G$97</f>
        <v>%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22"/>
    </row>
    <row r="47" spans="1:55" ht="14.4" x14ac:dyDescent="0.25">
      <c r="A47" s="19"/>
      <c r="B47" s="19"/>
      <c r="C47" s="20"/>
      <c r="D47" s="22"/>
      <c r="E47" s="38" t="str">
        <f t="shared" ref="E47:AJ47" si="13" xml:space="preserve"> E$42</f>
        <v>revised taxable income</v>
      </c>
      <c r="F47" s="38">
        <f t="shared" si="13"/>
        <v>0</v>
      </c>
      <c r="G47" s="38" t="str">
        <f t="shared" si="13"/>
        <v>usd 000s</v>
      </c>
      <c r="H47" s="38">
        <f t="shared" si="13"/>
        <v>0</v>
      </c>
      <c r="I47" s="38">
        <f t="shared" si="13"/>
        <v>0</v>
      </c>
      <c r="J47" s="38">
        <f t="shared" si="13"/>
        <v>0</v>
      </c>
      <c r="K47" s="38">
        <f t="shared" si="13"/>
        <v>0</v>
      </c>
      <c r="L47" s="38">
        <f t="shared" si="13"/>
        <v>0</v>
      </c>
      <c r="M47" s="38">
        <f t="shared" si="13"/>
        <v>0</v>
      </c>
      <c r="N47" s="38">
        <f t="shared" si="13"/>
        <v>0</v>
      </c>
      <c r="O47" s="38">
        <f t="shared" si="13"/>
        <v>0</v>
      </c>
      <c r="P47" s="38">
        <f t="shared" si="13"/>
        <v>0</v>
      </c>
      <c r="Q47" s="38">
        <f t="shared" si="13"/>
        <v>0</v>
      </c>
      <c r="R47" s="38">
        <f t="shared" si="13"/>
        <v>0</v>
      </c>
      <c r="S47" s="38">
        <f t="shared" si="13"/>
        <v>0</v>
      </c>
      <c r="T47" s="38">
        <f t="shared" si="13"/>
        <v>0</v>
      </c>
      <c r="U47" s="38">
        <f t="shared" si="13"/>
        <v>757.20116560762597</v>
      </c>
      <c r="V47" s="38">
        <f t="shared" si="13"/>
        <v>2908.9652207770728</v>
      </c>
      <c r="W47" s="38">
        <f t="shared" si="13"/>
        <v>7656.9612290432242</v>
      </c>
      <c r="X47" s="38">
        <f t="shared" si="13"/>
        <v>1032.6387411822552</v>
      </c>
      <c r="Y47" s="38">
        <f t="shared" si="13"/>
        <v>3147.6098730847989</v>
      </c>
      <c r="Z47" s="38">
        <f t="shared" si="13"/>
        <v>4484.1065159017417</v>
      </c>
      <c r="AA47" s="38">
        <f t="shared" si="13"/>
        <v>8933.0380770574902</v>
      </c>
      <c r="AB47" s="38">
        <f t="shared" si="13"/>
        <v>2438.151415439324</v>
      </c>
      <c r="AC47" s="38">
        <f t="shared" si="13"/>
        <v>4571.2720664580374</v>
      </c>
      <c r="AD47" s="38">
        <f t="shared" si="13"/>
        <v>5890.5954881529542</v>
      </c>
      <c r="AE47" s="38">
        <f t="shared" si="13"/>
        <v>10518.421154805485</v>
      </c>
      <c r="AF47" s="38">
        <f t="shared" si="13"/>
        <v>3525.554357725568</v>
      </c>
      <c r="AG47" s="38">
        <f t="shared" si="13"/>
        <v>5770.0754474364221</v>
      </c>
      <c r="AH47" s="38">
        <f t="shared" si="13"/>
        <v>7156.6580241868369</v>
      </c>
      <c r="AI47" s="38">
        <f t="shared" si="13"/>
        <v>12097.287729143611</v>
      </c>
      <c r="AJ47" s="38">
        <f t="shared" si="13"/>
        <v>4662.2650012700924</v>
      </c>
      <c r="AK47" s="38">
        <f t="shared" ref="AK47:BB47" si="14" xml:space="preserve"> AK$42</f>
        <v>6929.2174053615254</v>
      </c>
      <c r="AL47" s="38">
        <f t="shared" si="14"/>
        <v>8383.6023939358256</v>
      </c>
      <c r="AM47" s="38">
        <f t="shared" si="14"/>
        <v>13649.016697952242</v>
      </c>
      <c r="AN47" s="38">
        <f t="shared" si="14"/>
        <v>5538.072169753339</v>
      </c>
      <c r="AO47" s="38">
        <f t="shared" si="14"/>
        <v>8053.5463452371505</v>
      </c>
      <c r="AP47" s="38">
        <f t="shared" si="14"/>
        <v>9586.5113530816761</v>
      </c>
      <c r="AQ47" s="38">
        <f t="shared" si="14"/>
        <v>15205.659085046715</v>
      </c>
      <c r="AR47" s="38">
        <f t="shared" si="14"/>
        <v>6488.4675041022238</v>
      </c>
      <c r="AS47" s="38">
        <f t="shared" si="14"/>
        <v>9162.4689027645618</v>
      </c>
      <c r="AT47" s="38">
        <f t="shared" si="14"/>
        <v>10784.470592483649</v>
      </c>
      <c r="AU47" s="38">
        <f t="shared" si="14"/>
        <v>16787.340173478126</v>
      </c>
      <c r="AV47" s="38">
        <f t="shared" si="14"/>
        <v>7424.6782194890529</v>
      </c>
      <c r="AW47" s="38">
        <f t="shared" si="14"/>
        <v>10272.722409371967</v>
      </c>
      <c r="AX47" s="38">
        <f t="shared" si="14"/>
        <v>11994.076628258248</v>
      </c>
      <c r="AY47" s="38">
        <f t="shared" si="14"/>
        <v>18411.963808342571</v>
      </c>
      <c r="AZ47" s="38">
        <f t="shared" si="14"/>
        <v>0</v>
      </c>
      <c r="BA47" s="38">
        <f t="shared" si="14"/>
        <v>0</v>
      </c>
      <c r="BB47" s="38">
        <f t="shared" si="14"/>
        <v>0</v>
      </c>
      <c r="BC47" s="22"/>
    </row>
    <row r="48" spans="1:55" ht="14.4" x14ac:dyDescent="0.25">
      <c r="A48" s="19"/>
      <c r="B48" s="19"/>
      <c r="C48" s="20"/>
      <c r="D48" s="22"/>
      <c r="E48" s="38" t="s">
        <v>213</v>
      </c>
      <c r="F48" s="38"/>
      <c r="G48" s="38" t="s">
        <v>121</v>
      </c>
      <c r="H48" s="38"/>
      <c r="I48" s="38"/>
      <c r="J48" s="38">
        <f t="shared" ref="J48:BB48" si="15">J47*$F46</f>
        <v>0</v>
      </c>
      <c r="K48" s="38">
        <f t="shared" si="15"/>
        <v>0</v>
      </c>
      <c r="L48" s="38">
        <f t="shared" si="15"/>
        <v>0</v>
      </c>
      <c r="M48" s="38">
        <f t="shared" si="15"/>
        <v>0</v>
      </c>
      <c r="N48" s="38">
        <f t="shared" si="15"/>
        <v>0</v>
      </c>
      <c r="O48" s="38">
        <f t="shared" si="15"/>
        <v>0</v>
      </c>
      <c r="P48" s="38">
        <f t="shared" si="15"/>
        <v>0</v>
      </c>
      <c r="Q48" s="38">
        <f t="shared" si="15"/>
        <v>0</v>
      </c>
      <c r="R48" s="38">
        <f t="shared" si="15"/>
        <v>0</v>
      </c>
      <c r="S48" s="38">
        <f t="shared" si="15"/>
        <v>0</v>
      </c>
      <c r="T48" s="38">
        <f t="shared" si="15"/>
        <v>0</v>
      </c>
      <c r="U48" s="38">
        <f t="shared" si="15"/>
        <v>227.16034968228777</v>
      </c>
      <c r="V48" s="38">
        <f t="shared" si="15"/>
        <v>872.68956623312181</v>
      </c>
      <c r="W48" s="38">
        <f t="shared" si="15"/>
        <v>2297.0883687129672</v>
      </c>
      <c r="X48" s="38">
        <f t="shared" si="15"/>
        <v>309.79162235467658</v>
      </c>
      <c r="Y48" s="38">
        <f t="shared" si="15"/>
        <v>944.28296192543962</v>
      </c>
      <c r="Z48" s="38">
        <f t="shared" si="15"/>
        <v>1345.2319547705224</v>
      </c>
      <c r="AA48" s="38">
        <f t="shared" si="15"/>
        <v>2679.9114231172471</v>
      </c>
      <c r="AB48" s="38">
        <f t="shared" si="15"/>
        <v>731.44542463179721</v>
      </c>
      <c r="AC48" s="38">
        <f t="shared" si="15"/>
        <v>1371.3816199374112</v>
      </c>
      <c r="AD48" s="38">
        <f t="shared" si="15"/>
        <v>1767.1786464458862</v>
      </c>
      <c r="AE48" s="38">
        <f t="shared" si="15"/>
        <v>3155.5263464416453</v>
      </c>
      <c r="AF48" s="38">
        <f t="shared" si="15"/>
        <v>1057.6663073176703</v>
      </c>
      <c r="AG48" s="38">
        <f t="shared" si="15"/>
        <v>1731.0226342309265</v>
      </c>
      <c r="AH48" s="38">
        <f t="shared" si="15"/>
        <v>2146.9974072560508</v>
      </c>
      <c r="AI48" s="38">
        <f t="shared" si="15"/>
        <v>3629.1863187430831</v>
      </c>
      <c r="AJ48" s="38">
        <f t="shared" si="15"/>
        <v>1398.6795003810278</v>
      </c>
      <c r="AK48" s="38">
        <f t="shared" si="15"/>
        <v>2078.7652216084575</v>
      </c>
      <c r="AL48" s="38">
        <f t="shared" si="15"/>
        <v>2515.0807181807477</v>
      </c>
      <c r="AM48" s="38">
        <f t="shared" si="15"/>
        <v>4094.7050093856724</v>
      </c>
      <c r="AN48" s="38">
        <f t="shared" si="15"/>
        <v>1661.4216509260016</v>
      </c>
      <c r="AO48" s="38">
        <f t="shared" si="15"/>
        <v>2416.0639035711451</v>
      </c>
      <c r="AP48" s="38">
        <f t="shared" si="15"/>
        <v>2875.9534059245029</v>
      </c>
      <c r="AQ48" s="38">
        <f t="shared" si="15"/>
        <v>4561.6977255140146</v>
      </c>
      <c r="AR48" s="38">
        <f t="shared" si="15"/>
        <v>1946.5402512306671</v>
      </c>
      <c r="AS48" s="38">
        <f t="shared" si="15"/>
        <v>2748.7406708293684</v>
      </c>
      <c r="AT48" s="38">
        <f t="shared" si="15"/>
        <v>3235.3411777450947</v>
      </c>
      <c r="AU48" s="38">
        <f t="shared" si="15"/>
        <v>5036.2020520434371</v>
      </c>
      <c r="AV48" s="38">
        <f t="shared" si="15"/>
        <v>2227.4034658467158</v>
      </c>
      <c r="AW48" s="38">
        <f t="shared" si="15"/>
        <v>3081.8167228115899</v>
      </c>
      <c r="AX48" s="38">
        <f t="shared" si="15"/>
        <v>3598.2229884774742</v>
      </c>
      <c r="AY48" s="38">
        <f t="shared" si="15"/>
        <v>5523.5891425027712</v>
      </c>
      <c r="AZ48" s="38">
        <f t="shared" si="15"/>
        <v>0</v>
      </c>
      <c r="BA48" s="38">
        <f t="shared" si="15"/>
        <v>0</v>
      </c>
      <c r="BB48" s="38">
        <f t="shared" si="15"/>
        <v>0</v>
      </c>
      <c r="BC48" s="22"/>
    </row>
    <row r="49" spans="1:55" s="265" customFormat="1" ht="14.4" x14ac:dyDescent="0.25">
      <c r="A49" s="260"/>
      <c r="B49" s="260"/>
      <c r="C49" s="261"/>
      <c r="D49" s="262"/>
      <c r="E49" s="263" t="str">
        <f xml:space="preserve"> LEFT(E48, LEN(E48) - 4)</f>
        <v>Tax paid</v>
      </c>
      <c r="F49" s="263" t="s">
        <v>215</v>
      </c>
      <c r="G49" s="264" t="s">
        <v>121</v>
      </c>
      <c r="H49" s="263">
        <f xml:space="preserve"> SUM(J49:BB49)</f>
        <v>-73266.784558779415</v>
      </c>
      <c r="I49" s="263"/>
      <c r="J49" s="263">
        <f t="shared" ref="J49:BA49" si="16" xml:space="preserve"> -1 * J48</f>
        <v>0</v>
      </c>
      <c r="K49" s="263">
        <f t="shared" si="16"/>
        <v>0</v>
      </c>
      <c r="L49" s="263">
        <f t="shared" si="16"/>
        <v>0</v>
      </c>
      <c r="M49" s="263">
        <f t="shared" si="16"/>
        <v>0</v>
      </c>
      <c r="N49" s="263">
        <f t="shared" si="16"/>
        <v>0</v>
      </c>
      <c r="O49" s="263">
        <f t="shared" si="16"/>
        <v>0</v>
      </c>
      <c r="P49" s="263">
        <f t="shared" si="16"/>
        <v>0</v>
      </c>
      <c r="Q49" s="263">
        <f t="shared" si="16"/>
        <v>0</v>
      </c>
      <c r="R49" s="263">
        <f t="shared" si="16"/>
        <v>0</v>
      </c>
      <c r="S49" s="263">
        <f t="shared" si="16"/>
        <v>0</v>
      </c>
      <c r="T49" s="263">
        <f t="shared" si="16"/>
        <v>0</v>
      </c>
      <c r="U49" s="263">
        <f t="shared" si="16"/>
        <v>-227.16034968228777</v>
      </c>
      <c r="V49" s="263">
        <f t="shared" si="16"/>
        <v>-872.68956623312181</v>
      </c>
      <c r="W49" s="263">
        <f t="shared" si="16"/>
        <v>-2297.0883687129672</v>
      </c>
      <c r="X49" s="263">
        <f t="shared" si="16"/>
        <v>-309.79162235467658</v>
      </c>
      <c r="Y49" s="263">
        <f t="shared" si="16"/>
        <v>-944.28296192543962</v>
      </c>
      <c r="Z49" s="263">
        <f t="shared" si="16"/>
        <v>-1345.2319547705224</v>
      </c>
      <c r="AA49" s="263">
        <f t="shared" si="16"/>
        <v>-2679.9114231172471</v>
      </c>
      <c r="AB49" s="263">
        <f t="shared" si="16"/>
        <v>-731.44542463179721</v>
      </c>
      <c r="AC49" s="263">
        <f t="shared" si="16"/>
        <v>-1371.3816199374112</v>
      </c>
      <c r="AD49" s="263">
        <f t="shared" si="16"/>
        <v>-1767.1786464458862</v>
      </c>
      <c r="AE49" s="263">
        <f t="shared" si="16"/>
        <v>-3155.5263464416453</v>
      </c>
      <c r="AF49" s="263">
        <f t="shared" si="16"/>
        <v>-1057.6663073176703</v>
      </c>
      <c r="AG49" s="263">
        <f t="shared" si="16"/>
        <v>-1731.0226342309265</v>
      </c>
      <c r="AH49" s="263">
        <f t="shared" si="16"/>
        <v>-2146.9974072560508</v>
      </c>
      <c r="AI49" s="263">
        <f t="shared" si="16"/>
        <v>-3629.1863187430831</v>
      </c>
      <c r="AJ49" s="263">
        <f t="shared" si="16"/>
        <v>-1398.6795003810278</v>
      </c>
      <c r="AK49" s="263">
        <f t="shared" si="16"/>
        <v>-2078.7652216084575</v>
      </c>
      <c r="AL49" s="263">
        <f t="shared" si="16"/>
        <v>-2515.0807181807477</v>
      </c>
      <c r="AM49" s="263">
        <f t="shared" si="16"/>
        <v>-4094.7050093856724</v>
      </c>
      <c r="AN49" s="263">
        <f t="shared" si="16"/>
        <v>-1661.4216509260016</v>
      </c>
      <c r="AO49" s="263">
        <f t="shared" si="16"/>
        <v>-2416.0639035711451</v>
      </c>
      <c r="AP49" s="263">
        <f t="shared" si="16"/>
        <v>-2875.9534059245029</v>
      </c>
      <c r="AQ49" s="263">
        <f t="shared" si="16"/>
        <v>-4561.6977255140146</v>
      </c>
      <c r="AR49" s="263">
        <f t="shared" si="16"/>
        <v>-1946.5402512306671</v>
      </c>
      <c r="AS49" s="263">
        <f t="shared" si="16"/>
        <v>-2748.7406708293684</v>
      </c>
      <c r="AT49" s="263">
        <f t="shared" si="16"/>
        <v>-3235.3411777450947</v>
      </c>
      <c r="AU49" s="263">
        <f t="shared" si="16"/>
        <v>-5036.2020520434371</v>
      </c>
      <c r="AV49" s="263">
        <f t="shared" si="16"/>
        <v>-2227.4034658467158</v>
      </c>
      <c r="AW49" s="263">
        <f t="shared" si="16"/>
        <v>-3081.8167228115899</v>
      </c>
      <c r="AX49" s="263">
        <f t="shared" si="16"/>
        <v>-3598.2229884774742</v>
      </c>
      <c r="AY49" s="263">
        <f t="shared" si="16"/>
        <v>-5523.5891425027712</v>
      </c>
      <c r="AZ49" s="263">
        <f t="shared" si="16"/>
        <v>0</v>
      </c>
      <c r="BA49" s="263">
        <f t="shared" si="16"/>
        <v>0</v>
      </c>
      <c r="BB49" s="263">
        <f xml:space="preserve"> -1 * BB48</f>
        <v>0</v>
      </c>
    </row>
    <row r="50" spans="1:55" ht="14.4" x14ac:dyDescent="0.25">
      <c r="A50" s="19"/>
      <c r="B50" s="19"/>
      <c r="C50" s="20"/>
      <c r="D50" s="22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22"/>
    </row>
    <row r="51" spans="1:55" ht="14.4" x14ac:dyDescent="0.25">
      <c r="A51" s="19" t="s">
        <v>208</v>
      </c>
      <c r="B51" s="19"/>
      <c r="C51" s="20"/>
      <c r="D51" s="22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22"/>
    </row>
    <row r="52" spans="1:55" ht="14.4" x14ac:dyDescent="0.25">
      <c r="A52" s="19"/>
      <c r="B52" s="19"/>
      <c r="C52" s="20"/>
      <c r="D52" s="22"/>
      <c r="E52" s="266" t="str">
        <f xml:space="preserve"> InpC!E$97</f>
        <v xml:space="preserve">tax payable </v>
      </c>
      <c r="F52" s="269">
        <f xml:space="preserve"> InpC!F$97</f>
        <v>0.3</v>
      </c>
      <c r="G52" s="266" t="str">
        <f xml:space="preserve"> InpC!G$97</f>
        <v>%</v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22"/>
    </row>
    <row r="53" spans="1:55" ht="14.4" x14ac:dyDescent="0.25">
      <c r="A53" s="19"/>
      <c r="B53" s="19"/>
      <c r="C53" s="20"/>
      <c r="D53" s="22"/>
      <c r="E53" s="355" t="str">
        <f xml:space="preserve"> Time!E$58</f>
        <v>Forecast period flag</v>
      </c>
      <c r="F53" s="355">
        <f xml:space="preserve"> Time!F$58</f>
        <v>0</v>
      </c>
      <c r="G53" s="355" t="str">
        <f xml:space="preserve"> Time!G$58</f>
        <v>flag</v>
      </c>
      <c r="H53" s="355">
        <f xml:space="preserve"> Time!H$58</f>
        <v>40</v>
      </c>
      <c r="I53" s="355">
        <f xml:space="preserve"> Time!I$58</f>
        <v>0</v>
      </c>
      <c r="J53" s="355">
        <f xml:space="preserve"> Time!J$58</f>
        <v>0</v>
      </c>
      <c r="K53" s="355">
        <f xml:space="preserve"> Time!K$58</f>
        <v>0</v>
      </c>
      <c r="L53" s="355">
        <f xml:space="preserve"> Time!L$58</f>
        <v>1</v>
      </c>
      <c r="M53" s="355">
        <f xml:space="preserve"> Time!M$58</f>
        <v>1</v>
      </c>
      <c r="N53" s="355">
        <f xml:space="preserve"> Time!N$58</f>
        <v>1</v>
      </c>
      <c r="O53" s="355">
        <f xml:space="preserve"> Time!O$58</f>
        <v>1</v>
      </c>
      <c r="P53" s="355">
        <f xml:space="preserve"> Time!P$58</f>
        <v>1</v>
      </c>
      <c r="Q53" s="355">
        <f xml:space="preserve"> Time!Q$58</f>
        <v>1</v>
      </c>
      <c r="R53" s="355">
        <f xml:space="preserve"> Time!R$58</f>
        <v>1</v>
      </c>
      <c r="S53" s="355">
        <f xml:space="preserve"> Time!S$58</f>
        <v>1</v>
      </c>
      <c r="T53" s="355">
        <f xml:space="preserve"> Time!T$58</f>
        <v>1</v>
      </c>
      <c r="U53" s="355">
        <f xml:space="preserve"> Time!U$58</f>
        <v>1</v>
      </c>
      <c r="V53" s="355">
        <f xml:space="preserve"> Time!V$58</f>
        <v>1</v>
      </c>
      <c r="W53" s="355">
        <f xml:space="preserve"> Time!W$58</f>
        <v>1</v>
      </c>
      <c r="X53" s="355">
        <f xml:space="preserve"> Time!X$58</f>
        <v>1</v>
      </c>
      <c r="Y53" s="355">
        <f xml:space="preserve"> Time!Y$58</f>
        <v>1</v>
      </c>
      <c r="Z53" s="355">
        <f xml:space="preserve"> Time!Z$58</f>
        <v>1</v>
      </c>
      <c r="AA53" s="355">
        <f xml:space="preserve"> Time!AA$58</f>
        <v>1</v>
      </c>
      <c r="AB53" s="355">
        <f xml:space="preserve"> Time!AB$58</f>
        <v>1</v>
      </c>
      <c r="AC53" s="355">
        <f xml:space="preserve"> Time!AC$58</f>
        <v>1</v>
      </c>
      <c r="AD53" s="355">
        <f xml:space="preserve"> Time!AD$58</f>
        <v>1</v>
      </c>
      <c r="AE53" s="355">
        <f xml:space="preserve"> Time!AE$58</f>
        <v>1</v>
      </c>
      <c r="AF53" s="355">
        <f xml:space="preserve"> Time!AF$58</f>
        <v>1</v>
      </c>
      <c r="AG53" s="355">
        <f xml:space="preserve"> Time!AG$58</f>
        <v>1</v>
      </c>
      <c r="AH53" s="355">
        <f xml:space="preserve"> Time!AH$58</f>
        <v>1</v>
      </c>
      <c r="AI53" s="355">
        <f xml:space="preserve"> Time!AI$58</f>
        <v>1</v>
      </c>
      <c r="AJ53" s="355">
        <f xml:space="preserve"> Time!AJ$58</f>
        <v>1</v>
      </c>
      <c r="AK53" s="355">
        <f xml:space="preserve"> Time!AK$58</f>
        <v>1</v>
      </c>
      <c r="AL53" s="355">
        <f xml:space="preserve"> Time!AL$58</f>
        <v>1</v>
      </c>
      <c r="AM53" s="355">
        <f xml:space="preserve"> Time!AM$58</f>
        <v>1</v>
      </c>
      <c r="AN53" s="355">
        <f xml:space="preserve"> Time!AN$58</f>
        <v>1</v>
      </c>
      <c r="AO53" s="355">
        <f xml:space="preserve"> Time!AO$58</f>
        <v>1</v>
      </c>
      <c r="AP53" s="355">
        <f xml:space="preserve"> Time!AP$58</f>
        <v>1</v>
      </c>
      <c r="AQ53" s="355">
        <f xml:space="preserve"> Time!AQ$58</f>
        <v>1</v>
      </c>
      <c r="AR53" s="355">
        <f xml:space="preserve"> Time!AR$58</f>
        <v>1</v>
      </c>
      <c r="AS53" s="355">
        <f xml:space="preserve"> Time!AS$58</f>
        <v>1</v>
      </c>
      <c r="AT53" s="355">
        <f xml:space="preserve"> Time!AT$58</f>
        <v>1</v>
      </c>
      <c r="AU53" s="355">
        <f xml:space="preserve"> Time!AU$58</f>
        <v>1</v>
      </c>
      <c r="AV53" s="355">
        <f xml:space="preserve"> Time!AV$58</f>
        <v>1</v>
      </c>
      <c r="AW53" s="355">
        <f xml:space="preserve"> Time!AW$58</f>
        <v>1</v>
      </c>
      <c r="AX53" s="355">
        <f xml:space="preserve"> Time!AX$58</f>
        <v>1</v>
      </c>
      <c r="AY53" s="355">
        <f xml:space="preserve"> Time!AY$58</f>
        <v>1</v>
      </c>
      <c r="AZ53" s="355">
        <f xml:space="preserve"> Time!AZ$58</f>
        <v>0</v>
      </c>
      <c r="BA53" s="355">
        <f xml:space="preserve"> Time!BA$58</f>
        <v>0</v>
      </c>
      <c r="BB53" s="355">
        <f xml:space="preserve"> Time!BB$58</f>
        <v>0</v>
      </c>
      <c r="BC53" s="22"/>
    </row>
    <row r="54" spans="1:55" s="226" customFormat="1" ht="14.4" x14ac:dyDescent="0.25">
      <c r="A54" s="285"/>
      <c r="B54" s="285"/>
      <c r="C54" s="286"/>
      <c r="D54" s="287"/>
      <c r="E54" s="327" t="str">
        <f xml:space="preserve"> FinStat!E$15</f>
        <v>Profit before tax</v>
      </c>
      <c r="F54" s="327">
        <f xml:space="preserve"> FinStat!F$15</f>
        <v>0</v>
      </c>
      <c r="G54" s="327" t="str">
        <f xml:space="preserve"> FinStat!G$15</f>
        <v xml:space="preserve"> usd 000s</v>
      </c>
      <c r="H54" s="327">
        <f xml:space="preserve"> FinStat!H$15</f>
        <v>251950.26163318122</v>
      </c>
      <c r="I54" s="327">
        <f xml:space="preserve"> FinStat!I$15</f>
        <v>0</v>
      </c>
      <c r="J54" s="327">
        <f xml:space="preserve"> FinStat!J$15</f>
        <v>0</v>
      </c>
      <c r="K54" s="327">
        <f xml:space="preserve"> FinStat!K$15</f>
        <v>0</v>
      </c>
      <c r="L54" s="327">
        <f xml:space="preserve"> FinStat!L$15</f>
        <v>-1042.5173223458892</v>
      </c>
      <c r="M54" s="327">
        <f xml:space="preserve"> FinStat!M$15</f>
        <v>372.85566466395539</v>
      </c>
      <c r="N54" s="327">
        <f xml:space="preserve"> FinStat!N$15</f>
        <v>3087.6583412943992</v>
      </c>
      <c r="O54" s="327">
        <f xml:space="preserve"> FinStat!O$15</f>
        <v>7275.5363919607335</v>
      </c>
      <c r="P54" s="327">
        <f xml:space="preserve"> FinStat!P$15</f>
        <v>447.22225069683327</v>
      </c>
      <c r="Q54" s="327">
        <f xml:space="preserve"> FinStat!Q$15</f>
        <v>2632.4034912215593</v>
      </c>
      <c r="R54" s="327">
        <f xml:space="preserve"> FinStat!R$15</f>
        <v>3649.0419599645511</v>
      </c>
      <c r="S54" s="327">
        <f xml:space="preserve"> FinStat!S$15</f>
        <v>7983.7771092106523</v>
      </c>
      <c r="T54" s="327">
        <f xml:space="preserve"> FinStat!T$15</f>
        <v>1024.859786604979</v>
      </c>
      <c r="U54" s="327">
        <f xml:space="preserve"> FinStat!U$15</f>
        <v>3232.0423374010834</v>
      </c>
      <c r="V54" s="327">
        <f xml:space="preserve"> FinStat!V$15</f>
        <v>4308.6812785238108</v>
      </c>
      <c r="W54" s="327">
        <f xml:space="preserve"> FinStat!W$15</f>
        <v>8839.1914839026249</v>
      </c>
      <c r="X54" s="327">
        <f xml:space="preserve"> FinStat!X$15</f>
        <v>2008.2574832986861</v>
      </c>
      <c r="Y54" s="327">
        <f xml:space="preserve"> FinStat!Y$15</f>
        <v>3926.9476780954083</v>
      </c>
      <c r="Z54" s="327">
        <f xml:space="preserve"> FinStat!Z$15</f>
        <v>5076.9774306618201</v>
      </c>
      <c r="AA54" s="327">
        <f xml:space="preserve"> FinStat!AA$15</f>
        <v>9348.7654460795657</v>
      </c>
      <c r="AB54" s="327">
        <f xml:space="preserve"> FinStat!AB$15</f>
        <v>2685.592416010295</v>
      </c>
      <c r="AC54" s="327">
        <f xml:space="preserve"> FinStat!AC$15</f>
        <v>4658.8410170004599</v>
      </c>
      <c r="AD54" s="327">
        <f xml:space="preserve"> FinStat!AD$15</f>
        <v>5826.2859911682554</v>
      </c>
      <c r="AE54" s="327">
        <f xml:space="preserve"> FinStat!AE$15</f>
        <v>10309.827132670023</v>
      </c>
      <c r="AF54" s="327">
        <f xml:space="preserve"> FinStat!AF$15</f>
        <v>3179.8900366968774</v>
      </c>
      <c r="AG54" s="327">
        <f xml:space="preserve"> FinStat!AG$15</f>
        <v>5294.1943424591664</v>
      </c>
      <c r="AH54" s="327">
        <f xml:space="preserve"> FinStat!AH$15</f>
        <v>6557.0709744584437</v>
      </c>
      <c r="AI54" s="327">
        <f xml:space="preserve"> FinStat!AI$15</f>
        <v>11380.180031901637</v>
      </c>
      <c r="AJ54" s="327">
        <f xml:space="preserve"> FinStat!AJ$15</f>
        <v>3833.5126888902178</v>
      </c>
      <c r="AK54" s="327">
        <f xml:space="preserve"> FinStat!AK$15</f>
        <v>5994.4027086006445</v>
      </c>
      <c r="AL54" s="327">
        <f xml:space="preserve"> FinStat!AL$15</f>
        <v>7348.0284320129886</v>
      </c>
      <c r="AM54" s="327">
        <f xml:space="preserve"> FinStat!AM$15</f>
        <v>12517.721434125548</v>
      </c>
      <c r="AN54" s="327">
        <f xml:space="preserve"> FinStat!AN$15</f>
        <v>4315.8416691179791</v>
      </c>
      <c r="AO54" s="327">
        <f xml:space="preserve"> FinStat!AO$15</f>
        <v>6744.9273696335586</v>
      </c>
      <c r="AP54" s="327">
        <f xml:space="preserve"> FinStat!AP$15</f>
        <v>8195.8233262582635</v>
      </c>
      <c r="AQ54" s="327">
        <f xml:space="preserve"> FinStat!AQ$15</f>
        <v>13737.005459564472</v>
      </c>
      <c r="AR54" s="327">
        <f xml:space="preserve"> FinStat!AR$15</f>
        <v>4945.7465598940944</v>
      </c>
      <c r="AS54" s="327">
        <f xml:space="preserve"> FinStat!AS$15</f>
        <v>7549.3840057668385</v>
      </c>
      <c r="AT54" s="327">
        <f xml:space="preserve"> FinStat!AT$15</f>
        <v>9104.5399403358115</v>
      </c>
      <c r="AU54" s="327">
        <f xml:space="preserve"> FinStat!AU$15</f>
        <v>15043.906053937681</v>
      </c>
      <c r="AV54" s="327">
        <f xml:space="preserve"> FinStat!AV$15</f>
        <v>5620.9158059256297</v>
      </c>
      <c r="AW54" s="327">
        <f xml:space="preserve"> FinStat!AW$15</f>
        <v>8411.6481164867146</v>
      </c>
      <c r="AX54" s="327">
        <f xml:space="preserve"> FinStat!AX$15</f>
        <v>10078.556050017258</v>
      </c>
      <c r="AY54" s="327">
        <f xml:space="preserve"> FinStat!AY$15</f>
        <v>16444.719259013629</v>
      </c>
      <c r="AZ54" s="327">
        <f xml:space="preserve"> FinStat!AZ$15</f>
        <v>0</v>
      </c>
      <c r="BA54" s="327">
        <f xml:space="preserve"> FinStat!BA$15</f>
        <v>0</v>
      </c>
      <c r="BB54" s="327">
        <f xml:space="preserve"> FinStat!BB$15</f>
        <v>0</v>
      </c>
      <c r="BC54" s="287"/>
    </row>
    <row r="55" spans="1:55" ht="14.4" x14ac:dyDescent="0.25">
      <c r="A55" s="19"/>
      <c r="B55" s="19"/>
      <c r="C55" s="20"/>
      <c r="D55" s="22"/>
      <c r="E55" s="12" t="s">
        <v>214</v>
      </c>
      <c r="F55" s="12"/>
      <c r="G55" s="12" t="s">
        <v>121</v>
      </c>
      <c r="H55" s="38"/>
      <c r="I55" s="38"/>
      <c r="J55" s="38">
        <f t="shared" ref="J55:BB55" si="17">(J54*$F52)*J$53</f>
        <v>0</v>
      </c>
      <c r="K55" s="38">
        <f t="shared" si="17"/>
        <v>0</v>
      </c>
      <c r="L55" s="38">
        <f t="shared" si="17"/>
        <v>-312.75519670376673</v>
      </c>
      <c r="M55" s="38">
        <f t="shared" si="17"/>
        <v>111.85669939918661</v>
      </c>
      <c r="N55" s="38">
        <f t="shared" si="17"/>
        <v>926.29750238831969</v>
      </c>
      <c r="O55" s="38">
        <f t="shared" si="17"/>
        <v>2182.6609175882199</v>
      </c>
      <c r="P55" s="38">
        <f t="shared" si="17"/>
        <v>134.16667520904997</v>
      </c>
      <c r="Q55" s="38">
        <f t="shared" si="17"/>
        <v>789.72104736646781</v>
      </c>
      <c r="R55" s="38">
        <f t="shared" si="17"/>
        <v>1094.7125879893654</v>
      </c>
      <c r="S55" s="38">
        <f t="shared" si="17"/>
        <v>2395.1331327631956</v>
      </c>
      <c r="T55" s="38">
        <f t="shared" si="17"/>
        <v>307.45793598149368</v>
      </c>
      <c r="U55" s="38">
        <f t="shared" si="17"/>
        <v>969.61270122032499</v>
      </c>
      <c r="V55" s="38">
        <f t="shared" si="17"/>
        <v>1292.6043835571431</v>
      </c>
      <c r="W55" s="38">
        <f t="shared" si="17"/>
        <v>2651.7574451707874</v>
      </c>
      <c r="X55" s="38">
        <f t="shared" si="17"/>
        <v>602.47724498960577</v>
      </c>
      <c r="Y55" s="38">
        <f t="shared" si="17"/>
        <v>1178.0843034286224</v>
      </c>
      <c r="Z55" s="38">
        <f t="shared" si="17"/>
        <v>1523.0932291985459</v>
      </c>
      <c r="AA55" s="38">
        <f t="shared" si="17"/>
        <v>2804.6296338238694</v>
      </c>
      <c r="AB55" s="38">
        <f t="shared" si="17"/>
        <v>805.67772480308849</v>
      </c>
      <c r="AC55" s="38">
        <f t="shared" si="17"/>
        <v>1397.6523051001379</v>
      </c>
      <c r="AD55" s="38">
        <f t="shared" si="17"/>
        <v>1747.8857973504767</v>
      </c>
      <c r="AE55" s="38">
        <f t="shared" si="17"/>
        <v>3092.9481398010071</v>
      </c>
      <c r="AF55" s="38">
        <f t="shared" si="17"/>
        <v>953.96701100906319</v>
      </c>
      <c r="AG55" s="38">
        <f t="shared" si="17"/>
        <v>1588.2583027377498</v>
      </c>
      <c r="AH55" s="38">
        <f t="shared" si="17"/>
        <v>1967.1212923375331</v>
      </c>
      <c r="AI55" s="38">
        <f t="shared" si="17"/>
        <v>3414.054009570491</v>
      </c>
      <c r="AJ55" s="38">
        <f t="shared" si="17"/>
        <v>1150.0538066670654</v>
      </c>
      <c r="AK55" s="38">
        <f t="shared" si="17"/>
        <v>1798.3208125801932</v>
      </c>
      <c r="AL55" s="38">
        <f t="shared" si="17"/>
        <v>2204.4085296038966</v>
      </c>
      <c r="AM55" s="38">
        <f t="shared" si="17"/>
        <v>3755.316430237664</v>
      </c>
      <c r="AN55" s="38">
        <f t="shared" si="17"/>
        <v>1294.7525007353936</v>
      </c>
      <c r="AO55" s="38">
        <f t="shared" si="17"/>
        <v>2023.4782108900674</v>
      </c>
      <c r="AP55" s="38">
        <f t="shared" si="17"/>
        <v>2458.7469978774789</v>
      </c>
      <c r="AQ55" s="38">
        <f t="shared" si="17"/>
        <v>4121.1016378693412</v>
      </c>
      <c r="AR55" s="38">
        <f t="shared" si="17"/>
        <v>1483.7239679682282</v>
      </c>
      <c r="AS55" s="38">
        <f t="shared" si="17"/>
        <v>2264.8152017300513</v>
      </c>
      <c r="AT55" s="38">
        <f t="shared" si="17"/>
        <v>2731.3619821007433</v>
      </c>
      <c r="AU55" s="38">
        <f t="shared" si="17"/>
        <v>4513.1718161813042</v>
      </c>
      <c r="AV55" s="38">
        <f t="shared" si="17"/>
        <v>1686.2747417776889</v>
      </c>
      <c r="AW55" s="38">
        <f t="shared" si="17"/>
        <v>2523.4944349460143</v>
      </c>
      <c r="AX55" s="38">
        <f t="shared" si="17"/>
        <v>3023.5668150051774</v>
      </c>
      <c r="AY55" s="38">
        <f t="shared" si="17"/>
        <v>4933.4157777040882</v>
      </c>
      <c r="AZ55" s="38">
        <f t="shared" si="17"/>
        <v>0</v>
      </c>
      <c r="BA55" s="38">
        <f t="shared" si="17"/>
        <v>0</v>
      </c>
      <c r="BB55" s="38">
        <f t="shared" si="17"/>
        <v>0</v>
      </c>
      <c r="BC55" s="22"/>
    </row>
    <row r="56" spans="1:55" s="265" customFormat="1" ht="14.4" x14ac:dyDescent="0.25">
      <c r="A56" s="260"/>
      <c r="B56" s="260"/>
      <c r="C56" s="261"/>
      <c r="D56" s="262"/>
      <c r="E56" s="263" t="str">
        <f xml:space="preserve"> LEFT(E55, LEN(E55) - 4)</f>
        <v>tax expense</v>
      </c>
      <c r="F56" s="263" t="s">
        <v>216</v>
      </c>
      <c r="G56" s="264" t="s">
        <v>121</v>
      </c>
      <c r="H56" s="263">
        <f xml:space="preserve"> SUM(J56:BB56)</f>
        <v>-75585.078489954365</v>
      </c>
      <c r="I56" s="263"/>
      <c r="J56" s="263">
        <f t="shared" ref="J56:BA56" si="18" xml:space="preserve"> -1 * J55</f>
        <v>0</v>
      </c>
      <c r="K56" s="263">
        <f t="shared" si="18"/>
        <v>0</v>
      </c>
      <c r="L56" s="263">
        <f t="shared" si="18"/>
        <v>312.75519670376673</v>
      </c>
      <c r="M56" s="263">
        <f t="shared" si="18"/>
        <v>-111.85669939918661</v>
      </c>
      <c r="N56" s="263">
        <f t="shared" si="18"/>
        <v>-926.29750238831969</v>
      </c>
      <c r="O56" s="263">
        <f t="shared" si="18"/>
        <v>-2182.6609175882199</v>
      </c>
      <c r="P56" s="263">
        <f t="shared" si="18"/>
        <v>-134.16667520904997</v>
      </c>
      <c r="Q56" s="263">
        <f t="shared" si="18"/>
        <v>-789.72104736646781</v>
      </c>
      <c r="R56" s="263">
        <f t="shared" si="18"/>
        <v>-1094.7125879893654</v>
      </c>
      <c r="S56" s="263">
        <f t="shared" si="18"/>
        <v>-2395.1331327631956</v>
      </c>
      <c r="T56" s="263">
        <f t="shared" si="18"/>
        <v>-307.45793598149368</v>
      </c>
      <c r="U56" s="263">
        <f t="shared" si="18"/>
        <v>-969.61270122032499</v>
      </c>
      <c r="V56" s="263">
        <f t="shared" si="18"/>
        <v>-1292.6043835571431</v>
      </c>
      <c r="W56" s="263">
        <f t="shared" si="18"/>
        <v>-2651.7574451707874</v>
      </c>
      <c r="X56" s="263">
        <f t="shared" si="18"/>
        <v>-602.47724498960577</v>
      </c>
      <c r="Y56" s="263">
        <f t="shared" si="18"/>
        <v>-1178.0843034286224</v>
      </c>
      <c r="Z56" s="263">
        <f t="shared" si="18"/>
        <v>-1523.0932291985459</v>
      </c>
      <c r="AA56" s="263">
        <f t="shared" si="18"/>
        <v>-2804.6296338238694</v>
      </c>
      <c r="AB56" s="263">
        <f t="shared" si="18"/>
        <v>-805.67772480308849</v>
      </c>
      <c r="AC56" s="263">
        <f t="shared" si="18"/>
        <v>-1397.6523051001379</v>
      </c>
      <c r="AD56" s="263">
        <f t="shared" si="18"/>
        <v>-1747.8857973504767</v>
      </c>
      <c r="AE56" s="263">
        <f t="shared" si="18"/>
        <v>-3092.9481398010071</v>
      </c>
      <c r="AF56" s="263">
        <f t="shared" si="18"/>
        <v>-953.96701100906319</v>
      </c>
      <c r="AG56" s="263">
        <f t="shared" si="18"/>
        <v>-1588.2583027377498</v>
      </c>
      <c r="AH56" s="263">
        <f t="shared" si="18"/>
        <v>-1967.1212923375331</v>
      </c>
      <c r="AI56" s="263">
        <f t="shared" si="18"/>
        <v>-3414.054009570491</v>
      </c>
      <c r="AJ56" s="263">
        <f t="shared" si="18"/>
        <v>-1150.0538066670654</v>
      </c>
      <c r="AK56" s="263">
        <f t="shared" si="18"/>
        <v>-1798.3208125801932</v>
      </c>
      <c r="AL56" s="263">
        <f t="shared" si="18"/>
        <v>-2204.4085296038966</v>
      </c>
      <c r="AM56" s="263">
        <f t="shared" si="18"/>
        <v>-3755.316430237664</v>
      </c>
      <c r="AN56" s="263">
        <f t="shared" si="18"/>
        <v>-1294.7525007353936</v>
      </c>
      <c r="AO56" s="263">
        <f t="shared" si="18"/>
        <v>-2023.4782108900674</v>
      </c>
      <c r="AP56" s="263">
        <f t="shared" si="18"/>
        <v>-2458.7469978774789</v>
      </c>
      <c r="AQ56" s="263">
        <f t="shared" si="18"/>
        <v>-4121.1016378693412</v>
      </c>
      <c r="AR56" s="263">
        <f t="shared" si="18"/>
        <v>-1483.7239679682282</v>
      </c>
      <c r="AS56" s="263">
        <f t="shared" si="18"/>
        <v>-2264.8152017300513</v>
      </c>
      <c r="AT56" s="263">
        <f t="shared" si="18"/>
        <v>-2731.3619821007433</v>
      </c>
      <c r="AU56" s="263">
        <f t="shared" si="18"/>
        <v>-4513.1718161813042</v>
      </c>
      <c r="AV56" s="263">
        <f t="shared" si="18"/>
        <v>-1686.2747417776889</v>
      </c>
      <c r="AW56" s="263">
        <f t="shared" si="18"/>
        <v>-2523.4944349460143</v>
      </c>
      <c r="AX56" s="263">
        <f t="shared" si="18"/>
        <v>-3023.5668150051774</v>
      </c>
      <c r="AY56" s="263">
        <f t="shared" si="18"/>
        <v>-4933.4157777040882</v>
      </c>
      <c r="AZ56" s="263">
        <f t="shared" si="18"/>
        <v>0</v>
      </c>
      <c r="BA56" s="263">
        <f t="shared" si="18"/>
        <v>0</v>
      </c>
      <c r="BB56" s="263">
        <f xml:space="preserve"> -1 * BB55</f>
        <v>0</v>
      </c>
    </row>
    <row r="57" spans="1:55" ht="14.4" x14ac:dyDescent="0.25">
      <c r="A57" s="19"/>
      <c r="B57" s="19"/>
      <c r="C57" s="20"/>
      <c r="D57" s="22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  <c r="AA57" s="355"/>
      <c r="AB57" s="355"/>
      <c r="AC57" s="355"/>
      <c r="AD57" s="355"/>
      <c r="AE57" s="355"/>
      <c r="AF57" s="355"/>
      <c r="AG57" s="355"/>
      <c r="AH57" s="355"/>
      <c r="AI57" s="355"/>
      <c r="AJ57" s="355"/>
      <c r="AK57" s="355"/>
      <c r="AL57" s="355"/>
      <c r="AM57" s="355"/>
      <c r="AN57" s="355"/>
      <c r="AO57" s="355"/>
      <c r="AP57" s="355"/>
      <c r="AQ57" s="355"/>
      <c r="AR57" s="355"/>
      <c r="AS57" s="355"/>
      <c r="AT57" s="355"/>
      <c r="AU57" s="355"/>
      <c r="AV57" s="355"/>
      <c r="AW57" s="355"/>
      <c r="AX57" s="355"/>
      <c r="AY57" s="355"/>
      <c r="AZ57" s="355"/>
      <c r="BA57" s="355"/>
      <c r="BB57" s="355"/>
      <c r="BC57" s="22"/>
    </row>
    <row r="58" spans="1:55" ht="14.4" x14ac:dyDescent="0.25">
      <c r="A58" s="19"/>
      <c r="B58" s="19"/>
      <c r="C58" s="20"/>
      <c r="D58" s="22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22"/>
    </row>
    <row r="59" spans="1:55" ht="14.4" x14ac:dyDescent="0.25">
      <c r="A59" s="19" t="s">
        <v>210</v>
      </c>
      <c r="B59" s="19"/>
      <c r="C59" s="20"/>
      <c r="D59" s="22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22"/>
    </row>
    <row r="60" spans="1:55" ht="14.4" x14ac:dyDescent="0.25">
      <c r="A60" s="140"/>
      <c r="B60" s="140"/>
      <c r="C60" s="141"/>
      <c r="D60" s="142"/>
      <c r="E60" s="214" t="str">
        <f xml:space="preserve"> InpC!E$98</f>
        <v>deffered tax initial balance</v>
      </c>
      <c r="F60" s="214">
        <f xml:space="preserve"> InpC!F$98</f>
        <v>35000</v>
      </c>
      <c r="G60" s="214" t="str">
        <f xml:space="preserve"> InpC!G$98</f>
        <v>usd 000s</v>
      </c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  <c r="AE60" s="142"/>
      <c r="AF60" s="142"/>
      <c r="AG60" s="142"/>
      <c r="AH60" s="142"/>
      <c r="AI60" s="142"/>
      <c r="AJ60" s="142"/>
      <c r="AK60" s="142"/>
      <c r="AL60" s="142"/>
      <c r="AM60" s="142"/>
      <c r="AN60" s="142"/>
      <c r="AO60" s="142"/>
      <c r="AP60" s="142"/>
      <c r="AQ60" s="142"/>
      <c r="AR60" s="142"/>
      <c r="AS60" s="142"/>
      <c r="AT60" s="142"/>
      <c r="AU60" s="142"/>
      <c r="AV60" s="142"/>
      <c r="AW60" s="142"/>
      <c r="AX60" s="142"/>
      <c r="AY60" s="142"/>
      <c r="AZ60" s="142"/>
      <c r="BA60" s="142"/>
      <c r="BB60" s="142"/>
      <c r="BC60" s="10"/>
    </row>
    <row r="61" spans="1:55" s="127" customFormat="1" ht="14.4" x14ac:dyDescent="0.25">
      <c r="A61" s="7"/>
      <c r="B61" s="7"/>
      <c r="C61" s="8"/>
      <c r="D61" s="10"/>
      <c r="E61" s="79" t="str">
        <f>Time!E$34</f>
        <v>Acquisition / initial balance date flag</v>
      </c>
      <c r="F61" s="79">
        <f>Time!F$34</f>
        <v>0</v>
      </c>
      <c r="G61" s="79" t="str">
        <f>Time!G$34</f>
        <v>flag</v>
      </c>
      <c r="H61" s="79">
        <f>Time!H$34</f>
        <v>1</v>
      </c>
      <c r="I61" s="79">
        <f>Time!I$34</f>
        <v>0</v>
      </c>
      <c r="J61" s="79">
        <f>Time!J$34</f>
        <v>0</v>
      </c>
      <c r="K61" s="79">
        <f>Time!K$34</f>
        <v>1</v>
      </c>
      <c r="L61" s="79">
        <f>Time!L$34</f>
        <v>0</v>
      </c>
      <c r="M61" s="79">
        <f>Time!M$34</f>
        <v>0</v>
      </c>
      <c r="N61" s="79">
        <f>Time!N$34</f>
        <v>0</v>
      </c>
      <c r="O61" s="79">
        <f>Time!O$34</f>
        <v>0</v>
      </c>
      <c r="P61" s="79">
        <f>Time!P$34</f>
        <v>0</v>
      </c>
      <c r="Q61" s="79">
        <f>Time!Q$34</f>
        <v>0</v>
      </c>
      <c r="R61" s="79">
        <f>Time!R$34</f>
        <v>0</v>
      </c>
      <c r="S61" s="79">
        <f>Time!S$34</f>
        <v>0</v>
      </c>
      <c r="T61" s="79">
        <f>Time!T$34</f>
        <v>0</v>
      </c>
      <c r="U61" s="79">
        <f>Time!U$34</f>
        <v>0</v>
      </c>
      <c r="V61" s="79">
        <f>Time!V$34</f>
        <v>0</v>
      </c>
      <c r="W61" s="79">
        <f>Time!W$34</f>
        <v>0</v>
      </c>
      <c r="X61" s="79">
        <f>Time!X$34</f>
        <v>0</v>
      </c>
      <c r="Y61" s="79">
        <f>Time!Y$34</f>
        <v>0</v>
      </c>
      <c r="Z61" s="79">
        <f>Time!Z$34</f>
        <v>0</v>
      </c>
      <c r="AA61" s="79">
        <f>Time!AA$34</f>
        <v>0</v>
      </c>
      <c r="AB61" s="79">
        <f>Time!AB$34</f>
        <v>0</v>
      </c>
      <c r="AC61" s="79">
        <f>Time!AC$34</f>
        <v>0</v>
      </c>
      <c r="AD61" s="79">
        <f>Time!AD$34</f>
        <v>0</v>
      </c>
      <c r="AE61" s="79">
        <f>Time!AE$34</f>
        <v>0</v>
      </c>
      <c r="AF61" s="79">
        <f>Time!AF$34</f>
        <v>0</v>
      </c>
      <c r="AG61" s="79">
        <f>Time!AG$34</f>
        <v>0</v>
      </c>
      <c r="AH61" s="79">
        <f>Time!AH$34</f>
        <v>0</v>
      </c>
      <c r="AI61" s="79">
        <f>Time!AI$34</f>
        <v>0</v>
      </c>
      <c r="AJ61" s="79">
        <f>Time!AJ$34</f>
        <v>0</v>
      </c>
      <c r="AK61" s="79">
        <f>Time!AK$34</f>
        <v>0</v>
      </c>
      <c r="AL61" s="79">
        <f>Time!AL$34</f>
        <v>0</v>
      </c>
      <c r="AM61" s="79">
        <f>Time!AM$34</f>
        <v>0</v>
      </c>
      <c r="AN61" s="79">
        <f>Time!AN$34</f>
        <v>0</v>
      </c>
      <c r="AO61" s="79">
        <f>Time!AO$34</f>
        <v>0</v>
      </c>
      <c r="AP61" s="79">
        <f>Time!AP$34</f>
        <v>0</v>
      </c>
      <c r="AQ61" s="79">
        <f>Time!AQ$34</f>
        <v>0</v>
      </c>
      <c r="AR61" s="79">
        <f>Time!AR$34</f>
        <v>0</v>
      </c>
      <c r="AS61" s="79">
        <f>Time!AS$34</f>
        <v>0</v>
      </c>
      <c r="AT61" s="79">
        <f>Time!AT$34</f>
        <v>0</v>
      </c>
      <c r="AU61" s="79">
        <f>Time!AU$34</f>
        <v>0</v>
      </c>
      <c r="AV61" s="79">
        <f>Time!AV$34</f>
        <v>0</v>
      </c>
      <c r="AW61" s="79">
        <f>Time!AW$34</f>
        <v>0</v>
      </c>
      <c r="AX61" s="79">
        <f>Time!AX$34</f>
        <v>0</v>
      </c>
      <c r="AY61" s="79">
        <f>Time!AY$34</f>
        <v>0</v>
      </c>
      <c r="AZ61" s="79">
        <f>Time!AZ$34</f>
        <v>0</v>
      </c>
      <c r="BA61" s="79">
        <f>Time!BA$34</f>
        <v>0</v>
      </c>
      <c r="BB61" s="79">
        <f>Time!BB$34</f>
        <v>0</v>
      </c>
      <c r="BC61" s="143"/>
    </row>
    <row r="62" spans="1:55" ht="14.4" x14ac:dyDescent="0.25">
      <c r="A62" s="7"/>
      <c r="B62" s="7"/>
      <c r="C62" s="8"/>
      <c r="D62" s="10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10"/>
    </row>
    <row r="63" spans="1:55" ht="14.4" x14ac:dyDescent="0.25">
      <c r="A63" s="7"/>
      <c r="B63" s="7"/>
      <c r="C63" s="8"/>
      <c r="D63" s="10"/>
      <c r="E63" s="10" t="s">
        <v>211</v>
      </c>
      <c r="F63" s="10"/>
      <c r="G63" s="10" t="s">
        <v>121</v>
      </c>
      <c r="H63" s="10"/>
      <c r="I63" s="10"/>
      <c r="J63" s="10">
        <f t="shared" ref="J63:BB63" si="19" xml:space="preserve"> I66</f>
        <v>0</v>
      </c>
      <c r="K63" s="10">
        <f t="shared" si="19"/>
        <v>0</v>
      </c>
      <c r="L63" s="10">
        <f t="shared" si="19"/>
        <v>35000</v>
      </c>
      <c r="M63" s="10">
        <f t="shared" si="19"/>
        <v>34687.244803296235</v>
      </c>
      <c r="N63" s="10">
        <f t="shared" si="19"/>
        <v>34799.101502695419</v>
      </c>
      <c r="O63" s="10">
        <f t="shared" si="19"/>
        <v>35725.399005083738</v>
      </c>
      <c r="P63" s="10">
        <f t="shared" si="19"/>
        <v>37908.059922671957</v>
      </c>
      <c r="Q63" s="10">
        <f t="shared" si="19"/>
        <v>38042.22659788101</v>
      </c>
      <c r="R63" s="10">
        <f t="shared" si="19"/>
        <v>38831.947645247477</v>
      </c>
      <c r="S63" s="10">
        <f t="shared" si="19"/>
        <v>39926.660233236842</v>
      </c>
      <c r="T63" s="10">
        <f t="shared" si="19"/>
        <v>42321.793366000034</v>
      </c>
      <c r="U63" s="10">
        <f t="shared" si="19"/>
        <v>42629.251301981531</v>
      </c>
      <c r="V63" s="10">
        <f t="shared" si="19"/>
        <v>43371.703653519566</v>
      </c>
      <c r="W63" s="10">
        <f t="shared" si="19"/>
        <v>43791.618470843583</v>
      </c>
      <c r="X63" s="10">
        <f t="shared" si="19"/>
        <v>44146.287547301399</v>
      </c>
      <c r="Y63" s="10">
        <f t="shared" si="19"/>
        <v>44438.973169936326</v>
      </c>
      <c r="Z63" s="10">
        <f t="shared" si="19"/>
        <v>44672.774511439507</v>
      </c>
      <c r="AA63" s="10">
        <f t="shared" si="19"/>
        <v>44850.635785867533</v>
      </c>
      <c r="AB63" s="10">
        <f t="shared" si="19"/>
        <v>44975.353996574151</v>
      </c>
      <c r="AC63" s="10">
        <f t="shared" si="19"/>
        <v>45049.586296745438</v>
      </c>
      <c r="AD63" s="10">
        <f t="shared" si="19"/>
        <v>45075.85698190816</v>
      </c>
      <c r="AE63" s="10">
        <f t="shared" si="19"/>
        <v>45056.564132812753</v>
      </c>
      <c r="AF63" s="10">
        <f t="shared" si="19"/>
        <v>44993.985926172121</v>
      </c>
      <c r="AG63" s="10">
        <f t="shared" si="19"/>
        <v>44890.28662986352</v>
      </c>
      <c r="AH63" s="10">
        <f t="shared" si="19"/>
        <v>44747.522298370342</v>
      </c>
      <c r="AI63" s="10">
        <f t="shared" si="19"/>
        <v>44567.646183451827</v>
      </c>
      <c r="AJ63" s="10">
        <f t="shared" si="19"/>
        <v>44352.513874279233</v>
      </c>
      <c r="AK63" s="10">
        <f t="shared" si="19"/>
        <v>44103.888180565271</v>
      </c>
      <c r="AL63" s="10">
        <f t="shared" si="19"/>
        <v>43823.443771537</v>
      </c>
      <c r="AM63" s="10">
        <f t="shared" si="19"/>
        <v>43512.771582960151</v>
      </c>
      <c r="AN63" s="10">
        <f t="shared" si="19"/>
        <v>43173.383003812138</v>
      </c>
      <c r="AO63" s="10">
        <f t="shared" si="19"/>
        <v>42806.713853621528</v>
      </c>
      <c r="AP63" s="10">
        <f t="shared" si="19"/>
        <v>42414.128160940454</v>
      </c>
      <c r="AQ63" s="10">
        <f t="shared" si="19"/>
        <v>41996.921752893424</v>
      </c>
      <c r="AR63" s="10">
        <f t="shared" si="19"/>
        <v>41556.325665248747</v>
      </c>
      <c r="AS63" s="10">
        <f t="shared" si="19"/>
        <v>41093.50938198631</v>
      </c>
      <c r="AT63" s="10">
        <f t="shared" si="19"/>
        <v>40609.583912886992</v>
      </c>
      <c r="AU63" s="10">
        <f t="shared" si="19"/>
        <v>40105.604717242641</v>
      </c>
      <c r="AV63" s="10">
        <f t="shared" si="19"/>
        <v>39582.574481380507</v>
      </c>
      <c r="AW63" s="10">
        <f t="shared" si="19"/>
        <v>39041.445757311485</v>
      </c>
      <c r="AX63" s="10">
        <f t="shared" si="19"/>
        <v>38483.123469445905</v>
      </c>
      <c r="AY63" s="10">
        <f t="shared" si="19"/>
        <v>37908.467295973613</v>
      </c>
      <c r="AZ63" s="10">
        <f t="shared" si="19"/>
        <v>37318.293931174929</v>
      </c>
      <c r="BA63" s="10">
        <f t="shared" si="19"/>
        <v>37318.293931174929</v>
      </c>
      <c r="BB63" s="10">
        <f t="shared" si="19"/>
        <v>37318.293931174929</v>
      </c>
      <c r="BC63" s="10"/>
    </row>
    <row r="64" spans="1:55" ht="14.4" x14ac:dyDescent="0.25">
      <c r="A64" s="7"/>
      <c r="B64" s="7"/>
      <c r="C64" s="8"/>
      <c r="D64" s="9" t="s">
        <v>77</v>
      </c>
      <c r="E64" s="10" t="str">
        <f t="shared" ref="E64:AJ64" si="20" xml:space="preserve"> E$55</f>
        <v>tax expense pos</v>
      </c>
      <c r="F64" s="10">
        <f t="shared" si="20"/>
        <v>0</v>
      </c>
      <c r="G64" s="10" t="str">
        <f t="shared" si="20"/>
        <v>usd 000s</v>
      </c>
      <c r="H64" s="10">
        <f t="shared" si="20"/>
        <v>0</v>
      </c>
      <c r="I64" s="10">
        <f t="shared" si="20"/>
        <v>0</v>
      </c>
      <c r="J64" s="10">
        <f t="shared" si="20"/>
        <v>0</v>
      </c>
      <c r="K64" s="10">
        <f t="shared" si="20"/>
        <v>0</v>
      </c>
      <c r="L64" s="10">
        <f t="shared" si="20"/>
        <v>-312.75519670376673</v>
      </c>
      <c r="M64" s="10">
        <f t="shared" si="20"/>
        <v>111.85669939918661</v>
      </c>
      <c r="N64" s="10">
        <f t="shared" si="20"/>
        <v>926.29750238831969</v>
      </c>
      <c r="O64" s="10">
        <f t="shared" si="20"/>
        <v>2182.6609175882199</v>
      </c>
      <c r="P64" s="10">
        <f t="shared" si="20"/>
        <v>134.16667520904997</v>
      </c>
      <c r="Q64" s="10">
        <f t="shared" si="20"/>
        <v>789.72104736646781</v>
      </c>
      <c r="R64" s="10">
        <f t="shared" si="20"/>
        <v>1094.7125879893654</v>
      </c>
      <c r="S64" s="10">
        <f t="shared" si="20"/>
        <v>2395.1331327631956</v>
      </c>
      <c r="T64" s="10">
        <f t="shared" si="20"/>
        <v>307.45793598149368</v>
      </c>
      <c r="U64" s="10">
        <f t="shared" si="20"/>
        <v>969.61270122032499</v>
      </c>
      <c r="V64" s="10">
        <f t="shared" si="20"/>
        <v>1292.6043835571431</v>
      </c>
      <c r="W64" s="10">
        <f t="shared" si="20"/>
        <v>2651.7574451707874</v>
      </c>
      <c r="X64" s="10">
        <f t="shared" si="20"/>
        <v>602.47724498960577</v>
      </c>
      <c r="Y64" s="10">
        <f t="shared" si="20"/>
        <v>1178.0843034286224</v>
      </c>
      <c r="Z64" s="10">
        <f t="shared" si="20"/>
        <v>1523.0932291985459</v>
      </c>
      <c r="AA64" s="10">
        <f t="shared" si="20"/>
        <v>2804.6296338238694</v>
      </c>
      <c r="AB64" s="10">
        <f t="shared" si="20"/>
        <v>805.67772480308849</v>
      </c>
      <c r="AC64" s="10">
        <f t="shared" si="20"/>
        <v>1397.6523051001379</v>
      </c>
      <c r="AD64" s="10">
        <f t="shared" si="20"/>
        <v>1747.8857973504767</v>
      </c>
      <c r="AE64" s="10">
        <f t="shared" si="20"/>
        <v>3092.9481398010071</v>
      </c>
      <c r="AF64" s="10">
        <f t="shared" si="20"/>
        <v>953.96701100906319</v>
      </c>
      <c r="AG64" s="10">
        <f t="shared" si="20"/>
        <v>1588.2583027377498</v>
      </c>
      <c r="AH64" s="10">
        <f t="shared" si="20"/>
        <v>1967.1212923375331</v>
      </c>
      <c r="AI64" s="10">
        <f t="shared" si="20"/>
        <v>3414.054009570491</v>
      </c>
      <c r="AJ64" s="10">
        <f t="shared" si="20"/>
        <v>1150.0538066670654</v>
      </c>
      <c r="AK64" s="10">
        <f t="shared" ref="AK64:BB64" si="21" xml:space="preserve"> AK$55</f>
        <v>1798.3208125801932</v>
      </c>
      <c r="AL64" s="10">
        <f t="shared" si="21"/>
        <v>2204.4085296038966</v>
      </c>
      <c r="AM64" s="10">
        <f t="shared" si="21"/>
        <v>3755.316430237664</v>
      </c>
      <c r="AN64" s="10">
        <f t="shared" si="21"/>
        <v>1294.7525007353936</v>
      </c>
      <c r="AO64" s="10">
        <f t="shared" si="21"/>
        <v>2023.4782108900674</v>
      </c>
      <c r="AP64" s="10">
        <f t="shared" si="21"/>
        <v>2458.7469978774789</v>
      </c>
      <c r="AQ64" s="10">
        <f t="shared" si="21"/>
        <v>4121.1016378693412</v>
      </c>
      <c r="AR64" s="10">
        <f t="shared" si="21"/>
        <v>1483.7239679682282</v>
      </c>
      <c r="AS64" s="10">
        <f t="shared" si="21"/>
        <v>2264.8152017300513</v>
      </c>
      <c r="AT64" s="10">
        <f t="shared" si="21"/>
        <v>2731.3619821007433</v>
      </c>
      <c r="AU64" s="10">
        <f t="shared" si="21"/>
        <v>4513.1718161813042</v>
      </c>
      <c r="AV64" s="10">
        <f t="shared" si="21"/>
        <v>1686.2747417776889</v>
      </c>
      <c r="AW64" s="10">
        <f t="shared" si="21"/>
        <v>2523.4944349460143</v>
      </c>
      <c r="AX64" s="10">
        <f t="shared" si="21"/>
        <v>3023.5668150051774</v>
      </c>
      <c r="AY64" s="10">
        <f t="shared" si="21"/>
        <v>4933.4157777040882</v>
      </c>
      <c r="AZ64" s="10">
        <f t="shared" si="21"/>
        <v>0</v>
      </c>
      <c r="BA64" s="10">
        <f t="shared" si="21"/>
        <v>0</v>
      </c>
      <c r="BB64" s="10">
        <f t="shared" si="21"/>
        <v>0</v>
      </c>
      <c r="BC64" s="10"/>
    </row>
    <row r="65" spans="1:55" ht="14.4" x14ac:dyDescent="0.25">
      <c r="A65" s="7"/>
      <c r="B65" s="7"/>
      <c r="C65" s="8"/>
      <c r="D65" s="9" t="s">
        <v>57</v>
      </c>
      <c r="E65" s="354" t="str">
        <f t="shared" ref="E65:AJ65" si="22" xml:space="preserve"> E$48</f>
        <v>Tax paid pos</v>
      </c>
      <c r="F65" s="354">
        <f t="shared" si="22"/>
        <v>0</v>
      </c>
      <c r="G65" s="354" t="str">
        <f t="shared" si="22"/>
        <v>usd 000s</v>
      </c>
      <c r="H65" s="354">
        <f t="shared" si="22"/>
        <v>0</v>
      </c>
      <c r="I65" s="354">
        <f t="shared" si="22"/>
        <v>0</v>
      </c>
      <c r="J65" s="354">
        <f t="shared" si="22"/>
        <v>0</v>
      </c>
      <c r="K65" s="354">
        <f t="shared" si="22"/>
        <v>0</v>
      </c>
      <c r="L65" s="354">
        <f t="shared" si="22"/>
        <v>0</v>
      </c>
      <c r="M65" s="354">
        <f t="shared" si="22"/>
        <v>0</v>
      </c>
      <c r="N65" s="354">
        <f t="shared" si="22"/>
        <v>0</v>
      </c>
      <c r="O65" s="354">
        <f t="shared" si="22"/>
        <v>0</v>
      </c>
      <c r="P65" s="354">
        <f t="shared" si="22"/>
        <v>0</v>
      </c>
      <c r="Q65" s="354">
        <f t="shared" si="22"/>
        <v>0</v>
      </c>
      <c r="R65" s="354">
        <f t="shared" si="22"/>
        <v>0</v>
      </c>
      <c r="S65" s="354">
        <f t="shared" si="22"/>
        <v>0</v>
      </c>
      <c r="T65" s="354">
        <f t="shared" si="22"/>
        <v>0</v>
      </c>
      <c r="U65" s="354">
        <f t="shared" si="22"/>
        <v>227.16034968228777</v>
      </c>
      <c r="V65" s="354">
        <f t="shared" si="22"/>
        <v>872.68956623312181</v>
      </c>
      <c r="W65" s="354">
        <f t="shared" si="22"/>
        <v>2297.0883687129672</v>
      </c>
      <c r="X65" s="354">
        <f t="shared" si="22"/>
        <v>309.79162235467658</v>
      </c>
      <c r="Y65" s="354">
        <f t="shared" si="22"/>
        <v>944.28296192543962</v>
      </c>
      <c r="Z65" s="354">
        <f t="shared" si="22"/>
        <v>1345.2319547705224</v>
      </c>
      <c r="AA65" s="354">
        <f t="shared" si="22"/>
        <v>2679.9114231172471</v>
      </c>
      <c r="AB65" s="354">
        <f t="shared" si="22"/>
        <v>731.44542463179721</v>
      </c>
      <c r="AC65" s="354">
        <f t="shared" si="22"/>
        <v>1371.3816199374112</v>
      </c>
      <c r="AD65" s="354">
        <f t="shared" si="22"/>
        <v>1767.1786464458862</v>
      </c>
      <c r="AE65" s="354">
        <f t="shared" si="22"/>
        <v>3155.5263464416453</v>
      </c>
      <c r="AF65" s="354">
        <f t="shared" si="22"/>
        <v>1057.6663073176703</v>
      </c>
      <c r="AG65" s="354">
        <f t="shared" si="22"/>
        <v>1731.0226342309265</v>
      </c>
      <c r="AH65" s="354">
        <f t="shared" si="22"/>
        <v>2146.9974072560508</v>
      </c>
      <c r="AI65" s="354">
        <f t="shared" si="22"/>
        <v>3629.1863187430831</v>
      </c>
      <c r="AJ65" s="354">
        <f t="shared" si="22"/>
        <v>1398.6795003810278</v>
      </c>
      <c r="AK65" s="354">
        <f t="shared" ref="AK65:BB65" si="23" xml:space="preserve"> AK$48</f>
        <v>2078.7652216084575</v>
      </c>
      <c r="AL65" s="354">
        <f t="shared" si="23"/>
        <v>2515.0807181807477</v>
      </c>
      <c r="AM65" s="354">
        <f t="shared" si="23"/>
        <v>4094.7050093856724</v>
      </c>
      <c r="AN65" s="354">
        <f t="shared" si="23"/>
        <v>1661.4216509260016</v>
      </c>
      <c r="AO65" s="354">
        <f t="shared" si="23"/>
        <v>2416.0639035711451</v>
      </c>
      <c r="AP65" s="354">
        <f t="shared" si="23"/>
        <v>2875.9534059245029</v>
      </c>
      <c r="AQ65" s="354">
        <f t="shared" si="23"/>
        <v>4561.6977255140146</v>
      </c>
      <c r="AR65" s="354">
        <f t="shared" si="23"/>
        <v>1946.5402512306671</v>
      </c>
      <c r="AS65" s="354">
        <f t="shared" si="23"/>
        <v>2748.7406708293684</v>
      </c>
      <c r="AT65" s="354">
        <f t="shared" si="23"/>
        <v>3235.3411777450947</v>
      </c>
      <c r="AU65" s="354">
        <f t="shared" si="23"/>
        <v>5036.2020520434371</v>
      </c>
      <c r="AV65" s="354">
        <f t="shared" si="23"/>
        <v>2227.4034658467158</v>
      </c>
      <c r="AW65" s="354">
        <f t="shared" si="23"/>
        <v>3081.8167228115899</v>
      </c>
      <c r="AX65" s="354">
        <f t="shared" si="23"/>
        <v>3598.2229884774742</v>
      </c>
      <c r="AY65" s="354">
        <f t="shared" si="23"/>
        <v>5523.5891425027712</v>
      </c>
      <c r="AZ65" s="354">
        <f t="shared" si="23"/>
        <v>0</v>
      </c>
      <c r="BA65" s="354">
        <f t="shared" si="23"/>
        <v>0</v>
      </c>
      <c r="BB65" s="354">
        <f t="shared" si="23"/>
        <v>0</v>
      </c>
      <c r="BC65" s="10"/>
    </row>
    <row r="66" spans="1:55" s="207" customFormat="1" ht="14.4" x14ac:dyDescent="0.25">
      <c r="A66" s="227"/>
      <c r="B66" s="227"/>
      <c r="C66" s="228"/>
      <c r="D66" s="229"/>
      <c r="E66" s="229" t="s">
        <v>212</v>
      </c>
      <c r="F66" s="229" t="s">
        <v>217</v>
      </c>
      <c r="G66" s="229" t="s">
        <v>121</v>
      </c>
      <c r="H66" s="229">
        <f xml:space="preserve"> SUM(J66:BB66)</f>
        <v>1818338.0545496857</v>
      </c>
      <c r="I66" s="229"/>
      <c r="J66" s="229">
        <f t="shared" ref="J66:BB66" si="24" xml:space="preserve"> IF(J61 = 1, $F60, J63 + J64 - J65)</f>
        <v>0</v>
      </c>
      <c r="K66" s="229">
        <f t="shared" si="24"/>
        <v>35000</v>
      </c>
      <c r="L66" s="229">
        <f t="shared" si="24"/>
        <v>34687.244803296235</v>
      </c>
      <c r="M66" s="229">
        <f t="shared" si="24"/>
        <v>34799.101502695419</v>
      </c>
      <c r="N66" s="229">
        <f t="shared" si="24"/>
        <v>35725.399005083738</v>
      </c>
      <c r="O66" s="229">
        <f t="shared" si="24"/>
        <v>37908.059922671957</v>
      </c>
      <c r="P66" s="229">
        <f t="shared" si="24"/>
        <v>38042.22659788101</v>
      </c>
      <c r="Q66" s="229">
        <f t="shared" si="24"/>
        <v>38831.947645247477</v>
      </c>
      <c r="R66" s="229">
        <f t="shared" si="24"/>
        <v>39926.660233236842</v>
      </c>
      <c r="S66" s="229">
        <f t="shared" si="24"/>
        <v>42321.793366000034</v>
      </c>
      <c r="T66" s="229">
        <f t="shared" si="24"/>
        <v>42629.251301981531</v>
      </c>
      <c r="U66" s="229">
        <f t="shared" si="24"/>
        <v>43371.703653519566</v>
      </c>
      <c r="V66" s="229">
        <f t="shared" si="24"/>
        <v>43791.618470843583</v>
      </c>
      <c r="W66" s="229">
        <f t="shared" si="24"/>
        <v>44146.287547301399</v>
      </c>
      <c r="X66" s="229">
        <f t="shared" si="24"/>
        <v>44438.973169936326</v>
      </c>
      <c r="Y66" s="229">
        <f t="shared" si="24"/>
        <v>44672.774511439507</v>
      </c>
      <c r="Z66" s="229">
        <f t="shared" si="24"/>
        <v>44850.635785867533</v>
      </c>
      <c r="AA66" s="229">
        <f t="shared" si="24"/>
        <v>44975.353996574151</v>
      </c>
      <c r="AB66" s="229">
        <f t="shared" si="24"/>
        <v>45049.586296745438</v>
      </c>
      <c r="AC66" s="229">
        <f t="shared" si="24"/>
        <v>45075.85698190816</v>
      </c>
      <c r="AD66" s="229">
        <f t="shared" si="24"/>
        <v>45056.564132812753</v>
      </c>
      <c r="AE66" s="229">
        <f t="shared" si="24"/>
        <v>44993.985926172121</v>
      </c>
      <c r="AF66" s="229">
        <f t="shared" si="24"/>
        <v>44890.28662986352</v>
      </c>
      <c r="AG66" s="229">
        <f t="shared" si="24"/>
        <v>44747.522298370342</v>
      </c>
      <c r="AH66" s="229">
        <f t="shared" si="24"/>
        <v>44567.646183451827</v>
      </c>
      <c r="AI66" s="229">
        <f t="shared" si="24"/>
        <v>44352.513874279233</v>
      </c>
      <c r="AJ66" s="229">
        <f t="shared" si="24"/>
        <v>44103.888180565271</v>
      </c>
      <c r="AK66" s="229">
        <f t="shared" si="24"/>
        <v>43823.443771537</v>
      </c>
      <c r="AL66" s="229">
        <f t="shared" si="24"/>
        <v>43512.771582960151</v>
      </c>
      <c r="AM66" s="229">
        <f t="shared" si="24"/>
        <v>43173.383003812138</v>
      </c>
      <c r="AN66" s="229">
        <f t="shared" si="24"/>
        <v>42806.713853621528</v>
      </c>
      <c r="AO66" s="229">
        <f t="shared" si="24"/>
        <v>42414.128160940454</v>
      </c>
      <c r="AP66" s="229">
        <f t="shared" si="24"/>
        <v>41996.921752893424</v>
      </c>
      <c r="AQ66" s="229">
        <f t="shared" si="24"/>
        <v>41556.325665248747</v>
      </c>
      <c r="AR66" s="229">
        <f t="shared" si="24"/>
        <v>41093.50938198631</v>
      </c>
      <c r="AS66" s="229">
        <f t="shared" si="24"/>
        <v>40609.583912886992</v>
      </c>
      <c r="AT66" s="229">
        <f t="shared" si="24"/>
        <v>40105.604717242641</v>
      </c>
      <c r="AU66" s="229">
        <f t="shared" si="24"/>
        <v>39582.574481380507</v>
      </c>
      <c r="AV66" s="229">
        <f t="shared" si="24"/>
        <v>39041.445757311485</v>
      </c>
      <c r="AW66" s="229">
        <f t="shared" si="24"/>
        <v>38483.123469445905</v>
      </c>
      <c r="AX66" s="229">
        <f t="shared" si="24"/>
        <v>37908.467295973613</v>
      </c>
      <c r="AY66" s="229">
        <f t="shared" si="24"/>
        <v>37318.293931174929</v>
      </c>
      <c r="AZ66" s="229">
        <f t="shared" si="24"/>
        <v>37318.293931174929</v>
      </c>
      <c r="BA66" s="229">
        <f t="shared" si="24"/>
        <v>37318.293931174929</v>
      </c>
      <c r="BB66" s="229">
        <f t="shared" si="24"/>
        <v>37318.293931174929</v>
      </c>
      <c r="BC66" s="230"/>
    </row>
    <row r="67" spans="1:55" ht="14.4" x14ac:dyDescent="0.25">
      <c r="A67" s="19"/>
      <c r="B67" s="19"/>
      <c r="C67" s="20"/>
      <c r="D67" s="22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22"/>
    </row>
    <row r="68" spans="1:55" ht="14.4" x14ac:dyDescent="0.25">
      <c r="A68" s="19"/>
      <c r="B68" s="19"/>
      <c r="C68" s="20"/>
      <c r="D68" s="22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22"/>
    </row>
    <row r="70" spans="1:55" ht="14.4" hidden="1" x14ac:dyDescent="0.25">
      <c r="A70" s="19" t="s">
        <v>185</v>
      </c>
      <c r="B70" s="19"/>
      <c r="C70" s="20"/>
      <c r="D70" s="22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10"/>
    </row>
    <row r="71" spans="1:55" ht="14.4" hidden="1" x14ac:dyDescent="0.25">
      <c r="A71" s="19"/>
      <c r="B71" s="19"/>
      <c r="C71" s="20"/>
      <c r="D71" s="22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22"/>
    </row>
    <row r="72" spans="1:55" ht="14.4" hidden="1" x14ac:dyDescent="0.25">
      <c r="A72" s="140"/>
      <c r="B72" s="140"/>
      <c r="C72" s="141"/>
      <c r="D72" s="142"/>
      <c r="E72" s="214" t="str">
        <f xml:space="preserve"> InpC!E$119</f>
        <v>retained cash initial balance</v>
      </c>
      <c r="F72" s="214">
        <f xml:space="preserve"> InpC!F$119</f>
        <v>4700</v>
      </c>
      <c r="G72" s="214" t="str">
        <f xml:space="preserve"> InpC!G$119</f>
        <v>usd 000s</v>
      </c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0"/>
    </row>
    <row r="73" spans="1:55" s="127" customFormat="1" ht="14.4" hidden="1" x14ac:dyDescent="0.25">
      <c r="A73" s="7"/>
      <c r="B73" s="7"/>
      <c r="C73" s="8"/>
      <c r="D73" s="10"/>
      <c r="E73" s="79" t="str">
        <f>Time!E$34</f>
        <v>Acquisition / initial balance date flag</v>
      </c>
      <c r="F73" s="79">
        <f>Time!F$34</f>
        <v>0</v>
      </c>
      <c r="G73" s="79" t="str">
        <f>Time!G$34</f>
        <v>flag</v>
      </c>
      <c r="H73" s="79">
        <f>Time!H$34</f>
        <v>1</v>
      </c>
      <c r="I73" s="79">
        <f>Time!I$34</f>
        <v>0</v>
      </c>
      <c r="J73" s="79">
        <f>Time!J$34</f>
        <v>0</v>
      </c>
      <c r="K73" s="79">
        <f>Time!K$34</f>
        <v>1</v>
      </c>
      <c r="L73" s="79">
        <f>Time!L$34</f>
        <v>0</v>
      </c>
      <c r="M73" s="79">
        <f>Time!M$34</f>
        <v>0</v>
      </c>
      <c r="N73" s="79">
        <f>Time!N$34</f>
        <v>0</v>
      </c>
      <c r="O73" s="79">
        <f>Time!O$34</f>
        <v>0</v>
      </c>
      <c r="P73" s="79">
        <f>Time!P$34</f>
        <v>0</v>
      </c>
      <c r="Q73" s="79">
        <f>Time!Q$34</f>
        <v>0</v>
      </c>
      <c r="R73" s="79">
        <f>Time!R$34</f>
        <v>0</v>
      </c>
      <c r="S73" s="79">
        <f>Time!S$34</f>
        <v>0</v>
      </c>
      <c r="T73" s="79">
        <f>Time!T$34</f>
        <v>0</v>
      </c>
      <c r="U73" s="79">
        <f>Time!U$34</f>
        <v>0</v>
      </c>
      <c r="V73" s="79">
        <f>Time!V$34</f>
        <v>0</v>
      </c>
      <c r="W73" s="79">
        <f>Time!W$34</f>
        <v>0</v>
      </c>
      <c r="X73" s="79">
        <f>Time!X$34</f>
        <v>0</v>
      </c>
      <c r="Y73" s="79">
        <f>Time!Y$34</f>
        <v>0</v>
      </c>
      <c r="Z73" s="79">
        <f>Time!Z$34</f>
        <v>0</v>
      </c>
      <c r="AA73" s="79">
        <f>Time!AA$34</f>
        <v>0</v>
      </c>
      <c r="AB73" s="79">
        <f>Time!AB$34</f>
        <v>0</v>
      </c>
      <c r="AC73" s="79">
        <f>Time!AC$34</f>
        <v>0</v>
      </c>
      <c r="AD73" s="79">
        <f>Time!AD$34</f>
        <v>0</v>
      </c>
      <c r="AE73" s="79">
        <f>Time!AE$34</f>
        <v>0</v>
      </c>
      <c r="AF73" s="79">
        <f>Time!AF$34</f>
        <v>0</v>
      </c>
      <c r="AG73" s="79">
        <f>Time!AG$34</f>
        <v>0</v>
      </c>
      <c r="AH73" s="79">
        <f>Time!AH$34</f>
        <v>0</v>
      </c>
      <c r="AI73" s="79">
        <f>Time!AI$34</f>
        <v>0</v>
      </c>
      <c r="AJ73" s="79">
        <f>Time!AJ$34</f>
        <v>0</v>
      </c>
      <c r="AK73" s="79">
        <f>Time!AK$34</f>
        <v>0</v>
      </c>
      <c r="AL73" s="79">
        <f>Time!AL$34</f>
        <v>0</v>
      </c>
      <c r="AM73" s="79">
        <f>Time!AM$34</f>
        <v>0</v>
      </c>
      <c r="AN73" s="79">
        <f>Time!AN$34</f>
        <v>0</v>
      </c>
      <c r="AO73" s="79">
        <f>Time!AO$34</f>
        <v>0</v>
      </c>
      <c r="AP73" s="79">
        <f>Time!AP$34</f>
        <v>0</v>
      </c>
      <c r="AQ73" s="79">
        <f>Time!AQ$34</f>
        <v>0</v>
      </c>
      <c r="AR73" s="79">
        <f>Time!AR$34</f>
        <v>0</v>
      </c>
      <c r="AS73" s="79">
        <f>Time!AS$34</f>
        <v>0</v>
      </c>
      <c r="AT73" s="79">
        <f>Time!AT$34</f>
        <v>0</v>
      </c>
      <c r="AU73" s="79">
        <f>Time!AU$34</f>
        <v>0</v>
      </c>
      <c r="AV73" s="79">
        <f>Time!AV$34</f>
        <v>0</v>
      </c>
      <c r="AW73" s="79">
        <f>Time!AW$34</f>
        <v>0</v>
      </c>
      <c r="AX73" s="79">
        <f>Time!AX$34</f>
        <v>0</v>
      </c>
      <c r="AY73" s="79">
        <f>Time!AY$34</f>
        <v>0</v>
      </c>
      <c r="AZ73" s="79">
        <f>Time!AZ$34</f>
        <v>0</v>
      </c>
      <c r="BA73" s="79">
        <f>Time!BA$34</f>
        <v>0</v>
      </c>
      <c r="BB73" s="79">
        <f>Time!BB$34</f>
        <v>0</v>
      </c>
      <c r="BC73" s="143"/>
    </row>
    <row r="74" spans="1:55" ht="14.4" hidden="1" x14ac:dyDescent="0.25">
      <c r="A74" s="7"/>
      <c r="B74" s="7"/>
      <c r="C74" s="8"/>
      <c r="D74" s="10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10"/>
    </row>
    <row r="75" spans="1:55" ht="14.4" hidden="1" x14ac:dyDescent="0.25">
      <c r="A75" s="7"/>
      <c r="B75" s="7"/>
      <c r="C75" s="8"/>
      <c r="D75" s="10"/>
      <c r="E75" s="10" t="s">
        <v>188</v>
      </c>
      <c r="F75" s="10"/>
      <c r="G75" s="10"/>
      <c r="H75" s="10"/>
      <c r="I75" s="10"/>
      <c r="J75" s="10">
        <f t="shared" ref="J75:BB75" si="25" xml:space="preserve"> I78</f>
        <v>0</v>
      </c>
      <c r="K75" s="10">
        <f t="shared" si="25"/>
        <v>0</v>
      </c>
      <c r="L75" s="10">
        <f t="shared" si="25"/>
        <v>4700</v>
      </c>
      <c r="M75" s="10">
        <f t="shared" si="25"/>
        <v>10834.889500570776</v>
      </c>
      <c r="N75" s="10">
        <f t="shared" si="25"/>
        <v>-6268.6905071382116</v>
      </c>
      <c r="O75" s="10">
        <f t="shared" si="25"/>
        <v>-9678.5109070499675</v>
      </c>
      <c r="P75" s="10">
        <f t="shared" si="25"/>
        <v>-10719.82761105875</v>
      </c>
      <c r="Q75" s="10">
        <f t="shared" si="25"/>
        <v>-15631.614619404389</v>
      </c>
      <c r="R75" s="10">
        <f t="shared" si="25"/>
        <v>-19270.686405202956</v>
      </c>
      <c r="S75" s="10">
        <f t="shared" si="25"/>
        <v>-22269.966567924977</v>
      </c>
      <c r="T75" s="10">
        <f t="shared" si="25"/>
        <v>-22822.965571762994</v>
      </c>
      <c r="U75" s="10">
        <f t="shared" si="25"/>
        <v>-27287.304438246156</v>
      </c>
      <c r="V75" s="10">
        <f t="shared" si="25"/>
        <v>-30738.48818510049</v>
      </c>
      <c r="W75" s="10">
        <f t="shared" si="25"/>
        <v>-34163.026868708337</v>
      </c>
      <c r="X75" s="10">
        <f t="shared" si="25"/>
        <v>-36460.960361157609</v>
      </c>
      <c r="Y75" s="10">
        <f t="shared" si="25"/>
        <v>-40669.657211350292</v>
      </c>
      <c r="Z75" s="10">
        <f t="shared" si="25"/>
        <v>-44389.730903186442</v>
      </c>
      <c r="AA75" s="10">
        <f t="shared" si="25"/>
        <v>-47798.58494148618</v>
      </c>
      <c r="AB75" s="10">
        <f t="shared" si="25"/>
        <v>-50142.285446854577</v>
      </c>
      <c r="AC75" s="10">
        <f t="shared" si="25"/>
        <v>-50604.641068681951</v>
      </c>
      <c r="AD75" s="10">
        <f t="shared" si="25"/>
        <v>-50586.391619877286</v>
      </c>
      <c r="AE75" s="10">
        <f t="shared" si="25"/>
        <v>-50274.642537760534</v>
      </c>
      <c r="AF75" s="10">
        <f t="shared" si="25"/>
        <v>-48870.39968587469</v>
      </c>
      <c r="AG75" s="10">
        <f t="shared" si="25"/>
        <v>-49011.167840554583</v>
      </c>
      <c r="AH75" s="10">
        <f t="shared" si="25"/>
        <v>-48633.699255419284</v>
      </c>
      <c r="AI75" s="10">
        <f t="shared" si="25"/>
        <v>-47936.056295076494</v>
      </c>
      <c r="AJ75" s="10">
        <f t="shared" si="25"/>
        <v>-46061.036906889887</v>
      </c>
      <c r="AK75" s="10">
        <f t="shared" si="25"/>
        <v>-46264.824101596823</v>
      </c>
      <c r="AL75" s="10">
        <f t="shared" si="25"/>
        <v>-45991.193784247967</v>
      </c>
      <c r="AM75" s="10">
        <f t="shared" si="25"/>
        <v>-45364.663477042443</v>
      </c>
      <c r="AN75" s="10">
        <f t="shared" si="25"/>
        <v>-43467.078332776684</v>
      </c>
      <c r="AO75" s="10">
        <f t="shared" si="25"/>
        <v>-43884.027444517742</v>
      </c>
      <c r="AP75" s="10">
        <f t="shared" si="25"/>
        <v>-43686.264761407481</v>
      </c>
      <c r="AQ75" s="10">
        <f t="shared" si="25"/>
        <v>-43102.296460368379</v>
      </c>
      <c r="AR75" s="10">
        <f t="shared" si="25"/>
        <v>-41148.5463099806</v>
      </c>
      <c r="AS75" s="10">
        <f t="shared" si="25"/>
        <v>-41668.968340740357</v>
      </c>
      <c r="AT75" s="10">
        <f t="shared" si="25"/>
        <v>-41523.665195325862</v>
      </c>
      <c r="AU75" s="10">
        <f t="shared" si="25"/>
        <v>-40957.900487302919</v>
      </c>
      <c r="AV75" s="10">
        <f t="shared" si="25"/>
        <v>-38917.903334061855</v>
      </c>
      <c r="AW75" s="10">
        <f t="shared" si="25"/>
        <v>-39524.490015456664</v>
      </c>
      <c r="AX75" s="10">
        <f t="shared" si="25"/>
        <v>-39411.909553795071</v>
      </c>
      <c r="AY75" s="10">
        <f t="shared" si="25"/>
        <v>-38843.325313120054</v>
      </c>
      <c r="AZ75" s="10">
        <f t="shared" si="25"/>
        <v>-36689.668873632101</v>
      </c>
      <c r="BA75" s="10">
        <f t="shared" si="25"/>
        <v>-36689.668873632101</v>
      </c>
      <c r="BB75" s="10">
        <f t="shared" si="25"/>
        <v>-36689.668873632101</v>
      </c>
      <c r="BC75" s="10"/>
    </row>
    <row r="76" spans="1:55" s="226" customFormat="1" ht="14.4" hidden="1" x14ac:dyDescent="0.25">
      <c r="A76" s="221"/>
      <c r="B76" s="221"/>
      <c r="C76" s="222"/>
      <c r="D76" s="223" t="s">
        <v>77</v>
      </c>
      <c r="E76" s="224" t="str">
        <f xml:space="preserve"> FinStat!E$58</f>
        <v>Cash flow avaliable for dividends</v>
      </c>
      <c r="F76" s="224">
        <f xml:space="preserve"> FinStat!F$58</f>
        <v>0</v>
      </c>
      <c r="G76" s="224" t="s">
        <v>182</v>
      </c>
      <c r="H76" s="224">
        <f xml:space="preserve"> FinStat!H$58</f>
        <v>0</v>
      </c>
      <c r="I76" s="224">
        <f xml:space="preserve"> FinStat!I$58</f>
        <v>0</v>
      </c>
      <c r="J76" s="224">
        <f xml:space="preserve"> FinStat!J$58</f>
        <v>0</v>
      </c>
      <c r="K76" s="224">
        <f xml:space="preserve"> FinStat!K$58</f>
        <v>-500</v>
      </c>
      <c r="L76" s="224">
        <f xml:space="preserve"> FinStat!L$58</f>
        <v>6134.8895005707764</v>
      </c>
      <c r="M76" s="224">
        <f xml:space="preserve"> FinStat!M$58</f>
        <v>-17103.580007708988</v>
      </c>
      <c r="N76" s="224">
        <f xml:space="preserve"> FinStat!N$58</f>
        <v>-3409.8203999117568</v>
      </c>
      <c r="O76" s="224">
        <f xml:space="preserve"> FinStat!O$58</f>
        <v>-1041.3167040087819</v>
      </c>
      <c r="P76" s="224">
        <f xml:space="preserve"> FinStat!P$58</f>
        <v>-4911.7870083456382</v>
      </c>
      <c r="Q76" s="224">
        <f xml:space="preserve"> FinStat!Q$58</f>
        <v>-3639.0717857985674</v>
      </c>
      <c r="R76" s="224">
        <f xml:space="preserve"> FinStat!R$58</f>
        <v>-2999.2801627220206</v>
      </c>
      <c r="S76" s="224">
        <f xml:space="preserve"> FinStat!S$58</f>
        <v>-552.9990038380156</v>
      </c>
      <c r="T76" s="224">
        <f xml:space="preserve"> FinStat!T$58</f>
        <v>-4464.3388664831609</v>
      </c>
      <c r="U76" s="224">
        <f xml:space="preserve"> FinStat!U$58</f>
        <v>-3451.1837468543349</v>
      </c>
      <c r="V76" s="224">
        <f xml:space="preserve"> FinStat!V$58</f>
        <v>-3424.5386836078496</v>
      </c>
      <c r="W76" s="224">
        <f xml:space="preserve"> FinStat!W$58</f>
        <v>-2297.933492449275</v>
      </c>
      <c r="X76" s="224">
        <f xml:space="preserve"> FinStat!X$58</f>
        <v>-4208.6968501926813</v>
      </c>
      <c r="Y76" s="224">
        <f xml:space="preserve"> FinStat!Y$58</f>
        <v>-3720.0736918361481</v>
      </c>
      <c r="Z76" s="224">
        <f xml:space="preserve"> FinStat!Z$58</f>
        <v>-3408.8540382997412</v>
      </c>
      <c r="AA76" s="224">
        <f xml:space="preserve"> FinStat!AA$58</f>
        <v>-2343.7005053683961</v>
      </c>
      <c r="AB76" s="224">
        <f xml:space="preserve"> FinStat!AB$58</f>
        <v>-462.35562182737249</v>
      </c>
      <c r="AC76" s="224">
        <f xml:space="preserve"> FinStat!AC$58</f>
        <v>18.249448804661768</v>
      </c>
      <c r="AD76" s="224">
        <f xml:space="preserve"> FinStat!AD$58</f>
        <v>311.7490821167529</v>
      </c>
      <c r="AE76" s="224">
        <f xml:space="preserve"> FinStat!AE$58</f>
        <v>1404.2428518858426</v>
      </c>
      <c r="AF76" s="224">
        <f xml:space="preserve"> FinStat!AF$58</f>
        <v>-140.76815467989104</v>
      </c>
      <c r="AG76" s="224">
        <f xml:space="preserve"> FinStat!AG$58</f>
        <v>377.46858513529742</v>
      </c>
      <c r="AH76" s="224">
        <f xml:space="preserve"> FinStat!AH$58</f>
        <v>697.64296034278777</v>
      </c>
      <c r="AI76" s="224">
        <f xml:space="preserve"> FinStat!AI$58</f>
        <v>1875.0193881866066</v>
      </c>
      <c r="AJ76" s="224">
        <f xml:space="preserve"> FinStat!AJ$58</f>
        <v>-203.78719470693636</v>
      </c>
      <c r="AK76" s="224">
        <f xml:space="preserve"> FinStat!AK$58</f>
        <v>273.63031734885726</v>
      </c>
      <c r="AL76" s="224">
        <f xml:space="preserve"> FinStat!AL$58</f>
        <v>626.53030720552579</v>
      </c>
      <c r="AM76" s="224">
        <f xml:space="preserve"> FinStat!AM$58</f>
        <v>1897.5851442657549</v>
      </c>
      <c r="AN76" s="224">
        <f xml:space="preserve"> FinStat!AN$58</f>
        <v>-416.94911174106096</v>
      </c>
      <c r="AO76" s="224">
        <f xml:space="preserve"> FinStat!AO$58</f>
        <v>197.76268311025842</v>
      </c>
      <c r="AP76" s="224">
        <f xml:space="preserve"> FinStat!AP$58</f>
        <v>583.96830103910224</v>
      </c>
      <c r="AQ76" s="224">
        <f xml:space="preserve"> FinStat!AQ$58</f>
        <v>1953.7501503877766</v>
      </c>
      <c r="AR76" s="224">
        <f xml:space="preserve"> FinStat!AR$58</f>
        <v>-520.42203075975954</v>
      </c>
      <c r="AS76" s="224">
        <f xml:space="preserve"> FinStat!AS$58</f>
        <v>145.30314541449388</v>
      </c>
      <c r="AT76" s="224">
        <f xml:space="preserve"> FinStat!AT$58</f>
        <v>565.76470802294716</v>
      </c>
      <c r="AU76" s="224">
        <f xml:space="preserve"> FinStat!AU$58</f>
        <v>2039.9971532410646</v>
      </c>
      <c r="AV76" s="224">
        <f xml:space="preserve"> FinStat!AV$58</f>
        <v>-606.58668139481097</v>
      </c>
      <c r="AW76" s="224">
        <f xml:space="preserve"> FinStat!AW$58</f>
        <v>112.58046166159602</v>
      </c>
      <c r="AX76" s="224">
        <f xml:space="preserve"> FinStat!AX$58</f>
        <v>568.58424067501346</v>
      </c>
      <c r="AY76" s="224">
        <f xml:space="preserve"> FinStat!AY$58</f>
        <v>2153.6564394879515</v>
      </c>
      <c r="AZ76" s="224">
        <f xml:space="preserve"> FinStat!AZ$58</f>
        <v>0</v>
      </c>
      <c r="BA76" s="224">
        <f xml:space="preserve"> FinStat!BA$58</f>
        <v>0</v>
      </c>
      <c r="BB76" s="224">
        <f xml:space="preserve"> FinStat!BB$58</f>
        <v>0</v>
      </c>
      <c r="BC76" s="225"/>
    </row>
    <row r="77" spans="1:55" ht="14.4" hidden="1" x14ac:dyDescent="0.25">
      <c r="A77" s="7"/>
      <c r="B77" s="7"/>
      <c r="C77" s="8"/>
      <c r="D77" s="9" t="s">
        <v>57</v>
      </c>
      <c r="E77" s="134" t="s">
        <v>190</v>
      </c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0"/>
    </row>
    <row r="78" spans="1:55" ht="14.4" hidden="1" x14ac:dyDescent="0.25">
      <c r="A78" s="144"/>
      <c r="B78" s="144"/>
      <c r="C78" s="145"/>
      <c r="D78" s="146"/>
      <c r="E78" s="146" t="s">
        <v>189</v>
      </c>
      <c r="F78" s="146"/>
      <c r="G78" s="146"/>
      <c r="H78" s="146"/>
      <c r="I78" s="146"/>
      <c r="J78" s="146">
        <f xml:space="preserve"> IF(J73 = 1, $F72, J75 + J76 - J77)</f>
        <v>0</v>
      </c>
      <c r="K78" s="146">
        <f t="shared" ref="K78:BB78" si="26" xml:space="preserve"> IF(K73 = 1, $F72, K75 + K76 - K77)</f>
        <v>4700</v>
      </c>
      <c r="L78" s="146">
        <f t="shared" si="26"/>
        <v>10834.889500570776</v>
      </c>
      <c r="M78" s="146">
        <f t="shared" si="26"/>
        <v>-6268.6905071382116</v>
      </c>
      <c r="N78" s="146">
        <f t="shared" si="26"/>
        <v>-9678.5109070499675</v>
      </c>
      <c r="O78" s="146">
        <f t="shared" si="26"/>
        <v>-10719.82761105875</v>
      </c>
      <c r="P78" s="146">
        <f t="shared" si="26"/>
        <v>-15631.614619404389</v>
      </c>
      <c r="Q78" s="146">
        <f t="shared" si="26"/>
        <v>-19270.686405202956</v>
      </c>
      <c r="R78" s="146">
        <f t="shared" si="26"/>
        <v>-22269.966567924977</v>
      </c>
      <c r="S78" s="146">
        <f t="shared" si="26"/>
        <v>-22822.965571762994</v>
      </c>
      <c r="T78" s="146">
        <f t="shared" si="26"/>
        <v>-27287.304438246156</v>
      </c>
      <c r="U78" s="146">
        <f t="shared" si="26"/>
        <v>-30738.48818510049</v>
      </c>
      <c r="V78" s="146">
        <f t="shared" si="26"/>
        <v>-34163.026868708337</v>
      </c>
      <c r="W78" s="146">
        <f t="shared" si="26"/>
        <v>-36460.960361157609</v>
      </c>
      <c r="X78" s="146">
        <f t="shared" si="26"/>
        <v>-40669.657211350292</v>
      </c>
      <c r="Y78" s="146">
        <f t="shared" si="26"/>
        <v>-44389.730903186442</v>
      </c>
      <c r="Z78" s="146">
        <f t="shared" si="26"/>
        <v>-47798.58494148618</v>
      </c>
      <c r="AA78" s="146">
        <f t="shared" si="26"/>
        <v>-50142.285446854577</v>
      </c>
      <c r="AB78" s="146">
        <f t="shared" si="26"/>
        <v>-50604.641068681951</v>
      </c>
      <c r="AC78" s="146">
        <f t="shared" si="26"/>
        <v>-50586.391619877286</v>
      </c>
      <c r="AD78" s="146">
        <f t="shared" si="26"/>
        <v>-50274.642537760534</v>
      </c>
      <c r="AE78" s="146">
        <f t="shared" si="26"/>
        <v>-48870.39968587469</v>
      </c>
      <c r="AF78" s="146">
        <f t="shared" si="26"/>
        <v>-49011.167840554583</v>
      </c>
      <c r="AG78" s="146">
        <f t="shared" si="26"/>
        <v>-48633.699255419284</v>
      </c>
      <c r="AH78" s="146">
        <f t="shared" si="26"/>
        <v>-47936.056295076494</v>
      </c>
      <c r="AI78" s="146">
        <f t="shared" si="26"/>
        <v>-46061.036906889887</v>
      </c>
      <c r="AJ78" s="146">
        <f t="shared" si="26"/>
        <v>-46264.824101596823</v>
      </c>
      <c r="AK78" s="146">
        <f t="shared" si="26"/>
        <v>-45991.193784247967</v>
      </c>
      <c r="AL78" s="146">
        <f t="shared" si="26"/>
        <v>-45364.663477042443</v>
      </c>
      <c r="AM78" s="146">
        <f t="shared" si="26"/>
        <v>-43467.078332776684</v>
      </c>
      <c r="AN78" s="146">
        <f t="shared" si="26"/>
        <v>-43884.027444517742</v>
      </c>
      <c r="AO78" s="146">
        <f t="shared" si="26"/>
        <v>-43686.264761407481</v>
      </c>
      <c r="AP78" s="146">
        <f t="shared" si="26"/>
        <v>-43102.296460368379</v>
      </c>
      <c r="AQ78" s="146">
        <f t="shared" si="26"/>
        <v>-41148.5463099806</v>
      </c>
      <c r="AR78" s="146">
        <f t="shared" si="26"/>
        <v>-41668.968340740357</v>
      </c>
      <c r="AS78" s="146">
        <f t="shared" si="26"/>
        <v>-41523.665195325862</v>
      </c>
      <c r="AT78" s="146">
        <f t="shared" si="26"/>
        <v>-40957.900487302919</v>
      </c>
      <c r="AU78" s="146">
        <f t="shared" si="26"/>
        <v>-38917.903334061855</v>
      </c>
      <c r="AV78" s="146">
        <f t="shared" si="26"/>
        <v>-39524.490015456664</v>
      </c>
      <c r="AW78" s="146">
        <f t="shared" si="26"/>
        <v>-39411.909553795071</v>
      </c>
      <c r="AX78" s="146">
        <f t="shared" si="26"/>
        <v>-38843.325313120054</v>
      </c>
      <c r="AY78" s="146">
        <f t="shared" si="26"/>
        <v>-36689.668873632101</v>
      </c>
      <c r="AZ78" s="146">
        <f t="shared" si="26"/>
        <v>-36689.668873632101</v>
      </c>
      <c r="BA78" s="146">
        <f t="shared" si="26"/>
        <v>-36689.668873632101</v>
      </c>
      <c r="BB78" s="146">
        <f t="shared" si="26"/>
        <v>-36689.668873632101</v>
      </c>
      <c r="BC78" s="10"/>
    </row>
    <row r="79" spans="1:55" ht="14.4" hidden="1" x14ac:dyDescent="0.25">
      <c r="A79" s="19"/>
      <c r="B79" s="19"/>
      <c r="C79" s="20"/>
      <c r="D79" s="22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22"/>
    </row>
    <row r="80" spans="1:55" hidden="1" x14ac:dyDescent="0.25"/>
    <row r="81" spans="1:34" hidden="1" x14ac:dyDescent="0.25"/>
    <row r="82" spans="1:34" s="245" customFormat="1" ht="14.4" hidden="1" x14ac:dyDescent="0.25">
      <c r="A82" s="236"/>
      <c r="B82" s="236"/>
      <c r="C82" s="237"/>
      <c r="D82" s="238"/>
      <c r="E82" s="239" t="s">
        <v>197</v>
      </c>
      <c r="F82" s="240"/>
      <c r="G82" s="241" t="s">
        <v>198</v>
      </c>
      <c r="H82" s="242">
        <f xml:space="preserve"> SUM(J82:AG82)</f>
        <v>2400</v>
      </c>
      <c r="I82" s="242"/>
      <c r="J82" s="243">
        <v>100</v>
      </c>
      <c r="K82" s="243">
        <v>100</v>
      </c>
      <c r="L82" s="243">
        <v>100</v>
      </c>
      <c r="M82" s="243">
        <v>100</v>
      </c>
      <c r="N82" s="243">
        <v>100</v>
      </c>
      <c r="O82" s="243">
        <v>100</v>
      </c>
      <c r="P82" s="243">
        <v>100</v>
      </c>
      <c r="Q82" s="243">
        <v>100</v>
      </c>
      <c r="R82" s="243">
        <v>100</v>
      </c>
      <c r="S82" s="243">
        <v>100</v>
      </c>
      <c r="T82" s="243">
        <v>100</v>
      </c>
      <c r="U82" s="243">
        <v>100</v>
      </c>
      <c r="V82" s="243">
        <v>100</v>
      </c>
      <c r="W82" s="243">
        <v>100</v>
      </c>
      <c r="X82" s="243">
        <v>100</v>
      </c>
      <c r="Y82" s="243">
        <v>100</v>
      </c>
      <c r="Z82" s="243">
        <v>100</v>
      </c>
      <c r="AA82" s="243">
        <v>100</v>
      </c>
      <c r="AB82" s="243">
        <v>100</v>
      </c>
      <c r="AC82" s="243">
        <v>100</v>
      </c>
      <c r="AD82" s="243">
        <v>100</v>
      </c>
      <c r="AE82" s="243">
        <v>100</v>
      </c>
      <c r="AF82" s="243">
        <v>100</v>
      </c>
      <c r="AG82" s="243">
        <v>100</v>
      </c>
      <c r="AH82" s="244"/>
    </row>
    <row r="83" spans="1:34" s="252" customFormat="1" ht="14.4" hidden="1" x14ac:dyDescent="0.25">
      <c r="A83" s="246"/>
      <c r="B83" s="246"/>
      <c r="C83" s="247"/>
      <c r="D83" s="248"/>
      <c r="E83" s="249" t="str">
        <f xml:space="preserve"> LEFT(E82, LEN(E82) - 4)</f>
        <v xml:space="preserve">Sign switch line </v>
      </c>
      <c r="F83" s="249"/>
      <c r="G83" s="250" t="s">
        <v>198</v>
      </c>
      <c r="H83" s="249">
        <f xml:space="preserve"> SUM(J83:AG83)</f>
        <v>-2400</v>
      </c>
      <c r="I83" s="249"/>
      <c r="J83" s="249">
        <f t="shared" ref="J83:AG83" si="27" xml:space="preserve"> -1 * J82</f>
        <v>-100</v>
      </c>
      <c r="K83" s="249">
        <f t="shared" si="27"/>
        <v>-100</v>
      </c>
      <c r="L83" s="249">
        <f t="shared" si="27"/>
        <v>-100</v>
      </c>
      <c r="M83" s="249">
        <f t="shared" si="27"/>
        <v>-100</v>
      </c>
      <c r="N83" s="249">
        <f t="shared" si="27"/>
        <v>-100</v>
      </c>
      <c r="O83" s="249">
        <f t="shared" si="27"/>
        <v>-100</v>
      </c>
      <c r="P83" s="249">
        <f t="shared" si="27"/>
        <v>-100</v>
      </c>
      <c r="Q83" s="249">
        <f t="shared" si="27"/>
        <v>-100</v>
      </c>
      <c r="R83" s="249">
        <f t="shared" si="27"/>
        <v>-100</v>
      </c>
      <c r="S83" s="249">
        <f t="shared" si="27"/>
        <v>-100</v>
      </c>
      <c r="T83" s="249">
        <f t="shared" si="27"/>
        <v>-100</v>
      </c>
      <c r="U83" s="249">
        <f t="shared" si="27"/>
        <v>-100</v>
      </c>
      <c r="V83" s="249">
        <f t="shared" si="27"/>
        <v>-100</v>
      </c>
      <c r="W83" s="249">
        <f t="shared" si="27"/>
        <v>-100</v>
      </c>
      <c r="X83" s="249">
        <f t="shared" si="27"/>
        <v>-100</v>
      </c>
      <c r="Y83" s="249">
        <f t="shared" si="27"/>
        <v>-100</v>
      </c>
      <c r="Z83" s="249">
        <f t="shared" si="27"/>
        <v>-100</v>
      </c>
      <c r="AA83" s="249">
        <f t="shared" si="27"/>
        <v>-100</v>
      </c>
      <c r="AB83" s="249">
        <f t="shared" si="27"/>
        <v>-100</v>
      </c>
      <c r="AC83" s="249">
        <f t="shared" si="27"/>
        <v>-100</v>
      </c>
      <c r="AD83" s="249">
        <f t="shared" si="27"/>
        <v>-100</v>
      </c>
      <c r="AE83" s="249">
        <f t="shared" si="27"/>
        <v>-100</v>
      </c>
      <c r="AF83" s="249">
        <f t="shared" si="27"/>
        <v>-100</v>
      </c>
      <c r="AG83" s="249">
        <f t="shared" si="27"/>
        <v>-100</v>
      </c>
      <c r="AH83" s="251"/>
    </row>
    <row r="84" spans="1:34" hidden="1" x14ac:dyDescent="0.25"/>
    <row r="85" spans="1:34" hidden="1" x14ac:dyDescent="0.25"/>
  </sheetData>
  <conditionalFormatting sqref="F2">
    <cfRule type="cellIs" dxfId="33" priority="1" stopIfTrue="1" operator="notEqual">
      <formula>0</formula>
    </cfRule>
    <cfRule type="cellIs" dxfId="32" priority="2" stopIfTrue="1" operator="equal">
      <formula>""</formula>
    </cfRule>
  </conditionalFormatting>
  <conditionalFormatting sqref="J3:BB3">
    <cfRule type="cellIs" dxfId="31" priority="9" stopIfTrue="1" operator="equal">
      <formula>"Pre-fcst"</formula>
    </cfRule>
    <cfRule type="cellIs" dxfId="30" priority="10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0A30-F81C-4361-9867-ADFA55A01D2D}">
  <sheetPr>
    <tabColor theme="2" tint="-0.89999084444715716"/>
    <outlinePr summaryBelow="0" summaryRight="0"/>
  </sheetPr>
  <dimension ref="A1:BW85"/>
  <sheetViews>
    <sheetView defaultGridColor="0" colorId="22" zoomScale="84" workbookViewId="0">
      <pane xSplit="9" ySplit="5" topLeftCell="AU116" activePane="bottomRight" state="frozen"/>
      <selection activeCell="F2" sqref="F2:G2"/>
      <selection pane="topRight" activeCell="F2" sqref="F2:G2"/>
      <selection pane="bottomLeft" activeCell="F2" sqref="F2:G2"/>
      <selection pane="bottomRight" activeCell="E79" sqref="E79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55" width="11.77734375" style="5" hidden="1" customWidth="1"/>
    <col min="56" max="75" width="0" style="12" hidden="1" customWidth="1"/>
    <col min="76" max="16384" width="11.77734375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Debt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7"/>
      <c r="C2" s="10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7" spans="1:55" x14ac:dyDescent="0.25">
      <c r="A7" s="2" t="s">
        <v>287</v>
      </c>
    </row>
    <row r="8" spans="1:55" x14ac:dyDescent="0.25">
      <c r="E8" s="158" t="str">
        <f xml:space="preserve"> InpC!E$122</f>
        <v>Debt facility balance at start</v>
      </c>
      <c r="F8" s="158">
        <f xml:space="preserve"> InpC!F$122</f>
        <v>180000</v>
      </c>
      <c r="G8" s="158" t="str">
        <f xml:space="preserve"> InpC!G$122</f>
        <v>usd 000s</v>
      </c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</row>
    <row r="9" spans="1:55" x14ac:dyDescent="0.25">
      <c r="E9" s="158" t="str">
        <f xml:space="preserve"> InpC!E$125</f>
        <v>term of debt</v>
      </c>
      <c r="F9" s="158">
        <f xml:space="preserve"> InpC!F$125</f>
        <v>12</v>
      </c>
      <c r="G9" s="158" t="str">
        <f xml:space="preserve"> InpC!G$125</f>
        <v>years</v>
      </c>
    </row>
    <row r="10" spans="1:55" x14ac:dyDescent="0.25">
      <c r="E10" s="161" t="str">
        <f xml:space="preserve"> InpC!E$152</f>
        <v>no of period in a year</v>
      </c>
      <c r="F10" s="158">
        <f xml:space="preserve"> InpC!F$152</f>
        <v>4</v>
      </c>
      <c r="G10" s="161" t="str">
        <f xml:space="preserve"> InpC!G$152</f>
        <v>period</v>
      </c>
    </row>
    <row r="11" spans="1:55" x14ac:dyDescent="0.25">
      <c r="E11" s="158" t="str">
        <f xml:space="preserve"> Time!E$64</f>
        <v>Last repayment Forecast period flag</v>
      </c>
      <c r="F11" s="158">
        <f xml:space="preserve"> Time!F$64</f>
        <v>0</v>
      </c>
      <c r="G11" s="158" t="str">
        <f xml:space="preserve"> Time!G$64</f>
        <v>flag</v>
      </c>
      <c r="H11" s="158">
        <f xml:space="preserve"> Time!H$64</f>
        <v>16</v>
      </c>
      <c r="I11" s="158">
        <f xml:space="preserve"> Time!I$64</f>
        <v>0</v>
      </c>
      <c r="J11" s="158">
        <f xml:space="preserve"> Time!J$64</f>
        <v>0</v>
      </c>
      <c r="K11" s="158">
        <f xml:space="preserve"> Time!K$64</f>
        <v>0</v>
      </c>
      <c r="L11" s="158">
        <f xml:space="preserve"> Time!L$64</f>
        <v>1</v>
      </c>
      <c r="M11" s="158">
        <f xml:space="preserve"> Time!M$64</f>
        <v>1</v>
      </c>
      <c r="N11" s="158">
        <f xml:space="preserve"> Time!N$64</f>
        <v>1</v>
      </c>
      <c r="O11" s="158">
        <f xml:space="preserve"> Time!O$64</f>
        <v>1</v>
      </c>
      <c r="P11" s="158">
        <f xml:space="preserve"> Time!P$64</f>
        <v>1</v>
      </c>
      <c r="Q11" s="158">
        <f xml:space="preserve"> Time!Q$64</f>
        <v>1</v>
      </c>
      <c r="R11" s="158">
        <f xml:space="preserve"> Time!R$64</f>
        <v>1</v>
      </c>
      <c r="S11" s="158">
        <f xml:space="preserve"> Time!S$64</f>
        <v>1</v>
      </c>
      <c r="T11" s="158">
        <f xml:space="preserve"> Time!T$64</f>
        <v>1</v>
      </c>
      <c r="U11" s="158">
        <f xml:space="preserve"> Time!U$64</f>
        <v>1</v>
      </c>
      <c r="V11" s="158">
        <f xml:space="preserve"> Time!V$64</f>
        <v>1</v>
      </c>
      <c r="W11" s="158">
        <f xml:space="preserve"> Time!W$64</f>
        <v>1</v>
      </c>
      <c r="X11" s="158">
        <f xml:space="preserve"> Time!X$64</f>
        <v>1</v>
      </c>
      <c r="Y11" s="158">
        <f xml:space="preserve"> Time!Y$64</f>
        <v>1</v>
      </c>
      <c r="Z11" s="158">
        <f xml:space="preserve"> Time!Z$64</f>
        <v>1</v>
      </c>
      <c r="AA11" s="158">
        <f xml:space="preserve"> Time!AA$64</f>
        <v>1</v>
      </c>
      <c r="AB11" s="158">
        <f xml:space="preserve"> Time!AB$64</f>
        <v>0</v>
      </c>
      <c r="AC11" s="158">
        <f xml:space="preserve"> Time!AC$64</f>
        <v>0</v>
      </c>
      <c r="AD11" s="158">
        <f xml:space="preserve"> Time!AD$64</f>
        <v>0</v>
      </c>
      <c r="AE11" s="158">
        <f xml:space="preserve"> Time!AE$64</f>
        <v>0</v>
      </c>
      <c r="AF11" s="158">
        <f xml:space="preserve"> Time!AF$64</f>
        <v>0</v>
      </c>
      <c r="AG11" s="158">
        <f xml:space="preserve"> Time!AG$64</f>
        <v>0</v>
      </c>
      <c r="AH11" s="158">
        <f xml:space="preserve"> Time!AH$64</f>
        <v>0</v>
      </c>
      <c r="AI11" s="158">
        <f xml:space="preserve"> Time!AI$64</f>
        <v>0</v>
      </c>
      <c r="AJ11" s="158">
        <f xml:space="preserve"> Time!AJ$64</f>
        <v>0</v>
      </c>
      <c r="AK11" s="158">
        <f xml:space="preserve"> Time!AK$64</f>
        <v>0</v>
      </c>
      <c r="AL11" s="158">
        <f xml:space="preserve"> Time!AL$64</f>
        <v>0</v>
      </c>
      <c r="AM11" s="158">
        <f xml:space="preserve"> Time!AM$64</f>
        <v>0</v>
      </c>
      <c r="AN11" s="158">
        <f xml:space="preserve"> Time!AN$64</f>
        <v>0</v>
      </c>
      <c r="AO11" s="158">
        <f xml:space="preserve"> Time!AO$64</f>
        <v>0</v>
      </c>
      <c r="AP11" s="158">
        <f xml:space="preserve"> Time!AP$64</f>
        <v>0</v>
      </c>
      <c r="AQ11" s="158">
        <f xml:space="preserve"> Time!AQ$64</f>
        <v>0</v>
      </c>
      <c r="AR11" s="158">
        <f xml:space="preserve"> Time!AR$64</f>
        <v>0</v>
      </c>
      <c r="AS11" s="158">
        <f xml:space="preserve"> Time!AS$64</f>
        <v>0</v>
      </c>
      <c r="AT11" s="158">
        <f xml:space="preserve"> Time!AT$64</f>
        <v>0</v>
      </c>
      <c r="AU11" s="158">
        <f xml:space="preserve"> Time!AU$64</f>
        <v>0</v>
      </c>
      <c r="AV11" s="158">
        <f xml:space="preserve"> Time!AV$64</f>
        <v>0</v>
      </c>
      <c r="AW11" s="158">
        <f xml:space="preserve"> Time!AW$64</f>
        <v>0</v>
      </c>
      <c r="AX11" s="158">
        <f xml:space="preserve"> Time!AX$64</f>
        <v>0</v>
      </c>
      <c r="AY11" s="158">
        <f xml:space="preserve"> Time!AY$64</f>
        <v>0</v>
      </c>
      <c r="AZ11" s="158">
        <f xml:space="preserve"> Time!AZ$64</f>
        <v>0</v>
      </c>
      <c r="BA11" s="158">
        <f xml:space="preserve"> Time!BA$64</f>
        <v>0</v>
      </c>
      <c r="BB11" s="158">
        <f xml:space="preserve"> Time!BB$64</f>
        <v>0</v>
      </c>
    </row>
    <row r="12" spans="1:55" s="207" customFormat="1" x14ac:dyDescent="0.25">
      <c r="A12" s="203"/>
      <c r="B12" s="203"/>
      <c r="C12" s="290"/>
      <c r="D12" s="204"/>
      <c r="E12" s="205" t="s">
        <v>259</v>
      </c>
      <c r="F12" s="205"/>
      <c r="G12" s="205" t="s">
        <v>121</v>
      </c>
      <c r="H12" s="205"/>
      <c r="I12" s="205"/>
      <c r="J12" s="205">
        <f t="shared" ref="J12:BB12" si="0">$F8/$F9/$F10*J$11</f>
        <v>0</v>
      </c>
      <c r="K12" s="205">
        <f t="shared" si="0"/>
        <v>0</v>
      </c>
      <c r="L12" s="205">
        <f t="shared" si="0"/>
        <v>3750</v>
      </c>
      <c r="M12" s="205">
        <f t="shared" si="0"/>
        <v>3750</v>
      </c>
      <c r="N12" s="205">
        <f t="shared" si="0"/>
        <v>3750</v>
      </c>
      <c r="O12" s="205">
        <f t="shared" si="0"/>
        <v>3750</v>
      </c>
      <c r="P12" s="205">
        <f t="shared" si="0"/>
        <v>3750</v>
      </c>
      <c r="Q12" s="205">
        <f t="shared" si="0"/>
        <v>3750</v>
      </c>
      <c r="R12" s="205">
        <f t="shared" si="0"/>
        <v>3750</v>
      </c>
      <c r="S12" s="205">
        <f t="shared" si="0"/>
        <v>3750</v>
      </c>
      <c r="T12" s="205">
        <f t="shared" si="0"/>
        <v>3750</v>
      </c>
      <c r="U12" s="205">
        <f t="shared" si="0"/>
        <v>3750</v>
      </c>
      <c r="V12" s="205">
        <f t="shared" si="0"/>
        <v>3750</v>
      </c>
      <c r="W12" s="205">
        <f t="shared" si="0"/>
        <v>3750</v>
      </c>
      <c r="X12" s="205">
        <f t="shared" si="0"/>
        <v>3750</v>
      </c>
      <c r="Y12" s="205">
        <f t="shared" si="0"/>
        <v>3750</v>
      </c>
      <c r="Z12" s="205">
        <f t="shared" si="0"/>
        <v>3750</v>
      </c>
      <c r="AA12" s="205">
        <f t="shared" si="0"/>
        <v>3750</v>
      </c>
      <c r="AB12" s="205">
        <f t="shared" si="0"/>
        <v>0</v>
      </c>
      <c r="AC12" s="205">
        <f t="shared" si="0"/>
        <v>0</v>
      </c>
      <c r="AD12" s="205">
        <f t="shared" si="0"/>
        <v>0</v>
      </c>
      <c r="AE12" s="205">
        <f t="shared" si="0"/>
        <v>0</v>
      </c>
      <c r="AF12" s="205">
        <f t="shared" si="0"/>
        <v>0</v>
      </c>
      <c r="AG12" s="205">
        <f t="shared" si="0"/>
        <v>0</v>
      </c>
      <c r="AH12" s="205">
        <f t="shared" si="0"/>
        <v>0</v>
      </c>
      <c r="AI12" s="205">
        <f t="shared" si="0"/>
        <v>0</v>
      </c>
      <c r="AJ12" s="205">
        <f t="shared" si="0"/>
        <v>0</v>
      </c>
      <c r="AK12" s="205">
        <f t="shared" si="0"/>
        <v>0</v>
      </c>
      <c r="AL12" s="205">
        <f t="shared" si="0"/>
        <v>0</v>
      </c>
      <c r="AM12" s="205">
        <f t="shared" si="0"/>
        <v>0</v>
      </c>
      <c r="AN12" s="205">
        <f t="shared" si="0"/>
        <v>0</v>
      </c>
      <c r="AO12" s="205">
        <f t="shared" si="0"/>
        <v>0</v>
      </c>
      <c r="AP12" s="205">
        <f t="shared" si="0"/>
        <v>0</v>
      </c>
      <c r="AQ12" s="205">
        <f t="shared" si="0"/>
        <v>0</v>
      </c>
      <c r="AR12" s="205">
        <f t="shared" si="0"/>
        <v>0</v>
      </c>
      <c r="AS12" s="205">
        <f t="shared" si="0"/>
        <v>0</v>
      </c>
      <c r="AT12" s="205">
        <f t="shared" si="0"/>
        <v>0</v>
      </c>
      <c r="AU12" s="205">
        <f t="shared" si="0"/>
        <v>0</v>
      </c>
      <c r="AV12" s="205">
        <f t="shared" si="0"/>
        <v>0</v>
      </c>
      <c r="AW12" s="205">
        <f t="shared" si="0"/>
        <v>0</v>
      </c>
      <c r="AX12" s="205">
        <f t="shared" si="0"/>
        <v>0</v>
      </c>
      <c r="AY12" s="205">
        <f t="shared" si="0"/>
        <v>0</v>
      </c>
      <c r="AZ12" s="205">
        <f t="shared" si="0"/>
        <v>0</v>
      </c>
      <c r="BA12" s="205">
        <f t="shared" si="0"/>
        <v>0</v>
      </c>
      <c r="BB12" s="205">
        <f t="shared" si="0"/>
        <v>0</v>
      </c>
      <c r="BC12" s="204"/>
    </row>
    <row r="13" spans="1:55" s="265" customFormat="1" ht="14.4" x14ac:dyDescent="0.25">
      <c r="A13" s="260"/>
      <c r="B13" s="260"/>
      <c r="C13" s="261"/>
      <c r="D13" s="262"/>
      <c r="E13" s="263" t="str">
        <f xml:space="preserve"> LEFT(E12, LEN(E12) - 4)</f>
        <v>Loan repayment plan</v>
      </c>
      <c r="F13" s="263"/>
      <c r="G13" s="205" t="s">
        <v>121</v>
      </c>
      <c r="H13" s="263">
        <f xml:space="preserve"> SUM(J13:BB13)</f>
        <v>-60000</v>
      </c>
      <c r="I13" s="263"/>
      <c r="J13" s="263">
        <f t="shared" ref="J13:BA13" si="1" xml:space="preserve"> -1 * J12</f>
        <v>0</v>
      </c>
      <c r="K13" s="263">
        <f t="shared" si="1"/>
        <v>0</v>
      </c>
      <c r="L13" s="263">
        <f t="shared" si="1"/>
        <v>-3750</v>
      </c>
      <c r="M13" s="263">
        <f t="shared" si="1"/>
        <v>-3750</v>
      </c>
      <c r="N13" s="263">
        <f t="shared" si="1"/>
        <v>-3750</v>
      </c>
      <c r="O13" s="263">
        <f t="shared" si="1"/>
        <v>-3750</v>
      </c>
      <c r="P13" s="263">
        <f t="shared" si="1"/>
        <v>-3750</v>
      </c>
      <c r="Q13" s="263">
        <f t="shared" si="1"/>
        <v>-3750</v>
      </c>
      <c r="R13" s="263">
        <f t="shared" si="1"/>
        <v>-3750</v>
      </c>
      <c r="S13" s="263">
        <f t="shared" si="1"/>
        <v>-3750</v>
      </c>
      <c r="T13" s="263">
        <f t="shared" si="1"/>
        <v>-3750</v>
      </c>
      <c r="U13" s="263">
        <f t="shared" si="1"/>
        <v>-3750</v>
      </c>
      <c r="V13" s="263">
        <f t="shared" si="1"/>
        <v>-3750</v>
      </c>
      <c r="W13" s="263">
        <f t="shared" si="1"/>
        <v>-3750</v>
      </c>
      <c r="X13" s="263">
        <f t="shared" si="1"/>
        <v>-3750</v>
      </c>
      <c r="Y13" s="263">
        <f t="shared" si="1"/>
        <v>-3750</v>
      </c>
      <c r="Z13" s="263">
        <f t="shared" si="1"/>
        <v>-3750</v>
      </c>
      <c r="AA13" s="263">
        <f t="shared" si="1"/>
        <v>-3750</v>
      </c>
      <c r="AB13" s="263">
        <f t="shared" si="1"/>
        <v>0</v>
      </c>
      <c r="AC13" s="263">
        <f t="shared" si="1"/>
        <v>0</v>
      </c>
      <c r="AD13" s="263">
        <f t="shared" si="1"/>
        <v>0</v>
      </c>
      <c r="AE13" s="263">
        <f t="shared" si="1"/>
        <v>0</v>
      </c>
      <c r="AF13" s="263">
        <f t="shared" si="1"/>
        <v>0</v>
      </c>
      <c r="AG13" s="263">
        <f t="shared" si="1"/>
        <v>0</v>
      </c>
      <c r="AH13" s="263">
        <f t="shared" si="1"/>
        <v>0</v>
      </c>
      <c r="AI13" s="263">
        <f t="shared" si="1"/>
        <v>0</v>
      </c>
      <c r="AJ13" s="263">
        <f t="shared" si="1"/>
        <v>0</v>
      </c>
      <c r="AK13" s="263">
        <f t="shared" si="1"/>
        <v>0</v>
      </c>
      <c r="AL13" s="263">
        <f t="shared" si="1"/>
        <v>0</v>
      </c>
      <c r="AM13" s="263">
        <f t="shared" si="1"/>
        <v>0</v>
      </c>
      <c r="AN13" s="263">
        <f t="shared" si="1"/>
        <v>0</v>
      </c>
      <c r="AO13" s="263">
        <f t="shared" si="1"/>
        <v>0</v>
      </c>
      <c r="AP13" s="263">
        <f t="shared" si="1"/>
        <v>0</v>
      </c>
      <c r="AQ13" s="263">
        <f t="shared" si="1"/>
        <v>0</v>
      </c>
      <c r="AR13" s="263">
        <f t="shared" si="1"/>
        <v>0</v>
      </c>
      <c r="AS13" s="263">
        <f t="shared" si="1"/>
        <v>0</v>
      </c>
      <c r="AT13" s="263">
        <f t="shared" si="1"/>
        <v>0</v>
      </c>
      <c r="AU13" s="263">
        <f t="shared" si="1"/>
        <v>0</v>
      </c>
      <c r="AV13" s="263">
        <f t="shared" si="1"/>
        <v>0</v>
      </c>
      <c r="AW13" s="263">
        <f t="shared" si="1"/>
        <v>0</v>
      </c>
      <c r="AX13" s="263">
        <f t="shared" si="1"/>
        <v>0</v>
      </c>
      <c r="AY13" s="263">
        <f t="shared" si="1"/>
        <v>0</v>
      </c>
      <c r="AZ13" s="263">
        <f t="shared" si="1"/>
        <v>0</v>
      </c>
      <c r="BA13" s="263">
        <f t="shared" si="1"/>
        <v>0</v>
      </c>
      <c r="BB13" s="263">
        <f xml:space="preserve"> -1 * BB12</f>
        <v>0</v>
      </c>
    </row>
    <row r="14" spans="1:55" s="252" customFormat="1" ht="14.4" x14ac:dyDescent="0.25">
      <c r="A14" s="302"/>
      <c r="B14" s="302"/>
      <c r="C14" s="303"/>
      <c r="D14" s="304"/>
      <c r="E14" s="305"/>
      <c r="F14" s="305"/>
      <c r="G14" s="251"/>
      <c r="H14" s="305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5"/>
      <c r="T14" s="305"/>
      <c r="U14" s="305"/>
      <c r="V14" s="305"/>
      <c r="W14" s="305"/>
      <c r="X14" s="305"/>
      <c r="Y14" s="305"/>
      <c r="Z14" s="305"/>
      <c r="AA14" s="305"/>
      <c r="AB14" s="305"/>
      <c r="AC14" s="305"/>
      <c r="AD14" s="305"/>
      <c r="AE14" s="305"/>
      <c r="AF14" s="305"/>
      <c r="AG14" s="305"/>
      <c r="AH14" s="305"/>
      <c r="AI14" s="305"/>
      <c r="AJ14" s="305"/>
      <c r="AK14" s="305"/>
      <c r="AL14" s="305"/>
      <c r="AM14" s="305"/>
      <c r="AN14" s="305"/>
      <c r="AO14" s="305"/>
      <c r="AP14" s="305"/>
      <c r="AQ14" s="305"/>
      <c r="AR14" s="305"/>
      <c r="AS14" s="305"/>
      <c r="AT14" s="305"/>
      <c r="AU14" s="305"/>
      <c r="AV14" s="305"/>
      <c r="AW14" s="305"/>
      <c r="AX14" s="305"/>
      <c r="AY14" s="305"/>
      <c r="AZ14" s="305"/>
      <c r="BA14" s="305"/>
      <c r="BB14" s="305"/>
    </row>
    <row r="15" spans="1:55" x14ac:dyDescent="0.25">
      <c r="A15" s="2" t="s">
        <v>288</v>
      </c>
    </row>
    <row r="16" spans="1:55" x14ac:dyDescent="0.25">
      <c r="E16" s="158" t="str">
        <f xml:space="preserve"> InpC!E$129</f>
        <v>reconfiguration debt</v>
      </c>
      <c r="F16" s="158">
        <f xml:space="preserve"> InpC!F$129</f>
        <v>9600</v>
      </c>
      <c r="G16" s="158" t="str">
        <f xml:space="preserve"> InpC!G$129</f>
        <v>usd 000s</v>
      </c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</row>
    <row r="17" spans="1:55" x14ac:dyDescent="0.25">
      <c r="E17" s="158" t="str">
        <f xml:space="preserve"> InpC!E$131</f>
        <v>term of debt</v>
      </c>
      <c r="F17" s="158">
        <f xml:space="preserve"> InpC!F$131</f>
        <v>5</v>
      </c>
      <c r="G17" s="158" t="str">
        <f xml:space="preserve"> InpC!G$131</f>
        <v>years</v>
      </c>
    </row>
    <row r="18" spans="1:55" x14ac:dyDescent="0.25">
      <c r="E18" s="161" t="str">
        <f xml:space="preserve"> InpC!E$152</f>
        <v>no of period in a year</v>
      </c>
      <c r="F18" s="158">
        <f xml:space="preserve"> InpC!F$152</f>
        <v>4</v>
      </c>
      <c r="G18" s="161" t="str">
        <f xml:space="preserve"> InpC!G$152</f>
        <v>period</v>
      </c>
    </row>
    <row r="19" spans="1:55" x14ac:dyDescent="0.25">
      <c r="E19" s="158" t="str">
        <f xml:space="preserve"> Time!E$70</f>
        <v>Last reconfig repayment Forecast period flag</v>
      </c>
      <c r="F19" s="158">
        <f xml:space="preserve"> Time!F$70</f>
        <v>0</v>
      </c>
      <c r="G19" s="158" t="str">
        <f xml:space="preserve"> Time!G$70</f>
        <v>flag</v>
      </c>
      <c r="H19" s="158">
        <f xml:space="preserve"> Time!H$70</f>
        <v>20</v>
      </c>
      <c r="I19" s="158">
        <f xml:space="preserve"> Time!I$70</f>
        <v>0</v>
      </c>
      <c r="J19" s="158">
        <f xml:space="preserve"> Time!J$70</f>
        <v>0</v>
      </c>
      <c r="K19" s="158">
        <f xml:space="preserve"> Time!K$70</f>
        <v>0</v>
      </c>
      <c r="L19" s="158">
        <f xml:space="preserve"> Time!L$70</f>
        <v>1</v>
      </c>
      <c r="M19" s="158">
        <f xml:space="preserve"> Time!M$70</f>
        <v>1</v>
      </c>
      <c r="N19" s="158">
        <f xml:space="preserve"> Time!N$70</f>
        <v>1</v>
      </c>
      <c r="O19" s="158">
        <f xml:space="preserve"> Time!O$70</f>
        <v>1</v>
      </c>
      <c r="P19" s="158">
        <f xml:space="preserve"> Time!P$70</f>
        <v>1</v>
      </c>
      <c r="Q19" s="158">
        <f xml:space="preserve"> Time!Q$70</f>
        <v>1</v>
      </c>
      <c r="R19" s="158">
        <f xml:space="preserve"> Time!R$70</f>
        <v>1</v>
      </c>
      <c r="S19" s="158">
        <f xml:space="preserve"> Time!S$70</f>
        <v>1</v>
      </c>
      <c r="T19" s="158">
        <f xml:space="preserve"> Time!T$70</f>
        <v>1</v>
      </c>
      <c r="U19" s="158">
        <f xml:space="preserve"> Time!U$70</f>
        <v>1</v>
      </c>
      <c r="V19" s="158">
        <f xml:space="preserve"> Time!V$70</f>
        <v>1</v>
      </c>
      <c r="W19" s="158">
        <f xml:space="preserve"> Time!W$70</f>
        <v>1</v>
      </c>
      <c r="X19" s="158">
        <f xml:space="preserve"> Time!X$70</f>
        <v>1</v>
      </c>
      <c r="Y19" s="158">
        <f xml:space="preserve"> Time!Y$70</f>
        <v>1</v>
      </c>
      <c r="Z19" s="158">
        <f xml:space="preserve"> Time!Z$70</f>
        <v>1</v>
      </c>
      <c r="AA19" s="158">
        <f xml:space="preserve"> Time!AA$70</f>
        <v>1</v>
      </c>
      <c r="AB19" s="158">
        <f xml:space="preserve"> Time!AB$70</f>
        <v>1</v>
      </c>
      <c r="AC19" s="158">
        <f xml:space="preserve"> Time!AC$70</f>
        <v>1</v>
      </c>
      <c r="AD19" s="158">
        <f xml:space="preserve"> Time!AD$70</f>
        <v>1</v>
      </c>
      <c r="AE19" s="158">
        <f xml:space="preserve"> Time!AE$70</f>
        <v>1</v>
      </c>
      <c r="AF19" s="158">
        <f xml:space="preserve"> Time!AF$70</f>
        <v>0</v>
      </c>
      <c r="AG19" s="158">
        <f xml:space="preserve"> Time!AG$70</f>
        <v>0</v>
      </c>
      <c r="AH19" s="158">
        <f xml:space="preserve"> Time!AH$70</f>
        <v>0</v>
      </c>
      <c r="AI19" s="158">
        <f xml:space="preserve"> Time!AI$70</f>
        <v>0</v>
      </c>
      <c r="AJ19" s="158">
        <f xml:space="preserve"> Time!AJ$70</f>
        <v>0</v>
      </c>
      <c r="AK19" s="158">
        <f xml:space="preserve"> Time!AK$70</f>
        <v>0</v>
      </c>
      <c r="AL19" s="158">
        <f xml:space="preserve"> Time!AL$70</f>
        <v>0</v>
      </c>
      <c r="AM19" s="158">
        <f xml:space="preserve"> Time!AM$70</f>
        <v>0</v>
      </c>
      <c r="AN19" s="158">
        <f xml:space="preserve"> Time!AN$70</f>
        <v>0</v>
      </c>
      <c r="AO19" s="158">
        <f xml:space="preserve"> Time!AO$70</f>
        <v>0</v>
      </c>
      <c r="AP19" s="158">
        <f xml:space="preserve"> Time!AP$70</f>
        <v>0</v>
      </c>
      <c r="AQ19" s="158">
        <f xml:space="preserve"> Time!AQ$70</f>
        <v>0</v>
      </c>
      <c r="AR19" s="158">
        <f xml:space="preserve"> Time!AR$70</f>
        <v>0</v>
      </c>
      <c r="AS19" s="158">
        <f xml:space="preserve"> Time!AS$70</f>
        <v>0</v>
      </c>
      <c r="AT19" s="158">
        <f xml:space="preserve"> Time!AT$70</f>
        <v>0</v>
      </c>
      <c r="AU19" s="158">
        <f xml:space="preserve"> Time!AU$70</f>
        <v>0</v>
      </c>
      <c r="AV19" s="158">
        <f xml:space="preserve"> Time!AV$70</f>
        <v>0</v>
      </c>
      <c r="AW19" s="158">
        <f xml:space="preserve"> Time!AW$70</f>
        <v>0</v>
      </c>
      <c r="AX19" s="158">
        <f xml:space="preserve"> Time!AX$70</f>
        <v>0</v>
      </c>
      <c r="AY19" s="158">
        <f xml:space="preserve"> Time!AY$70</f>
        <v>0</v>
      </c>
      <c r="AZ19" s="158">
        <f xml:space="preserve"> Time!AZ$70</f>
        <v>0</v>
      </c>
      <c r="BA19" s="158">
        <f xml:space="preserve"> Time!BA$70</f>
        <v>0</v>
      </c>
      <c r="BB19" s="158">
        <f xml:space="preserve"> Time!BB$70</f>
        <v>0</v>
      </c>
    </row>
    <row r="20" spans="1:55" s="207" customFormat="1" x14ac:dyDescent="0.25">
      <c r="A20" s="203"/>
      <c r="B20" s="203"/>
      <c r="C20" s="290"/>
      <c r="D20" s="204"/>
      <c r="E20" s="205" t="s">
        <v>260</v>
      </c>
      <c r="F20" s="205"/>
      <c r="G20" s="205"/>
      <c r="H20" s="205"/>
      <c r="I20" s="205"/>
      <c r="J20" s="205">
        <f t="shared" ref="J20:BB20" si="2">$F16/$F17/$F18*J$19</f>
        <v>0</v>
      </c>
      <c r="K20" s="205">
        <f t="shared" si="2"/>
        <v>0</v>
      </c>
      <c r="L20" s="205">
        <f t="shared" si="2"/>
        <v>480</v>
      </c>
      <c r="M20" s="205">
        <f t="shared" si="2"/>
        <v>480</v>
      </c>
      <c r="N20" s="205">
        <f t="shared" si="2"/>
        <v>480</v>
      </c>
      <c r="O20" s="205">
        <f t="shared" si="2"/>
        <v>480</v>
      </c>
      <c r="P20" s="205">
        <f t="shared" si="2"/>
        <v>480</v>
      </c>
      <c r="Q20" s="205">
        <f t="shared" si="2"/>
        <v>480</v>
      </c>
      <c r="R20" s="205">
        <f t="shared" si="2"/>
        <v>480</v>
      </c>
      <c r="S20" s="205">
        <f t="shared" si="2"/>
        <v>480</v>
      </c>
      <c r="T20" s="205">
        <f t="shared" si="2"/>
        <v>480</v>
      </c>
      <c r="U20" s="205">
        <f t="shared" si="2"/>
        <v>480</v>
      </c>
      <c r="V20" s="205">
        <f t="shared" si="2"/>
        <v>480</v>
      </c>
      <c r="W20" s="205">
        <f t="shared" si="2"/>
        <v>480</v>
      </c>
      <c r="X20" s="205">
        <f t="shared" si="2"/>
        <v>480</v>
      </c>
      <c r="Y20" s="205">
        <f t="shared" si="2"/>
        <v>480</v>
      </c>
      <c r="Z20" s="205">
        <f t="shared" si="2"/>
        <v>480</v>
      </c>
      <c r="AA20" s="205">
        <f t="shared" si="2"/>
        <v>480</v>
      </c>
      <c r="AB20" s="205">
        <f t="shared" si="2"/>
        <v>480</v>
      </c>
      <c r="AC20" s="205">
        <f t="shared" si="2"/>
        <v>480</v>
      </c>
      <c r="AD20" s="205">
        <f t="shared" si="2"/>
        <v>480</v>
      </c>
      <c r="AE20" s="205">
        <f t="shared" si="2"/>
        <v>480</v>
      </c>
      <c r="AF20" s="205">
        <f t="shared" si="2"/>
        <v>0</v>
      </c>
      <c r="AG20" s="205">
        <f t="shared" si="2"/>
        <v>0</v>
      </c>
      <c r="AH20" s="205">
        <f t="shared" si="2"/>
        <v>0</v>
      </c>
      <c r="AI20" s="205">
        <f t="shared" si="2"/>
        <v>0</v>
      </c>
      <c r="AJ20" s="205">
        <f t="shared" si="2"/>
        <v>0</v>
      </c>
      <c r="AK20" s="205">
        <f t="shared" si="2"/>
        <v>0</v>
      </c>
      <c r="AL20" s="205">
        <f t="shared" si="2"/>
        <v>0</v>
      </c>
      <c r="AM20" s="205">
        <f t="shared" si="2"/>
        <v>0</v>
      </c>
      <c r="AN20" s="205">
        <f t="shared" si="2"/>
        <v>0</v>
      </c>
      <c r="AO20" s="205">
        <f t="shared" si="2"/>
        <v>0</v>
      </c>
      <c r="AP20" s="205">
        <f t="shared" si="2"/>
        <v>0</v>
      </c>
      <c r="AQ20" s="205">
        <f t="shared" si="2"/>
        <v>0</v>
      </c>
      <c r="AR20" s="205">
        <f t="shared" si="2"/>
        <v>0</v>
      </c>
      <c r="AS20" s="205">
        <f t="shared" si="2"/>
        <v>0</v>
      </c>
      <c r="AT20" s="205">
        <f t="shared" si="2"/>
        <v>0</v>
      </c>
      <c r="AU20" s="205">
        <f t="shared" si="2"/>
        <v>0</v>
      </c>
      <c r="AV20" s="205">
        <f t="shared" si="2"/>
        <v>0</v>
      </c>
      <c r="AW20" s="205">
        <f t="shared" si="2"/>
        <v>0</v>
      </c>
      <c r="AX20" s="205">
        <f t="shared" si="2"/>
        <v>0</v>
      </c>
      <c r="AY20" s="205">
        <f t="shared" si="2"/>
        <v>0</v>
      </c>
      <c r="AZ20" s="205">
        <f t="shared" si="2"/>
        <v>0</v>
      </c>
      <c r="BA20" s="205">
        <f t="shared" si="2"/>
        <v>0</v>
      </c>
      <c r="BB20" s="205">
        <f t="shared" si="2"/>
        <v>0</v>
      </c>
      <c r="BC20" s="204"/>
    </row>
    <row r="21" spans="1:55" s="265" customFormat="1" ht="14.4" x14ac:dyDescent="0.25">
      <c r="A21" s="260"/>
      <c r="B21" s="260"/>
      <c r="C21" s="261"/>
      <c r="D21" s="262"/>
      <c r="E21" s="263" t="str">
        <f xml:space="preserve"> LEFT(E20, LEN(E20) - 4)</f>
        <v>repaymenrt plan</v>
      </c>
      <c r="F21" s="263"/>
      <c r="G21" s="205" t="s">
        <v>121</v>
      </c>
      <c r="H21" s="263">
        <f xml:space="preserve"> SUM(J21:BB21)</f>
        <v>-9600</v>
      </c>
      <c r="I21" s="263"/>
      <c r="J21" s="263">
        <f t="shared" ref="J21:BA21" si="3" xml:space="preserve"> -1 * J20</f>
        <v>0</v>
      </c>
      <c r="K21" s="263">
        <f t="shared" si="3"/>
        <v>0</v>
      </c>
      <c r="L21" s="263">
        <f t="shared" si="3"/>
        <v>-480</v>
      </c>
      <c r="M21" s="263">
        <f t="shared" si="3"/>
        <v>-480</v>
      </c>
      <c r="N21" s="263">
        <f t="shared" si="3"/>
        <v>-480</v>
      </c>
      <c r="O21" s="263">
        <f t="shared" si="3"/>
        <v>-480</v>
      </c>
      <c r="P21" s="263">
        <f t="shared" si="3"/>
        <v>-480</v>
      </c>
      <c r="Q21" s="263">
        <f t="shared" si="3"/>
        <v>-480</v>
      </c>
      <c r="R21" s="263">
        <f t="shared" si="3"/>
        <v>-480</v>
      </c>
      <c r="S21" s="263">
        <f t="shared" si="3"/>
        <v>-480</v>
      </c>
      <c r="T21" s="263">
        <f t="shared" si="3"/>
        <v>-480</v>
      </c>
      <c r="U21" s="263">
        <f t="shared" si="3"/>
        <v>-480</v>
      </c>
      <c r="V21" s="263">
        <f t="shared" si="3"/>
        <v>-480</v>
      </c>
      <c r="W21" s="263">
        <f t="shared" si="3"/>
        <v>-480</v>
      </c>
      <c r="X21" s="263">
        <f t="shared" si="3"/>
        <v>-480</v>
      </c>
      <c r="Y21" s="263">
        <f t="shared" si="3"/>
        <v>-480</v>
      </c>
      <c r="Z21" s="263">
        <f t="shared" si="3"/>
        <v>-480</v>
      </c>
      <c r="AA21" s="263">
        <f t="shared" si="3"/>
        <v>-480</v>
      </c>
      <c r="AB21" s="263">
        <f t="shared" si="3"/>
        <v>-480</v>
      </c>
      <c r="AC21" s="263">
        <f t="shared" si="3"/>
        <v>-480</v>
      </c>
      <c r="AD21" s="263">
        <f t="shared" si="3"/>
        <v>-480</v>
      </c>
      <c r="AE21" s="263">
        <f t="shared" si="3"/>
        <v>-480</v>
      </c>
      <c r="AF21" s="263">
        <f t="shared" si="3"/>
        <v>0</v>
      </c>
      <c r="AG21" s="263">
        <f t="shared" si="3"/>
        <v>0</v>
      </c>
      <c r="AH21" s="263">
        <f t="shared" si="3"/>
        <v>0</v>
      </c>
      <c r="AI21" s="263">
        <f t="shared" si="3"/>
        <v>0</v>
      </c>
      <c r="AJ21" s="263">
        <f t="shared" si="3"/>
        <v>0</v>
      </c>
      <c r="AK21" s="263">
        <f t="shared" si="3"/>
        <v>0</v>
      </c>
      <c r="AL21" s="263">
        <f t="shared" si="3"/>
        <v>0</v>
      </c>
      <c r="AM21" s="263">
        <f t="shared" si="3"/>
        <v>0</v>
      </c>
      <c r="AN21" s="263">
        <f t="shared" si="3"/>
        <v>0</v>
      </c>
      <c r="AO21" s="263">
        <f t="shared" si="3"/>
        <v>0</v>
      </c>
      <c r="AP21" s="263">
        <f t="shared" si="3"/>
        <v>0</v>
      </c>
      <c r="AQ21" s="263">
        <f t="shared" si="3"/>
        <v>0</v>
      </c>
      <c r="AR21" s="263">
        <f t="shared" si="3"/>
        <v>0</v>
      </c>
      <c r="AS21" s="263">
        <f t="shared" si="3"/>
        <v>0</v>
      </c>
      <c r="AT21" s="263">
        <f t="shared" si="3"/>
        <v>0</v>
      </c>
      <c r="AU21" s="263">
        <f t="shared" si="3"/>
        <v>0</v>
      </c>
      <c r="AV21" s="263">
        <f t="shared" si="3"/>
        <v>0</v>
      </c>
      <c r="AW21" s="263">
        <f t="shared" si="3"/>
        <v>0</v>
      </c>
      <c r="AX21" s="263">
        <f t="shared" si="3"/>
        <v>0</v>
      </c>
      <c r="AY21" s="263">
        <f t="shared" si="3"/>
        <v>0</v>
      </c>
      <c r="AZ21" s="263">
        <f t="shared" si="3"/>
        <v>0</v>
      </c>
      <c r="BA21" s="263">
        <f t="shared" si="3"/>
        <v>0</v>
      </c>
      <c r="BB21" s="263">
        <f xml:space="preserve"> -1 * BB20</f>
        <v>0</v>
      </c>
    </row>
    <row r="22" spans="1:55" s="252" customFormat="1" ht="14.4" x14ac:dyDescent="0.25">
      <c r="A22" s="302"/>
      <c r="B22" s="302"/>
      <c r="C22" s="303"/>
      <c r="D22" s="304"/>
      <c r="E22" s="305"/>
      <c r="F22" s="305"/>
      <c r="G22" s="251"/>
      <c r="H22" s="305"/>
      <c r="I22" s="305"/>
      <c r="J22" s="305"/>
      <c r="K22" s="305"/>
      <c r="L22" s="305"/>
      <c r="M22" s="305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305"/>
      <c r="Y22" s="305"/>
      <c r="Z22" s="305"/>
      <c r="AA22" s="305"/>
      <c r="AB22" s="305"/>
      <c r="AC22" s="305"/>
      <c r="AD22" s="305"/>
      <c r="AE22" s="305"/>
      <c r="AF22" s="305"/>
      <c r="AG22" s="305"/>
      <c r="AH22" s="305"/>
      <c r="AI22" s="305"/>
      <c r="AJ22" s="305"/>
      <c r="AK22" s="305"/>
      <c r="AL22" s="305"/>
      <c r="AM22" s="305"/>
      <c r="AN22" s="305"/>
      <c r="AO22" s="305"/>
      <c r="AP22" s="305"/>
      <c r="AQ22" s="305"/>
      <c r="AR22" s="305"/>
      <c r="AS22" s="305"/>
      <c r="AT22" s="305"/>
      <c r="AU22" s="305"/>
      <c r="AV22" s="305"/>
      <c r="AW22" s="305"/>
      <c r="AX22" s="305"/>
      <c r="AY22" s="305"/>
      <c r="AZ22" s="305"/>
      <c r="BA22" s="305"/>
      <c r="BB22" s="305"/>
    </row>
    <row r="23" spans="1:55" s="252" customFormat="1" ht="14.4" x14ac:dyDescent="0.25">
      <c r="A23" s="302"/>
      <c r="B23" s="321" t="s">
        <v>289</v>
      </c>
      <c r="C23" s="303"/>
      <c r="D23" s="304"/>
      <c r="E23" s="305"/>
      <c r="F23" s="305"/>
      <c r="G23" s="251"/>
      <c r="H23" s="305"/>
      <c r="I23" s="305"/>
      <c r="J23" s="305"/>
      <c r="K23" s="305"/>
      <c r="L23" s="305"/>
      <c r="M23" s="305"/>
      <c r="N23" s="305"/>
      <c r="O23" s="305"/>
      <c r="P23" s="305"/>
      <c r="Q23" s="305"/>
      <c r="R23" s="305"/>
      <c r="S23" s="305"/>
      <c r="T23" s="305"/>
      <c r="U23" s="305"/>
      <c r="V23" s="305"/>
      <c r="W23" s="305"/>
      <c r="X23" s="305"/>
      <c r="Y23" s="305"/>
      <c r="Z23" s="305"/>
      <c r="AA23" s="305"/>
      <c r="AB23" s="305"/>
      <c r="AC23" s="305"/>
      <c r="AD23" s="305"/>
      <c r="AE23" s="305"/>
      <c r="AF23" s="305"/>
      <c r="AG23" s="305"/>
      <c r="AH23" s="305"/>
      <c r="AI23" s="305"/>
      <c r="AJ23" s="305"/>
      <c r="AK23" s="305"/>
      <c r="AL23" s="305"/>
      <c r="AM23" s="305"/>
      <c r="AN23" s="305"/>
      <c r="AO23" s="305"/>
      <c r="AP23" s="305"/>
      <c r="AQ23" s="305"/>
      <c r="AR23" s="305"/>
      <c r="AS23" s="305"/>
      <c r="AT23" s="305"/>
      <c r="AU23" s="305"/>
      <c r="AV23" s="305"/>
      <c r="AW23" s="305"/>
      <c r="AX23" s="305"/>
      <c r="AY23" s="305"/>
      <c r="AZ23" s="305"/>
      <c r="BA23" s="305"/>
      <c r="BB23" s="305"/>
    </row>
    <row r="24" spans="1:55" x14ac:dyDescent="0.25">
      <c r="E24" s="158" t="str">
        <f xml:space="preserve"> InpC!E$124</f>
        <v>interest rate</v>
      </c>
      <c r="F24" s="166">
        <f xml:space="preserve"> InpC!F$124</f>
        <v>7.4999999999999997E-2</v>
      </c>
      <c r="G24" s="158" t="str">
        <f xml:space="preserve"> InpC!G$124</f>
        <v>% p.a</v>
      </c>
    </row>
    <row r="25" spans="1:55" x14ac:dyDescent="0.25">
      <c r="E25" s="158" t="str">
        <f xml:space="preserve"> InpC!E$153</f>
        <v xml:space="preserve">days in a year </v>
      </c>
      <c r="F25" s="158">
        <f xml:space="preserve"> InpC!F$153</f>
        <v>365</v>
      </c>
      <c r="G25" s="158" t="str">
        <f xml:space="preserve"> InpC!G$153</f>
        <v>days</v>
      </c>
    </row>
    <row r="26" spans="1:55" x14ac:dyDescent="0.25">
      <c r="E26" s="161" t="str">
        <f xml:space="preserve"> Time!E$27</f>
        <v>Actual days between model period</v>
      </c>
      <c r="F26" s="161">
        <f xml:space="preserve"> Time!F$27</f>
        <v>0</v>
      </c>
      <c r="G26" s="161" t="str">
        <f xml:space="preserve"> Time!G$27</f>
        <v>days</v>
      </c>
      <c r="H26" s="161">
        <f xml:space="preserve"> Time!H$27</f>
        <v>0</v>
      </c>
      <c r="I26" s="161">
        <f xml:space="preserve"> Time!I$27</f>
        <v>0</v>
      </c>
      <c r="J26" s="161">
        <f xml:space="preserve"> Time!J$27</f>
        <v>92</v>
      </c>
      <c r="K26" s="161">
        <f xml:space="preserve"> Time!K$27</f>
        <v>92</v>
      </c>
      <c r="L26" s="161">
        <f xml:space="preserve"> Time!L$27</f>
        <v>90</v>
      </c>
      <c r="M26" s="161">
        <f xml:space="preserve"> Time!M$27</f>
        <v>91</v>
      </c>
      <c r="N26" s="161">
        <f xml:space="preserve"> Time!N$27</f>
        <v>92</v>
      </c>
      <c r="O26" s="161">
        <f xml:space="preserve"> Time!O$27</f>
        <v>92</v>
      </c>
      <c r="P26" s="161">
        <f xml:space="preserve"> Time!P$27</f>
        <v>90</v>
      </c>
      <c r="Q26" s="161">
        <f xml:space="preserve"> Time!Q$27</f>
        <v>91</v>
      </c>
      <c r="R26" s="161">
        <f xml:space="preserve"> Time!R$27</f>
        <v>92</v>
      </c>
      <c r="S26" s="161">
        <f xml:space="preserve"> Time!S$27</f>
        <v>92</v>
      </c>
      <c r="T26" s="161">
        <f xml:space="preserve"> Time!T$27</f>
        <v>91</v>
      </c>
      <c r="U26" s="161">
        <f xml:space="preserve"> Time!U$27</f>
        <v>91</v>
      </c>
      <c r="V26" s="161">
        <f xml:space="preserve"> Time!V$27</f>
        <v>92</v>
      </c>
      <c r="W26" s="161">
        <f xml:space="preserve"> Time!W$27</f>
        <v>92</v>
      </c>
      <c r="X26" s="161">
        <f xml:space="preserve"> Time!X$27</f>
        <v>90</v>
      </c>
      <c r="Y26" s="161">
        <f xml:space="preserve"> Time!Y$27</f>
        <v>91</v>
      </c>
      <c r="Z26" s="161">
        <f xml:space="preserve"> Time!Z$27</f>
        <v>92</v>
      </c>
      <c r="AA26" s="161">
        <f xml:space="preserve"> Time!AA$27</f>
        <v>92</v>
      </c>
      <c r="AB26" s="161">
        <f xml:space="preserve"> Time!AB$27</f>
        <v>90</v>
      </c>
      <c r="AC26" s="161">
        <f xml:space="preserve"> Time!AC$27</f>
        <v>91</v>
      </c>
      <c r="AD26" s="161">
        <f xml:space="preserve"> Time!AD$27</f>
        <v>92</v>
      </c>
      <c r="AE26" s="161">
        <f xml:space="preserve"> Time!AE$27</f>
        <v>92</v>
      </c>
      <c r="AF26" s="161">
        <f xml:space="preserve"> Time!AF$27</f>
        <v>90</v>
      </c>
      <c r="AG26" s="161">
        <f xml:space="preserve"> Time!AG$27</f>
        <v>91</v>
      </c>
      <c r="AH26" s="161">
        <f xml:space="preserve"> Time!AH$27</f>
        <v>92</v>
      </c>
      <c r="AI26" s="161">
        <f xml:space="preserve"> Time!AI$27</f>
        <v>92</v>
      </c>
      <c r="AJ26" s="161">
        <f xml:space="preserve"> Time!AJ$27</f>
        <v>91</v>
      </c>
      <c r="AK26" s="161">
        <f xml:space="preserve"> Time!AK$27</f>
        <v>91</v>
      </c>
      <c r="AL26" s="161">
        <f xml:space="preserve"> Time!AL$27</f>
        <v>92</v>
      </c>
      <c r="AM26" s="161">
        <f xml:space="preserve"> Time!AM$27</f>
        <v>92</v>
      </c>
      <c r="AN26" s="161">
        <f xml:space="preserve"> Time!AN$27</f>
        <v>90</v>
      </c>
      <c r="AO26" s="161">
        <f xml:space="preserve"> Time!AO$27</f>
        <v>91</v>
      </c>
      <c r="AP26" s="161">
        <f xml:space="preserve"> Time!AP$27</f>
        <v>92</v>
      </c>
      <c r="AQ26" s="161">
        <f xml:space="preserve"> Time!AQ$27</f>
        <v>92</v>
      </c>
      <c r="AR26" s="161">
        <f xml:space="preserve"> Time!AR$27</f>
        <v>90</v>
      </c>
      <c r="AS26" s="161">
        <f xml:space="preserve"> Time!AS$27</f>
        <v>91</v>
      </c>
      <c r="AT26" s="161">
        <f xml:space="preserve"> Time!AT$27</f>
        <v>92</v>
      </c>
      <c r="AU26" s="161">
        <f xml:space="preserve"> Time!AU$27</f>
        <v>92</v>
      </c>
      <c r="AV26" s="161">
        <f xml:space="preserve"> Time!AV$27</f>
        <v>90</v>
      </c>
      <c r="AW26" s="161">
        <f xml:space="preserve"> Time!AW$27</f>
        <v>91</v>
      </c>
      <c r="AX26" s="161">
        <f xml:space="preserve"> Time!AX$27</f>
        <v>92</v>
      </c>
      <c r="AY26" s="161">
        <f xml:space="preserve"> Time!AY$27</f>
        <v>92</v>
      </c>
      <c r="AZ26" s="161">
        <f xml:space="preserve"> Time!AZ$27</f>
        <v>91</v>
      </c>
      <c r="BA26" s="161">
        <f xml:space="preserve"> Time!BA$27</f>
        <v>91</v>
      </c>
      <c r="BB26" s="161">
        <f xml:space="preserve"> Time!BB$27</f>
        <v>92</v>
      </c>
    </row>
    <row r="27" spans="1:55" s="171" customFormat="1" x14ac:dyDescent="0.25">
      <c r="A27" s="168"/>
      <c r="B27" s="168"/>
      <c r="C27" s="169"/>
      <c r="D27" s="170"/>
      <c r="E27" s="307" t="s">
        <v>266</v>
      </c>
      <c r="F27" s="307"/>
      <c r="G27" s="307"/>
      <c r="H27" s="307"/>
      <c r="I27" s="307"/>
      <c r="J27" s="308">
        <f t="shared" ref="J27:BB27" si="4">$F24/$F25*J$43</f>
        <v>1.8904109589041096E-2</v>
      </c>
      <c r="K27" s="308">
        <f t="shared" si="4"/>
        <v>1.8904109589041096E-2</v>
      </c>
      <c r="L27" s="308">
        <f t="shared" si="4"/>
        <v>1.8493150684931507E-2</v>
      </c>
      <c r="M27" s="308">
        <f t="shared" si="4"/>
        <v>1.8698630136986302E-2</v>
      </c>
      <c r="N27" s="308">
        <f t="shared" si="4"/>
        <v>1.8904109589041096E-2</v>
      </c>
      <c r="O27" s="308">
        <f t="shared" si="4"/>
        <v>1.8904109589041096E-2</v>
      </c>
      <c r="P27" s="308">
        <f t="shared" si="4"/>
        <v>1.8493150684931507E-2</v>
      </c>
      <c r="Q27" s="308">
        <f t="shared" si="4"/>
        <v>1.8698630136986302E-2</v>
      </c>
      <c r="R27" s="308">
        <f t="shared" si="4"/>
        <v>1.8904109589041096E-2</v>
      </c>
      <c r="S27" s="308">
        <f t="shared" si="4"/>
        <v>1.8904109589041096E-2</v>
      </c>
      <c r="T27" s="308">
        <f t="shared" si="4"/>
        <v>1.8698630136986302E-2</v>
      </c>
      <c r="U27" s="308">
        <f t="shared" si="4"/>
        <v>1.8698630136986302E-2</v>
      </c>
      <c r="V27" s="308">
        <f t="shared" si="4"/>
        <v>1.8904109589041096E-2</v>
      </c>
      <c r="W27" s="308">
        <f t="shared" si="4"/>
        <v>1.8904109589041096E-2</v>
      </c>
      <c r="X27" s="308">
        <f t="shared" si="4"/>
        <v>1.8493150684931507E-2</v>
      </c>
      <c r="Y27" s="308">
        <f t="shared" si="4"/>
        <v>1.8698630136986302E-2</v>
      </c>
      <c r="Z27" s="308">
        <f t="shared" si="4"/>
        <v>1.8904109589041096E-2</v>
      </c>
      <c r="AA27" s="308">
        <f t="shared" si="4"/>
        <v>1.8904109589041096E-2</v>
      </c>
      <c r="AB27" s="308">
        <f t="shared" si="4"/>
        <v>1.8493150684931507E-2</v>
      </c>
      <c r="AC27" s="308">
        <f t="shared" si="4"/>
        <v>1.8698630136986302E-2</v>
      </c>
      <c r="AD27" s="308">
        <f t="shared" si="4"/>
        <v>1.8904109589041096E-2</v>
      </c>
      <c r="AE27" s="308">
        <f t="shared" si="4"/>
        <v>1.8904109589041096E-2</v>
      </c>
      <c r="AF27" s="308">
        <f t="shared" si="4"/>
        <v>1.8493150684931507E-2</v>
      </c>
      <c r="AG27" s="308">
        <f t="shared" si="4"/>
        <v>1.8698630136986302E-2</v>
      </c>
      <c r="AH27" s="308">
        <f t="shared" si="4"/>
        <v>1.8904109589041096E-2</v>
      </c>
      <c r="AI27" s="308">
        <f t="shared" si="4"/>
        <v>1.8904109589041096E-2</v>
      </c>
      <c r="AJ27" s="308">
        <f t="shared" si="4"/>
        <v>1.8698630136986302E-2</v>
      </c>
      <c r="AK27" s="308">
        <f t="shared" si="4"/>
        <v>1.8698630136986302E-2</v>
      </c>
      <c r="AL27" s="308">
        <f t="shared" si="4"/>
        <v>1.8904109589041096E-2</v>
      </c>
      <c r="AM27" s="308">
        <f t="shared" si="4"/>
        <v>1.8904109589041096E-2</v>
      </c>
      <c r="AN27" s="308">
        <f t="shared" si="4"/>
        <v>1.8493150684931507E-2</v>
      </c>
      <c r="AO27" s="308">
        <f t="shared" si="4"/>
        <v>1.8698630136986302E-2</v>
      </c>
      <c r="AP27" s="308">
        <f t="shared" si="4"/>
        <v>1.8904109589041096E-2</v>
      </c>
      <c r="AQ27" s="308">
        <f t="shared" si="4"/>
        <v>1.8904109589041096E-2</v>
      </c>
      <c r="AR27" s="308">
        <f t="shared" si="4"/>
        <v>1.8493150684931507E-2</v>
      </c>
      <c r="AS27" s="308">
        <f t="shared" si="4"/>
        <v>1.8698630136986302E-2</v>
      </c>
      <c r="AT27" s="308">
        <f t="shared" si="4"/>
        <v>1.8904109589041096E-2</v>
      </c>
      <c r="AU27" s="308">
        <f t="shared" si="4"/>
        <v>1.8904109589041096E-2</v>
      </c>
      <c r="AV27" s="308">
        <f t="shared" si="4"/>
        <v>1.8493150684931507E-2</v>
      </c>
      <c r="AW27" s="308">
        <f t="shared" si="4"/>
        <v>1.8698630136986302E-2</v>
      </c>
      <c r="AX27" s="308">
        <f t="shared" si="4"/>
        <v>1.8904109589041096E-2</v>
      </c>
      <c r="AY27" s="308">
        <f t="shared" si="4"/>
        <v>1.8904109589041096E-2</v>
      </c>
      <c r="AZ27" s="308">
        <f t="shared" si="4"/>
        <v>1.8698630136986302E-2</v>
      </c>
      <c r="BA27" s="308">
        <f t="shared" si="4"/>
        <v>1.8698630136986302E-2</v>
      </c>
      <c r="BB27" s="308">
        <f t="shared" si="4"/>
        <v>1.8904109589041096E-2</v>
      </c>
      <c r="BC27" s="170"/>
    </row>
    <row r="28" spans="1:55" x14ac:dyDescent="0.25"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  <c r="BB28" s="161"/>
    </row>
    <row r="29" spans="1:55" x14ac:dyDescent="0.25"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</row>
    <row r="30" spans="1:55" x14ac:dyDescent="0.25"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</row>
    <row r="31" spans="1:55" x14ac:dyDescent="0.25">
      <c r="E31" s="160" t="str">
        <f t="shared" ref="E31:AJ31" si="5" xml:space="preserve"> E$27</f>
        <v>annual interest rate</v>
      </c>
      <c r="F31" s="160">
        <f t="shared" si="5"/>
        <v>0</v>
      </c>
      <c r="G31" s="160">
        <f t="shared" si="5"/>
        <v>0</v>
      </c>
      <c r="H31" s="160">
        <f t="shared" si="5"/>
        <v>0</v>
      </c>
      <c r="I31" s="160">
        <f t="shared" si="5"/>
        <v>0</v>
      </c>
      <c r="J31" s="160">
        <f t="shared" si="5"/>
        <v>1.8904109589041096E-2</v>
      </c>
      <c r="K31" s="160">
        <f t="shared" si="5"/>
        <v>1.8904109589041096E-2</v>
      </c>
      <c r="L31" s="160">
        <f t="shared" si="5"/>
        <v>1.8493150684931507E-2</v>
      </c>
      <c r="M31" s="160">
        <f t="shared" si="5"/>
        <v>1.8698630136986302E-2</v>
      </c>
      <c r="N31" s="160">
        <f t="shared" si="5"/>
        <v>1.8904109589041096E-2</v>
      </c>
      <c r="O31" s="160">
        <f t="shared" si="5"/>
        <v>1.8904109589041096E-2</v>
      </c>
      <c r="P31" s="160">
        <f t="shared" si="5"/>
        <v>1.8493150684931507E-2</v>
      </c>
      <c r="Q31" s="160">
        <f t="shared" si="5"/>
        <v>1.8698630136986302E-2</v>
      </c>
      <c r="R31" s="160">
        <f t="shared" si="5"/>
        <v>1.8904109589041096E-2</v>
      </c>
      <c r="S31" s="160">
        <f t="shared" si="5"/>
        <v>1.8904109589041096E-2</v>
      </c>
      <c r="T31" s="160">
        <f t="shared" si="5"/>
        <v>1.8698630136986302E-2</v>
      </c>
      <c r="U31" s="160">
        <f t="shared" si="5"/>
        <v>1.8698630136986302E-2</v>
      </c>
      <c r="V31" s="160">
        <f t="shared" si="5"/>
        <v>1.8904109589041096E-2</v>
      </c>
      <c r="W31" s="160">
        <f t="shared" si="5"/>
        <v>1.8904109589041096E-2</v>
      </c>
      <c r="X31" s="160">
        <f t="shared" si="5"/>
        <v>1.8493150684931507E-2</v>
      </c>
      <c r="Y31" s="160">
        <f t="shared" si="5"/>
        <v>1.8698630136986302E-2</v>
      </c>
      <c r="Z31" s="160">
        <f t="shared" si="5"/>
        <v>1.8904109589041096E-2</v>
      </c>
      <c r="AA31" s="160">
        <f t="shared" si="5"/>
        <v>1.8904109589041096E-2</v>
      </c>
      <c r="AB31" s="160">
        <f t="shared" si="5"/>
        <v>1.8493150684931507E-2</v>
      </c>
      <c r="AC31" s="160">
        <f t="shared" si="5"/>
        <v>1.8698630136986302E-2</v>
      </c>
      <c r="AD31" s="160">
        <f t="shared" si="5"/>
        <v>1.8904109589041096E-2</v>
      </c>
      <c r="AE31" s="160">
        <f t="shared" si="5"/>
        <v>1.8904109589041096E-2</v>
      </c>
      <c r="AF31" s="160">
        <f t="shared" si="5"/>
        <v>1.8493150684931507E-2</v>
      </c>
      <c r="AG31" s="160">
        <f t="shared" si="5"/>
        <v>1.8698630136986302E-2</v>
      </c>
      <c r="AH31" s="160">
        <f t="shared" si="5"/>
        <v>1.8904109589041096E-2</v>
      </c>
      <c r="AI31" s="160">
        <f t="shared" si="5"/>
        <v>1.8904109589041096E-2</v>
      </c>
      <c r="AJ31" s="160">
        <f t="shared" si="5"/>
        <v>1.8698630136986302E-2</v>
      </c>
      <c r="AK31" s="160">
        <f t="shared" ref="AK31:BB31" si="6" xml:space="preserve"> AK$27</f>
        <v>1.8698630136986302E-2</v>
      </c>
      <c r="AL31" s="160">
        <f t="shared" si="6"/>
        <v>1.8904109589041096E-2</v>
      </c>
      <c r="AM31" s="160">
        <f t="shared" si="6"/>
        <v>1.8904109589041096E-2</v>
      </c>
      <c r="AN31" s="160">
        <f t="shared" si="6"/>
        <v>1.8493150684931507E-2</v>
      </c>
      <c r="AO31" s="160">
        <f t="shared" si="6"/>
        <v>1.8698630136986302E-2</v>
      </c>
      <c r="AP31" s="160">
        <f t="shared" si="6"/>
        <v>1.8904109589041096E-2</v>
      </c>
      <c r="AQ31" s="160">
        <f t="shared" si="6"/>
        <v>1.8904109589041096E-2</v>
      </c>
      <c r="AR31" s="160">
        <f t="shared" si="6"/>
        <v>1.8493150684931507E-2</v>
      </c>
      <c r="AS31" s="160">
        <f t="shared" si="6"/>
        <v>1.8698630136986302E-2</v>
      </c>
      <c r="AT31" s="160">
        <f t="shared" si="6"/>
        <v>1.8904109589041096E-2</v>
      </c>
      <c r="AU31" s="160">
        <f t="shared" si="6"/>
        <v>1.8904109589041096E-2</v>
      </c>
      <c r="AV31" s="160">
        <f t="shared" si="6"/>
        <v>1.8493150684931507E-2</v>
      </c>
      <c r="AW31" s="160">
        <f t="shared" si="6"/>
        <v>1.8698630136986302E-2</v>
      </c>
      <c r="AX31" s="160">
        <f t="shared" si="6"/>
        <v>1.8904109589041096E-2</v>
      </c>
      <c r="AY31" s="160">
        <f t="shared" si="6"/>
        <v>1.8904109589041096E-2</v>
      </c>
      <c r="AZ31" s="160">
        <f t="shared" si="6"/>
        <v>1.8698630136986302E-2</v>
      </c>
      <c r="BA31" s="160">
        <f t="shared" si="6"/>
        <v>1.8698630136986302E-2</v>
      </c>
      <c r="BB31" s="160">
        <f t="shared" si="6"/>
        <v>1.8904109589041096E-2</v>
      </c>
    </row>
    <row r="32" spans="1:55" x14ac:dyDescent="0.25">
      <c r="E32" s="155" t="str">
        <f t="shared" ref="E32:AJ32" si="7" xml:space="preserve"> E$70</f>
        <v>loan facility balance BEG</v>
      </c>
      <c r="F32" s="155">
        <f t="shared" si="7"/>
        <v>0</v>
      </c>
      <c r="G32" s="155" t="str">
        <f t="shared" si="7"/>
        <v>usd 000s</v>
      </c>
      <c r="H32" s="155">
        <f t="shared" si="7"/>
        <v>0</v>
      </c>
      <c r="I32" s="155">
        <f t="shared" si="7"/>
        <v>0</v>
      </c>
      <c r="J32" s="155">
        <f t="shared" si="7"/>
        <v>0</v>
      </c>
      <c r="K32" s="155">
        <f t="shared" si="7"/>
        <v>0</v>
      </c>
      <c r="L32" s="155">
        <f t="shared" si="7"/>
        <v>60000</v>
      </c>
      <c r="M32" s="155">
        <f t="shared" si="7"/>
        <v>56250</v>
      </c>
      <c r="N32" s="155">
        <f t="shared" si="7"/>
        <v>52500</v>
      </c>
      <c r="O32" s="155">
        <f t="shared" si="7"/>
        <v>48750</v>
      </c>
      <c r="P32" s="155">
        <f t="shared" si="7"/>
        <v>45000</v>
      </c>
      <c r="Q32" s="155">
        <f t="shared" si="7"/>
        <v>41250</v>
      </c>
      <c r="R32" s="155">
        <f t="shared" si="7"/>
        <v>37500</v>
      </c>
      <c r="S32" s="155">
        <f t="shared" si="7"/>
        <v>33750</v>
      </c>
      <c r="T32" s="155">
        <f t="shared" si="7"/>
        <v>30000</v>
      </c>
      <c r="U32" s="155">
        <f t="shared" si="7"/>
        <v>26250</v>
      </c>
      <c r="V32" s="155">
        <f t="shared" si="7"/>
        <v>22500</v>
      </c>
      <c r="W32" s="155">
        <f t="shared" si="7"/>
        <v>18750</v>
      </c>
      <c r="X32" s="155">
        <f t="shared" si="7"/>
        <v>15000</v>
      </c>
      <c r="Y32" s="155">
        <f t="shared" si="7"/>
        <v>11250</v>
      </c>
      <c r="Z32" s="155">
        <f t="shared" si="7"/>
        <v>7500</v>
      </c>
      <c r="AA32" s="155">
        <f t="shared" si="7"/>
        <v>3750</v>
      </c>
      <c r="AB32" s="155">
        <f t="shared" si="7"/>
        <v>0</v>
      </c>
      <c r="AC32" s="155">
        <f t="shared" si="7"/>
        <v>0</v>
      </c>
      <c r="AD32" s="155">
        <f t="shared" si="7"/>
        <v>0</v>
      </c>
      <c r="AE32" s="155">
        <f t="shared" si="7"/>
        <v>0</v>
      </c>
      <c r="AF32" s="155">
        <f t="shared" si="7"/>
        <v>0</v>
      </c>
      <c r="AG32" s="155">
        <f t="shared" si="7"/>
        <v>0</v>
      </c>
      <c r="AH32" s="155">
        <f t="shared" si="7"/>
        <v>0</v>
      </c>
      <c r="AI32" s="155">
        <f t="shared" si="7"/>
        <v>0</v>
      </c>
      <c r="AJ32" s="155">
        <f t="shared" si="7"/>
        <v>0</v>
      </c>
      <c r="AK32" s="155">
        <f t="shared" ref="AK32:BB32" si="8" xml:space="preserve"> AK$70</f>
        <v>0</v>
      </c>
      <c r="AL32" s="155">
        <f t="shared" si="8"/>
        <v>0</v>
      </c>
      <c r="AM32" s="155">
        <f t="shared" si="8"/>
        <v>0</v>
      </c>
      <c r="AN32" s="155">
        <f t="shared" si="8"/>
        <v>0</v>
      </c>
      <c r="AO32" s="155">
        <f t="shared" si="8"/>
        <v>0</v>
      </c>
      <c r="AP32" s="155">
        <f t="shared" si="8"/>
        <v>0</v>
      </c>
      <c r="AQ32" s="155">
        <f t="shared" si="8"/>
        <v>0</v>
      </c>
      <c r="AR32" s="155">
        <f t="shared" si="8"/>
        <v>0</v>
      </c>
      <c r="AS32" s="155">
        <f t="shared" si="8"/>
        <v>0</v>
      </c>
      <c r="AT32" s="155">
        <f t="shared" si="8"/>
        <v>0</v>
      </c>
      <c r="AU32" s="155">
        <f t="shared" si="8"/>
        <v>0</v>
      </c>
      <c r="AV32" s="155">
        <f t="shared" si="8"/>
        <v>0</v>
      </c>
      <c r="AW32" s="155">
        <f t="shared" si="8"/>
        <v>0</v>
      </c>
      <c r="AX32" s="155">
        <f t="shared" si="8"/>
        <v>0</v>
      </c>
      <c r="AY32" s="155">
        <f t="shared" si="8"/>
        <v>0</v>
      </c>
      <c r="AZ32" s="155">
        <f t="shared" si="8"/>
        <v>0</v>
      </c>
      <c r="BA32" s="155">
        <f t="shared" si="8"/>
        <v>0</v>
      </c>
      <c r="BB32" s="155">
        <f t="shared" si="8"/>
        <v>0</v>
      </c>
    </row>
    <row r="33" spans="1:55" s="133" customFormat="1" x14ac:dyDescent="0.25">
      <c r="A33" s="198"/>
      <c r="B33" s="198"/>
      <c r="C33" s="199"/>
      <c r="E33" s="163" t="s">
        <v>269</v>
      </c>
      <c r="F33" s="163"/>
      <c r="G33" s="163"/>
      <c r="H33" s="163"/>
      <c r="I33" s="163"/>
      <c r="J33" s="163">
        <f t="shared" ref="J33:BB33" si="9">J32*J31</f>
        <v>0</v>
      </c>
      <c r="K33" s="163">
        <f t="shared" si="9"/>
        <v>0</v>
      </c>
      <c r="L33" s="163">
        <f t="shared" si="9"/>
        <v>1109.5890410958905</v>
      </c>
      <c r="M33" s="163">
        <f t="shared" si="9"/>
        <v>1051.7979452054794</v>
      </c>
      <c r="N33" s="163">
        <f t="shared" si="9"/>
        <v>992.46575342465758</v>
      </c>
      <c r="O33" s="163">
        <f t="shared" si="9"/>
        <v>921.57534246575347</v>
      </c>
      <c r="P33" s="163">
        <f t="shared" si="9"/>
        <v>832.19178082191786</v>
      </c>
      <c r="Q33" s="163">
        <f t="shared" si="9"/>
        <v>771.31849315068496</v>
      </c>
      <c r="R33" s="163">
        <f t="shared" si="9"/>
        <v>708.90410958904113</v>
      </c>
      <c r="S33" s="163">
        <f t="shared" si="9"/>
        <v>638.01369863013701</v>
      </c>
      <c r="T33" s="163">
        <f t="shared" si="9"/>
        <v>560.95890410958907</v>
      </c>
      <c r="U33" s="163">
        <f t="shared" si="9"/>
        <v>490.83904109589042</v>
      </c>
      <c r="V33" s="163">
        <f t="shared" si="9"/>
        <v>425.34246575342468</v>
      </c>
      <c r="W33" s="163">
        <f t="shared" si="9"/>
        <v>354.45205479452056</v>
      </c>
      <c r="X33" s="163">
        <f t="shared" si="9"/>
        <v>277.39726027397262</v>
      </c>
      <c r="Y33" s="163">
        <f t="shared" si="9"/>
        <v>210.35958904109589</v>
      </c>
      <c r="Z33" s="163">
        <f t="shared" si="9"/>
        <v>141.78082191780823</v>
      </c>
      <c r="AA33" s="163">
        <f t="shared" si="9"/>
        <v>70.890410958904113</v>
      </c>
      <c r="AB33" s="163">
        <f t="shared" si="9"/>
        <v>0</v>
      </c>
      <c r="AC33" s="163">
        <f t="shared" si="9"/>
        <v>0</v>
      </c>
      <c r="AD33" s="163">
        <f t="shared" si="9"/>
        <v>0</v>
      </c>
      <c r="AE33" s="163">
        <f t="shared" si="9"/>
        <v>0</v>
      </c>
      <c r="AF33" s="163">
        <f t="shared" si="9"/>
        <v>0</v>
      </c>
      <c r="AG33" s="163">
        <f t="shared" si="9"/>
        <v>0</v>
      </c>
      <c r="AH33" s="163">
        <f t="shared" si="9"/>
        <v>0</v>
      </c>
      <c r="AI33" s="163">
        <f t="shared" si="9"/>
        <v>0</v>
      </c>
      <c r="AJ33" s="163">
        <f t="shared" si="9"/>
        <v>0</v>
      </c>
      <c r="AK33" s="163">
        <f t="shared" si="9"/>
        <v>0</v>
      </c>
      <c r="AL33" s="163">
        <f t="shared" si="9"/>
        <v>0</v>
      </c>
      <c r="AM33" s="163">
        <f t="shared" si="9"/>
        <v>0</v>
      </c>
      <c r="AN33" s="163">
        <f t="shared" si="9"/>
        <v>0</v>
      </c>
      <c r="AO33" s="163">
        <f t="shared" si="9"/>
        <v>0</v>
      </c>
      <c r="AP33" s="163">
        <f t="shared" si="9"/>
        <v>0</v>
      </c>
      <c r="AQ33" s="163">
        <f t="shared" si="9"/>
        <v>0</v>
      </c>
      <c r="AR33" s="163">
        <f t="shared" si="9"/>
        <v>0</v>
      </c>
      <c r="AS33" s="163">
        <f t="shared" si="9"/>
        <v>0</v>
      </c>
      <c r="AT33" s="163">
        <f t="shared" si="9"/>
        <v>0</v>
      </c>
      <c r="AU33" s="163">
        <f t="shared" si="9"/>
        <v>0</v>
      </c>
      <c r="AV33" s="163">
        <f t="shared" si="9"/>
        <v>0</v>
      </c>
      <c r="AW33" s="163">
        <f t="shared" si="9"/>
        <v>0</v>
      </c>
      <c r="AX33" s="163">
        <f t="shared" si="9"/>
        <v>0</v>
      </c>
      <c r="AY33" s="163">
        <f t="shared" si="9"/>
        <v>0</v>
      </c>
      <c r="AZ33" s="163">
        <f t="shared" si="9"/>
        <v>0</v>
      </c>
      <c r="BA33" s="163">
        <f t="shared" si="9"/>
        <v>0</v>
      </c>
      <c r="BB33" s="163">
        <f t="shared" si="9"/>
        <v>0</v>
      </c>
    </row>
    <row r="34" spans="1:55" s="265" customFormat="1" ht="14.4" x14ac:dyDescent="0.25">
      <c r="A34" s="260"/>
      <c r="B34" s="260"/>
      <c r="C34" s="261"/>
      <c r="D34" s="262"/>
      <c r="E34" s="263" t="str">
        <f xml:space="preserve"> LEFT(E33, LEN(E33) - 4)</f>
        <v>interest rate on  loan facility</v>
      </c>
      <c r="F34" s="263"/>
      <c r="G34" s="205" t="s">
        <v>121</v>
      </c>
      <c r="H34" s="263">
        <f xml:space="preserve"> SUM(J34:BB34)</f>
        <v>-9557.8767123287671</v>
      </c>
      <c r="I34" s="263"/>
      <c r="J34" s="263">
        <f t="shared" ref="J34:BA34" si="10" xml:space="preserve"> -1 * J33</f>
        <v>0</v>
      </c>
      <c r="K34" s="263">
        <f t="shared" si="10"/>
        <v>0</v>
      </c>
      <c r="L34" s="263">
        <f t="shared" si="10"/>
        <v>-1109.5890410958905</v>
      </c>
      <c r="M34" s="263">
        <f t="shared" si="10"/>
        <v>-1051.7979452054794</v>
      </c>
      <c r="N34" s="263">
        <f t="shared" si="10"/>
        <v>-992.46575342465758</v>
      </c>
      <c r="O34" s="263">
        <f t="shared" si="10"/>
        <v>-921.57534246575347</v>
      </c>
      <c r="P34" s="263">
        <f t="shared" si="10"/>
        <v>-832.19178082191786</v>
      </c>
      <c r="Q34" s="263">
        <f t="shared" si="10"/>
        <v>-771.31849315068496</v>
      </c>
      <c r="R34" s="263">
        <f t="shared" si="10"/>
        <v>-708.90410958904113</v>
      </c>
      <c r="S34" s="263">
        <f t="shared" si="10"/>
        <v>-638.01369863013701</v>
      </c>
      <c r="T34" s="263">
        <f t="shared" si="10"/>
        <v>-560.95890410958907</v>
      </c>
      <c r="U34" s="263">
        <f t="shared" si="10"/>
        <v>-490.83904109589042</v>
      </c>
      <c r="V34" s="263">
        <f t="shared" si="10"/>
        <v>-425.34246575342468</v>
      </c>
      <c r="W34" s="263">
        <f t="shared" si="10"/>
        <v>-354.45205479452056</v>
      </c>
      <c r="X34" s="263">
        <f t="shared" si="10"/>
        <v>-277.39726027397262</v>
      </c>
      <c r="Y34" s="263">
        <f t="shared" si="10"/>
        <v>-210.35958904109589</v>
      </c>
      <c r="Z34" s="263">
        <f t="shared" si="10"/>
        <v>-141.78082191780823</v>
      </c>
      <c r="AA34" s="263">
        <f t="shared" si="10"/>
        <v>-70.890410958904113</v>
      </c>
      <c r="AB34" s="263">
        <f t="shared" si="10"/>
        <v>0</v>
      </c>
      <c r="AC34" s="263">
        <f t="shared" si="10"/>
        <v>0</v>
      </c>
      <c r="AD34" s="263">
        <f t="shared" si="10"/>
        <v>0</v>
      </c>
      <c r="AE34" s="263">
        <f t="shared" si="10"/>
        <v>0</v>
      </c>
      <c r="AF34" s="263">
        <f t="shared" si="10"/>
        <v>0</v>
      </c>
      <c r="AG34" s="263">
        <f t="shared" si="10"/>
        <v>0</v>
      </c>
      <c r="AH34" s="263">
        <f t="shared" si="10"/>
        <v>0</v>
      </c>
      <c r="AI34" s="263">
        <f t="shared" si="10"/>
        <v>0</v>
      </c>
      <c r="AJ34" s="263">
        <f t="shared" si="10"/>
        <v>0</v>
      </c>
      <c r="AK34" s="263">
        <f t="shared" si="10"/>
        <v>0</v>
      </c>
      <c r="AL34" s="263">
        <f t="shared" si="10"/>
        <v>0</v>
      </c>
      <c r="AM34" s="263">
        <f t="shared" si="10"/>
        <v>0</v>
      </c>
      <c r="AN34" s="263">
        <f t="shared" si="10"/>
        <v>0</v>
      </c>
      <c r="AO34" s="263">
        <f t="shared" si="10"/>
        <v>0</v>
      </c>
      <c r="AP34" s="263">
        <f t="shared" si="10"/>
        <v>0</v>
      </c>
      <c r="AQ34" s="263">
        <f t="shared" si="10"/>
        <v>0</v>
      </c>
      <c r="AR34" s="263">
        <f t="shared" si="10"/>
        <v>0</v>
      </c>
      <c r="AS34" s="263">
        <f t="shared" si="10"/>
        <v>0</v>
      </c>
      <c r="AT34" s="263">
        <f t="shared" si="10"/>
        <v>0</v>
      </c>
      <c r="AU34" s="263">
        <f t="shared" si="10"/>
        <v>0</v>
      </c>
      <c r="AV34" s="263">
        <f t="shared" si="10"/>
        <v>0</v>
      </c>
      <c r="AW34" s="263">
        <f t="shared" si="10"/>
        <v>0</v>
      </c>
      <c r="AX34" s="263">
        <f t="shared" si="10"/>
        <v>0</v>
      </c>
      <c r="AY34" s="263">
        <f t="shared" si="10"/>
        <v>0</v>
      </c>
      <c r="AZ34" s="263">
        <f t="shared" si="10"/>
        <v>0</v>
      </c>
      <c r="BA34" s="263">
        <f t="shared" si="10"/>
        <v>0</v>
      </c>
      <c r="BB34" s="263">
        <f xml:space="preserve"> -1 * BB33</f>
        <v>0</v>
      </c>
    </row>
    <row r="35" spans="1:55" s="252" customFormat="1" ht="14.4" x14ac:dyDescent="0.25">
      <c r="A35" s="302"/>
      <c r="B35" s="302"/>
      <c r="C35" s="303"/>
      <c r="D35" s="304"/>
      <c r="E35" s="305"/>
      <c r="F35" s="305"/>
      <c r="G35" s="251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  <c r="AC35" s="305"/>
      <c r="AD35" s="305"/>
      <c r="AE35" s="305"/>
      <c r="AF35" s="305"/>
      <c r="AG35" s="305"/>
      <c r="AH35" s="305"/>
      <c r="AI35" s="305"/>
      <c r="AJ35" s="305"/>
      <c r="AK35" s="305"/>
      <c r="AL35" s="305"/>
      <c r="AM35" s="305"/>
      <c r="AN35" s="305"/>
      <c r="AO35" s="305"/>
      <c r="AP35" s="305"/>
      <c r="AQ35" s="305"/>
      <c r="AR35" s="305"/>
      <c r="AS35" s="305"/>
      <c r="AT35" s="305"/>
      <c r="AU35" s="305"/>
      <c r="AV35" s="305"/>
      <c r="AW35" s="305"/>
      <c r="AX35" s="305"/>
      <c r="AY35" s="305"/>
      <c r="AZ35" s="305"/>
      <c r="BA35" s="305"/>
      <c r="BB35" s="305"/>
    </row>
    <row r="36" spans="1:55" x14ac:dyDescent="0.25">
      <c r="B36" s="2" t="s">
        <v>290</v>
      </c>
    </row>
    <row r="37" spans="1:55" x14ac:dyDescent="0.25">
      <c r="E37" s="158" t="str">
        <f xml:space="preserve"> InpC!E$129</f>
        <v>reconfiguration debt</v>
      </c>
      <c r="F37" s="158">
        <f xml:space="preserve"> InpC!F$129</f>
        <v>9600</v>
      </c>
      <c r="G37" s="158" t="str">
        <f xml:space="preserve"> InpC!G$129</f>
        <v>usd 000s</v>
      </c>
    </row>
    <row r="38" spans="1:55" x14ac:dyDescent="0.25">
      <c r="E38" s="158" t="str">
        <f xml:space="preserve"> Time!E$42</f>
        <v>First forecast period flag</v>
      </c>
      <c r="F38" s="158">
        <f xml:space="preserve"> Time!F$42</f>
        <v>0</v>
      </c>
      <c r="G38" s="158" t="str">
        <f xml:space="preserve"> Time!G$42</f>
        <v>flag</v>
      </c>
      <c r="H38" s="158">
        <f xml:space="preserve"> Time!H$42</f>
        <v>1</v>
      </c>
      <c r="I38" s="158">
        <f xml:space="preserve"> Time!I$42</f>
        <v>0</v>
      </c>
      <c r="J38" s="158">
        <f xml:space="preserve"> Time!J$42</f>
        <v>0</v>
      </c>
      <c r="K38" s="158">
        <f xml:space="preserve"> Time!K$42</f>
        <v>0</v>
      </c>
      <c r="L38" s="158">
        <f xml:space="preserve"> Time!L$42</f>
        <v>1</v>
      </c>
      <c r="M38" s="158">
        <f xml:space="preserve"> Time!M$42</f>
        <v>0</v>
      </c>
      <c r="N38" s="158">
        <f xml:space="preserve"> Time!N$42</f>
        <v>0</v>
      </c>
      <c r="O38" s="158">
        <f xml:space="preserve"> Time!O$42</f>
        <v>0</v>
      </c>
      <c r="P38" s="158">
        <f xml:space="preserve"> Time!P$42</f>
        <v>0</v>
      </c>
      <c r="Q38" s="158">
        <f xml:space="preserve"> Time!Q$42</f>
        <v>0</v>
      </c>
      <c r="R38" s="158">
        <f xml:space="preserve"> Time!R$42</f>
        <v>0</v>
      </c>
      <c r="S38" s="158">
        <f xml:space="preserve"> Time!S$42</f>
        <v>0</v>
      </c>
      <c r="T38" s="158">
        <f xml:space="preserve"> Time!T$42</f>
        <v>0</v>
      </c>
      <c r="U38" s="158">
        <f xml:space="preserve"> Time!U$42</f>
        <v>0</v>
      </c>
      <c r="V38" s="158">
        <f xml:space="preserve"> Time!V$42</f>
        <v>0</v>
      </c>
      <c r="W38" s="158">
        <f xml:space="preserve"> Time!W$42</f>
        <v>0</v>
      </c>
      <c r="X38" s="158">
        <f xml:space="preserve"> Time!X$42</f>
        <v>0</v>
      </c>
      <c r="Y38" s="158">
        <f xml:space="preserve"> Time!Y$42</f>
        <v>0</v>
      </c>
      <c r="Z38" s="158">
        <f xml:space="preserve"> Time!Z$42</f>
        <v>0</v>
      </c>
      <c r="AA38" s="158">
        <f xml:space="preserve"> Time!AA$42</f>
        <v>0</v>
      </c>
      <c r="AB38" s="158">
        <f xml:space="preserve"> Time!AB$42</f>
        <v>0</v>
      </c>
      <c r="AC38" s="158">
        <f xml:space="preserve"> Time!AC$42</f>
        <v>0</v>
      </c>
      <c r="AD38" s="158">
        <f xml:space="preserve"> Time!AD$42</f>
        <v>0</v>
      </c>
      <c r="AE38" s="158">
        <f xml:space="preserve"> Time!AE$42</f>
        <v>0</v>
      </c>
      <c r="AF38" s="158">
        <f xml:space="preserve"> Time!AF$42</f>
        <v>0</v>
      </c>
      <c r="AG38" s="158">
        <f xml:space="preserve"> Time!AG$42</f>
        <v>0</v>
      </c>
      <c r="AH38" s="158">
        <f xml:space="preserve"> Time!AH$42</f>
        <v>0</v>
      </c>
      <c r="AI38" s="158">
        <f xml:space="preserve"> Time!AI$42</f>
        <v>0</v>
      </c>
      <c r="AJ38" s="158">
        <f xml:space="preserve"> Time!AJ$42</f>
        <v>0</v>
      </c>
      <c r="AK38" s="158">
        <f xml:space="preserve"> Time!AK$42</f>
        <v>0</v>
      </c>
      <c r="AL38" s="158">
        <f xml:space="preserve"> Time!AL$42</f>
        <v>0</v>
      </c>
      <c r="AM38" s="158">
        <f xml:space="preserve"> Time!AM$42</f>
        <v>0</v>
      </c>
      <c r="AN38" s="158">
        <f xml:space="preserve"> Time!AN$42</f>
        <v>0</v>
      </c>
      <c r="AO38" s="158">
        <f xml:space="preserve"> Time!AO$42</f>
        <v>0</v>
      </c>
      <c r="AP38" s="158">
        <f xml:space="preserve"> Time!AP$42</f>
        <v>0</v>
      </c>
      <c r="AQ38" s="158">
        <f xml:space="preserve"> Time!AQ$42</f>
        <v>0</v>
      </c>
      <c r="AR38" s="158">
        <f xml:space="preserve"> Time!AR$42</f>
        <v>0</v>
      </c>
      <c r="AS38" s="158">
        <f xml:space="preserve"> Time!AS$42</f>
        <v>0</v>
      </c>
      <c r="AT38" s="158">
        <f xml:space="preserve"> Time!AT$42</f>
        <v>0</v>
      </c>
      <c r="AU38" s="158">
        <f xml:space="preserve"> Time!AU$42</f>
        <v>0</v>
      </c>
      <c r="AV38" s="158">
        <f xml:space="preserve"> Time!AV$42</f>
        <v>0</v>
      </c>
      <c r="AW38" s="158">
        <f xml:space="preserve"> Time!AW$42</f>
        <v>0</v>
      </c>
      <c r="AX38" s="158">
        <f xml:space="preserve"> Time!AX$42</f>
        <v>0</v>
      </c>
      <c r="AY38" s="158">
        <f xml:space="preserve"> Time!AY$42</f>
        <v>0</v>
      </c>
      <c r="AZ38" s="158">
        <f xml:space="preserve"> Time!AZ$42</f>
        <v>0</v>
      </c>
      <c r="BA38" s="158">
        <f xml:space="preserve"> Time!BA$42</f>
        <v>0</v>
      </c>
      <c r="BB38" s="158">
        <f xml:space="preserve"> Time!BB$42</f>
        <v>0</v>
      </c>
    </row>
    <row r="39" spans="1:55" x14ac:dyDescent="0.25">
      <c r="E39" s="64" t="s">
        <v>258</v>
      </c>
      <c r="G39" s="64" t="s">
        <v>121</v>
      </c>
      <c r="H39" s="64">
        <f xml:space="preserve"> SUM(J39:BB39)</f>
        <v>9600</v>
      </c>
      <c r="J39" s="64">
        <f t="shared" ref="J39:BB39" si="11">IF(J38=1,$F37,0)</f>
        <v>0</v>
      </c>
      <c r="K39" s="64">
        <f t="shared" si="11"/>
        <v>0</v>
      </c>
      <c r="L39" s="64">
        <f t="shared" si="11"/>
        <v>9600</v>
      </c>
      <c r="M39" s="64">
        <f t="shared" si="11"/>
        <v>0</v>
      </c>
      <c r="N39" s="64">
        <f t="shared" si="11"/>
        <v>0</v>
      </c>
      <c r="O39" s="64">
        <f t="shared" si="11"/>
        <v>0</v>
      </c>
      <c r="P39" s="64">
        <f t="shared" si="11"/>
        <v>0</v>
      </c>
      <c r="Q39" s="64">
        <f t="shared" si="11"/>
        <v>0</v>
      </c>
      <c r="R39" s="64">
        <f t="shared" si="11"/>
        <v>0</v>
      </c>
      <c r="S39" s="64">
        <f t="shared" si="11"/>
        <v>0</v>
      </c>
      <c r="T39" s="64">
        <f t="shared" si="11"/>
        <v>0</v>
      </c>
      <c r="U39" s="64">
        <f t="shared" si="11"/>
        <v>0</v>
      </c>
      <c r="V39" s="64">
        <f t="shared" si="11"/>
        <v>0</v>
      </c>
      <c r="W39" s="64">
        <f t="shared" si="11"/>
        <v>0</v>
      </c>
      <c r="X39" s="64">
        <f t="shared" si="11"/>
        <v>0</v>
      </c>
      <c r="Y39" s="64">
        <f t="shared" si="11"/>
        <v>0</v>
      </c>
      <c r="Z39" s="64">
        <f t="shared" si="11"/>
        <v>0</v>
      </c>
      <c r="AA39" s="64">
        <f t="shared" si="11"/>
        <v>0</v>
      </c>
      <c r="AB39" s="64">
        <f t="shared" si="11"/>
        <v>0</v>
      </c>
      <c r="AC39" s="64">
        <f t="shared" si="11"/>
        <v>0</v>
      </c>
      <c r="AD39" s="64">
        <f t="shared" si="11"/>
        <v>0</v>
      </c>
      <c r="AE39" s="64">
        <f t="shared" si="11"/>
        <v>0</v>
      </c>
      <c r="AF39" s="64">
        <f t="shared" si="11"/>
        <v>0</v>
      </c>
      <c r="AG39" s="64">
        <f t="shared" si="11"/>
        <v>0</v>
      </c>
      <c r="AH39" s="64">
        <f t="shared" si="11"/>
        <v>0</v>
      </c>
      <c r="AI39" s="64">
        <f t="shared" si="11"/>
        <v>0</v>
      </c>
      <c r="AJ39" s="64">
        <f t="shared" si="11"/>
        <v>0</v>
      </c>
      <c r="AK39" s="64">
        <f t="shared" si="11"/>
        <v>0</v>
      </c>
      <c r="AL39" s="64">
        <f t="shared" si="11"/>
        <v>0</v>
      </c>
      <c r="AM39" s="64">
        <f t="shared" si="11"/>
        <v>0</v>
      </c>
      <c r="AN39" s="64">
        <f t="shared" si="11"/>
        <v>0</v>
      </c>
      <c r="AO39" s="64">
        <f t="shared" si="11"/>
        <v>0</v>
      </c>
      <c r="AP39" s="64">
        <f t="shared" si="11"/>
        <v>0</v>
      </c>
      <c r="AQ39" s="64">
        <f t="shared" si="11"/>
        <v>0</v>
      </c>
      <c r="AR39" s="64">
        <f t="shared" si="11"/>
        <v>0</v>
      </c>
      <c r="AS39" s="64">
        <f t="shared" si="11"/>
        <v>0</v>
      </c>
      <c r="AT39" s="64">
        <f t="shared" si="11"/>
        <v>0</v>
      </c>
      <c r="AU39" s="64">
        <f t="shared" si="11"/>
        <v>0</v>
      </c>
      <c r="AV39" s="64">
        <f t="shared" si="11"/>
        <v>0</v>
      </c>
      <c r="AW39" s="64">
        <f t="shared" si="11"/>
        <v>0</v>
      </c>
      <c r="AX39" s="64">
        <f t="shared" si="11"/>
        <v>0</v>
      </c>
      <c r="AY39" s="64">
        <f t="shared" si="11"/>
        <v>0</v>
      </c>
      <c r="AZ39" s="64">
        <f t="shared" si="11"/>
        <v>0</v>
      </c>
      <c r="BA39" s="64">
        <f t="shared" si="11"/>
        <v>0</v>
      </c>
      <c r="BB39" s="64">
        <f t="shared" si="11"/>
        <v>0</v>
      </c>
    </row>
    <row r="41" spans="1:55" x14ac:dyDescent="0.25">
      <c r="E41" s="158" t="str">
        <f xml:space="preserve"> InpC!E$124</f>
        <v>interest rate</v>
      </c>
      <c r="F41" s="166">
        <f xml:space="preserve"> InpC!F$124</f>
        <v>7.4999999999999997E-2</v>
      </c>
      <c r="G41" s="158" t="str">
        <f xml:space="preserve"> InpC!G$124</f>
        <v>% p.a</v>
      </c>
    </row>
    <row r="42" spans="1:55" x14ac:dyDescent="0.25">
      <c r="E42" s="158" t="str">
        <f xml:space="preserve"> InpC!E$153</f>
        <v xml:space="preserve">days in a year </v>
      </c>
      <c r="F42" s="158">
        <f xml:space="preserve"> InpC!F$153</f>
        <v>365</v>
      </c>
      <c r="G42" s="158" t="str">
        <f xml:space="preserve"> InpC!G$153</f>
        <v>days</v>
      </c>
    </row>
    <row r="43" spans="1:55" x14ac:dyDescent="0.25">
      <c r="E43" s="161" t="str">
        <f xml:space="preserve"> Time!E$27</f>
        <v>Actual days between model period</v>
      </c>
      <c r="F43" s="161">
        <f xml:space="preserve"> Time!F$27</f>
        <v>0</v>
      </c>
      <c r="G43" s="161" t="str">
        <f xml:space="preserve"> Time!G$27</f>
        <v>days</v>
      </c>
      <c r="H43" s="161">
        <f xml:space="preserve"> Time!H$27</f>
        <v>0</v>
      </c>
      <c r="I43" s="161">
        <f xml:space="preserve"> Time!I$27</f>
        <v>0</v>
      </c>
      <c r="J43" s="161">
        <f xml:space="preserve"> Time!J$27</f>
        <v>92</v>
      </c>
      <c r="K43" s="161">
        <f xml:space="preserve"> Time!K$27</f>
        <v>92</v>
      </c>
      <c r="L43" s="161">
        <f xml:space="preserve"> Time!L$27</f>
        <v>90</v>
      </c>
      <c r="M43" s="161">
        <f xml:space="preserve"> Time!M$27</f>
        <v>91</v>
      </c>
      <c r="N43" s="161">
        <f xml:space="preserve"> Time!N$27</f>
        <v>92</v>
      </c>
      <c r="O43" s="161">
        <f xml:space="preserve"> Time!O$27</f>
        <v>92</v>
      </c>
      <c r="P43" s="161">
        <f xml:space="preserve"> Time!P$27</f>
        <v>90</v>
      </c>
      <c r="Q43" s="161">
        <f xml:space="preserve"> Time!Q$27</f>
        <v>91</v>
      </c>
      <c r="R43" s="161">
        <f xml:space="preserve"> Time!R$27</f>
        <v>92</v>
      </c>
      <c r="S43" s="161">
        <f xml:space="preserve"> Time!S$27</f>
        <v>92</v>
      </c>
      <c r="T43" s="161">
        <f xml:space="preserve"> Time!T$27</f>
        <v>91</v>
      </c>
      <c r="U43" s="161">
        <f xml:space="preserve"> Time!U$27</f>
        <v>91</v>
      </c>
      <c r="V43" s="161">
        <f xml:space="preserve"> Time!V$27</f>
        <v>92</v>
      </c>
      <c r="W43" s="161">
        <f xml:space="preserve"> Time!W$27</f>
        <v>92</v>
      </c>
      <c r="X43" s="161">
        <f xml:space="preserve"> Time!X$27</f>
        <v>90</v>
      </c>
      <c r="Y43" s="161">
        <f xml:space="preserve"> Time!Y$27</f>
        <v>91</v>
      </c>
      <c r="Z43" s="161">
        <f xml:space="preserve"> Time!Z$27</f>
        <v>92</v>
      </c>
      <c r="AA43" s="161">
        <f xml:space="preserve"> Time!AA$27</f>
        <v>92</v>
      </c>
      <c r="AB43" s="161">
        <f xml:space="preserve"> Time!AB$27</f>
        <v>90</v>
      </c>
      <c r="AC43" s="161">
        <f xml:space="preserve"> Time!AC$27</f>
        <v>91</v>
      </c>
      <c r="AD43" s="161">
        <f xml:space="preserve"> Time!AD$27</f>
        <v>92</v>
      </c>
      <c r="AE43" s="161">
        <f xml:space="preserve"> Time!AE$27</f>
        <v>92</v>
      </c>
      <c r="AF43" s="161">
        <f xml:space="preserve"> Time!AF$27</f>
        <v>90</v>
      </c>
      <c r="AG43" s="161">
        <f xml:space="preserve"> Time!AG$27</f>
        <v>91</v>
      </c>
      <c r="AH43" s="161">
        <f xml:space="preserve"> Time!AH$27</f>
        <v>92</v>
      </c>
      <c r="AI43" s="161">
        <f xml:space="preserve"> Time!AI$27</f>
        <v>92</v>
      </c>
      <c r="AJ43" s="161">
        <f xml:space="preserve"> Time!AJ$27</f>
        <v>91</v>
      </c>
      <c r="AK43" s="161">
        <f xml:space="preserve"> Time!AK$27</f>
        <v>91</v>
      </c>
      <c r="AL43" s="161">
        <f xml:space="preserve"> Time!AL$27</f>
        <v>92</v>
      </c>
      <c r="AM43" s="161">
        <f xml:space="preserve"> Time!AM$27</f>
        <v>92</v>
      </c>
      <c r="AN43" s="161">
        <f xml:space="preserve"> Time!AN$27</f>
        <v>90</v>
      </c>
      <c r="AO43" s="161">
        <f xml:space="preserve"> Time!AO$27</f>
        <v>91</v>
      </c>
      <c r="AP43" s="161">
        <f xml:space="preserve"> Time!AP$27</f>
        <v>92</v>
      </c>
      <c r="AQ43" s="161">
        <f xml:space="preserve"> Time!AQ$27</f>
        <v>92</v>
      </c>
      <c r="AR43" s="161">
        <f xml:space="preserve"> Time!AR$27</f>
        <v>90</v>
      </c>
      <c r="AS43" s="161">
        <f xml:space="preserve"> Time!AS$27</f>
        <v>91</v>
      </c>
      <c r="AT43" s="161">
        <f xml:space="preserve"> Time!AT$27</f>
        <v>92</v>
      </c>
      <c r="AU43" s="161">
        <f xml:space="preserve"> Time!AU$27</f>
        <v>92</v>
      </c>
      <c r="AV43" s="161">
        <f xml:space="preserve"> Time!AV$27</f>
        <v>90</v>
      </c>
      <c r="AW43" s="161">
        <f xml:space="preserve"> Time!AW$27</f>
        <v>91</v>
      </c>
      <c r="AX43" s="161">
        <f xml:space="preserve"> Time!AX$27</f>
        <v>92</v>
      </c>
      <c r="AY43" s="161">
        <f xml:space="preserve"> Time!AY$27</f>
        <v>92</v>
      </c>
      <c r="AZ43" s="161">
        <f xml:space="preserve"> Time!AZ$27</f>
        <v>91</v>
      </c>
      <c r="BA43" s="161">
        <f xml:space="preserve"> Time!BA$27</f>
        <v>91</v>
      </c>
      <c r="BB43" s="161">
        <f xml:space="preserve"> Time!BB$27</f>
        <v>92</v>
      </c>
    </row>
    <row r="44" spans="1:55" s="171" customFormat="1" x14ac:dyDescent="0.25">
      <c r="A44" s="168"/>
      <c r="B44" s="168"/>
      <c r="C44" s="169"/>
      <c r="D44" s="170"/>
      <c r="E44" s="307" t="s">
        <v>266</v>
      </c>
      <c r="F44" s="307"/>
      <c r="G44" s="307"/>
      <c r="H44" s="307"/>
      <c r="I44" s="307"/>
      <c r="J44" s="308">
        <f t="shared" ref="J44:BB44" si="12">$F41/$F42*J$43</f>
        <v>1.8904109589041096E-2</v>
      </c>
      <c r="K44" s="308">
        <f t="shared" si="12"/>
        <v>1.8904109589041096E-2</v>
      </c>
      <c r="L44" s="308">
        <f t="shared" si="12"/>
        <v>1.8493150684931507E-2</v>
      </c>
      <c r="M44" s="308">
        <f t="shared" si="12"/>
        <v>1.8698630136986302E-2</v>
      </c>
      <c r="N44" s="308">
        <f t="shared" si="12"/>
        <v>1.8904109589041096E-2</v>
      </c>
      <c r="O44" s="308">
        <f t="shared" si="12"/>
        <v>1.8904109589041096E-2</v>
      </c>
      <c r="P44" s="308">
        <f t="shared" si="12"/>
        <v>1.8493150684931507E-2</v>
      </c>
      <c r="Q44" s="308">
        <f t="shared" si="12"/>
        <v>1.8698630136986302E-2</v>
      </c>
      <c r="R44" s="308">
        <f t="shared" si="12"/>
        <v>1.8904109589041096E-2</v>
      </c>
      <c r="S44" s="308">
        <f t="shared" si="12"/>
        <v>1.8904109589041096E-2</v>
      </c>
      <c r="T44" s="308">
        <f t="shared" si="12"/>
        <v>1.8698630136986302E-2</v>
      </c>
      <c r="U44" s="308">
        <f t="shared" si="12"/>
        <v>1.8698630136986302E-2</v>
      </c>
      <c r="V44" s="308">
        <f t="shared" si="12"/>
        <v>1.8904109589041096E-2</v>
      </c>
      <c r="W44" s="308">
        <f t="shared" si="12"/>
        <v>1.8904109589041096E-2</v>
      </c>
      <c r="X44" s="308">
        <f t="shared" si="12"/>
        <v>1.8493150684931507E-2</v>
      </c>
      <c r="Y44" s="308">
        <f t="shared" si="12"/>
        <v>1.8698630136986302E-2</v>
      </c>
      <c r="Z44" s="308">
        <f t="shared" si="12"/>
        <v>1.8904109589041096E-2</v>
      </c>
      <c r="AA44" s="308">
        <f t="shared" si="12"/>
        <v>1.8904109589041096E-2</v>
      </c>
      <c r="AB44" s="308">
        <f t="shared" si="12"/>
        <v>1.8493150684931507E-2</v>
      </c>
      <c r="AC44" s="308">
        <f t="shared" si="12"/>
        <v>1.8698630136986302E-2</v>
      </c>
      <c r="AD44" s="308">
        <f t="shared" si="12"/>
        <v>1.8904109589041096E-2</v>
      </c>
      <c r="AE44" s="308">
        <f t="shared" si="12"/>
        <v>1.8904109589041096E-2</v>
      </c>
      <c r="AF44" s="308">
        <f t="shared" si="12"/>
        <v>1.8493150684931507E-2</v>
      </c>
      <c r="AG44" s="308">
        <f t="shared" si="12"/>
        <v>1.8698630136986302E-2</v>
      </c>
      <c r="AH44" s="308">
        <f t="shared" si="12"/>
        <v>1.8904109589041096E-2</v>
      </c>
      <c r="AI44" s="308">
        <f t="shared" si="12"/>
        <v>1.8904109589041096E-2</v>
      </c>
      <c r="AJ44" s="308">
        <f t="shared" si="12"/>
        <v>1.8698630136986302E-2</v>
      </c>
      <c r="AK44" s="308">
        <f t="shared" si="12"/>
        <v>1.8698630136986302E-2</v>
      </c>
      <c r="AL44" s="308">
        <f t="shared" si="12"/>
        <v>1.8904109589041096E-2</v>
      </c>
      <c r="AM44" s="308">
        <f t="shared" si="12"/>
        <v>1.8904109589041096E-2</v>
      </c>
      <c r="AN44" s="308">
        <f t="shared" si="12"/>
        <v>1.8493150684931507E-2</v>
      </c>
      <c r="AO44" s="308">
        <f t="shared" si="12"/>
        <v>1.8698630136986302E-2</v>
      </c>
      <c r="AP44" s="308">
        <f t="shared" si="12"/>
        <v>1.8904109589041096E-2</v>
      </c>
      <c r="AQ44" s="308">
        <f t="shared" si="12"/>
        <v>1.8904109589041096E-2</v>
      </c>
      <c r="AR44" s="308">
        <f t="shared" si="12"/>
        <v>1.8493150684931507E-2</v>
      </c>
      <c r="AS44" s="308">
        <f t="shared" si="12"/>
        <v>1.8698630136986302E-2</v>
      </c>
      <c r="AT44" s="308">
        <f t="shared" si="12"/>
        <v>1.8904109589041096E-2</v>
      </c>
      <c r="AU44" s="308">
        <f t="shared" si="12"/>
        <v>1.8904109589041096E-2</v>
      </c>
      <c r="AV44" s="308">
        <f t="shared" si="12"/>
        <v>1.8493150684931507E-2</v>
      </c>
      <c r="AW44" s="308">
        <f t="shared" si="12"/>
        <v>1.8698630136986302E-2</v>
      </c>
      <c r="AX44" s="308">
        <f t="shared" si="12"/>
        <v>1.8904109589041096E-2</v>
      </c>
      <c r="AY44" s="308">
        <f t="shared" si="12"/>
        <v>1.8904109589041096E-2</v>
      </c>
      <c r="AZ44" s="308">
        <f t="shared" si="12"/>
        <v>1.8698630136986302E-2</v>
      </c>
      <c r="BA44" s="308">
        <f t="shared" si="12"/>
        <v>1.8698630136986302E-2</v>
      </c>
      <c r="BB44" s="308">
        <f t="shared" si="12"/>
        <v>1.8904109589041096E-2</v>
      </c>
      <c r="BC44" s="170"/>
    </row>
    <row r="45" spans="1:55" x14ac:dyDescent="0.25"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  <c r="BB45" s="161"/>
    </row>
    <row r="46" spans="1:55" x14ac:dyDescent="0.25"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</row>
    <row r="47" spans="1:55" x14ac:dyDescent="0.25"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  <c r="AU47" s="161"/>
      <c r="AV47" s="161"/>
      <c r="AW47" s="161"/>
      <c r="AX47" s="161"/>
      <c r="AY47" s="161"/>
      <c r="AZ47" s="161"/>
      <c r="BA47" s="161"/>
      <c r="BB47" s="161"/>
    </row>
    <row r="48" spans="1:55" x14ac:dyDescent="0.25">
      <c r="E48" s="160" t="str">
        <f t="shared" ref="E48:AJ48" si="13" xml:space="preserve"> E$44</f>
        <v>annual interest rate</v>
      </c>
      <c r="F48" s="160">
        <f t="shared" si="13"/>
        <v>0</v>
      </c>
      <c r="G48" s="160">
        <f t="shared" si="13"/>
        <v>0</v>
      </c>
      <c r="H48" s="160">
        <f t="shared" si="13"/>
        <v>0</v>
      </c>
      <c r="I48" s="160">
        <f t="shared" si="13"/>
        <v>0</v>
      </c>
      <c r="J48" s="160">
        <f t="shared" si="13"/>
        <v>1.8904109589041096E-2</v>
      </c>
      <c r="K48" s="160">
        <f t="shared" si="13"/>
        <v>1.8904109589041096E-2</v>
      </c>
      <c r="L48" s="160">
        <f t="shared" si="13"/>
        <v>1.8493150684931507E-2</v>
      </c>
      <c r="M48" s="160">
        <f t="shared" si="13"/>
        <v>1.8698630136986302E-2</v>
      </c>
      <c r="N48" s="160">
        <f t="shared" si="13"/>
        <v>1.8904109589041096E-2</v>
      </c>
      <c r="O48" s="160">
        <f t="shared" si="13"/>
        <v>1.8904109589041096E-2</v>
      </c>
      <c r="P48" s="160">
        <f t="shared" si="13"/>
        <v>1.8493150684931507E-2</v>
      </c>
      <c r="Q48" s="160">
        <f t="shared" si="13"/>
        <v>1.8698630136986302E-2</v>
      </c>
      <c r="R48" s="160">
        <f t="shared" si="13"/>
        <v>1.8904109589041096E-2</v>
      </c>
      <c r="S48" s="160">
        <f t="shared" si="13"/>
        <v>1.8904109589041096E-2</v>
      </c>
      <c r="T48" s="160">
        <f t="shared" si="13"/>
        <v>1.8698630136986302E-2</v>
      </c>
      <c r="U48" s="160">
        <f t="shared" si="13"/>
        <v>1.8698630136986302E-2</v>
      </c>
      <c r="V48" s="160">
        <f t="shared" si="13"/>
        <v>1.8904109589041096E-2</v>
      </c>
      <c r="W48" s="160">
        <f t="shared" si="13"/>
        <v>1.8904109589041096E-2</v>
      </c>
      <c r="X48" s="160">
        <f t="shared" si="13"/>
        <v>1.8493150684931507E-2</v>
      </c>
      <c r="Y48" s="160">
        <f t="shared" si="13"/>
        <v>1.8698630136986302E-2</v>
      </c>
      <c r="Z48" s="160">
        <f t="shared" si="13"/>
        <v>1.8904109589041096E-2</v>
      </c>
      <c r="AA48" s="160">
        <f t="shared" si="13"/>
        <v>1.8904109589041096E-2</v>
      </c>
      <c r="AB48" s="160">
        <f t="shared" si="13"/>
        <v>1.8493150684931507E-2</v>
      </c>
      <c r="AC48" s="160">
        <f t="shared" si="13"/>
        <v>1.8698630136986302E-2</v>
      </c>
      <c r="AD48" s="160">
        <f t="shared" si="13"/>
        <v>1.8904109589041096E-2</v>
      </c>
      <c r="AE48" s="160">
        <f t="shared" si="13"/>
        <v>1.8904109589041096E-2</v>
      </c>
      <c r="AF48" s="160">
        <f t="shared" si="13"/>
        <v>1.8493150684931507E-2</v>
      </c>
      <c r="AG48" s="160">
        <f t="shared" si="13"/>
        <v>1.8698630136986302E-2</v>
      </c>
      <c r="AH48" s="160">
        <f t="shared" si="13"/>
        <v>1.8904109589041096E-2</v>
      </c>
      <c r="AI48" s="160">
        <f t="shared" si="13"/>
        <v>1.8904109589041096E-2</v>
      </c>
      <c r="AJ48" s="160">
        <f t="shared" si="13"/>
        <v>1.8698630136986302E-2</v>
      </c>
      <c r="AK48" s="160">
        <f t="shared" ref="AK48:BB48" si="14" xml:space="preserve"> AK$44</f>
        <v>1.8698630136986302E-2</v>
      </c>
      <c r="AL48" s="160">
        <f t="shared" si="14"/>
        <v>1.8904109589041096E-2</v>
      </c>
      <c r="AM48" s="160">
        <f t="shared" si="14"/>
        <v>1.8904109589041096E-2</v>
      </c>
      <c r="AN48" s="160">
        <f t="shared" si="14"/>
        <v>1.8493150684931507E-2</v>
      </c>
      <c r="AO48" s="160">
        <f t="shared" si="14"/>
        <v>1.8698630136986302E-2</v>
      </c>
      <c r="AP48" s="160">
        <f t="shared" si="14"/>
        <v>1.8904109589041096E-2</v>
      </c>
      <c r="AQ48" s="160">
        <f t="shared" si="14"/>
        <v>1.8904109589041096E-2</v>
      </c>
      <c r="AR48" s="160">
        <f t="shared" si="14"/>
        <v>1.8493150684931507E-2</v>
      </c>
      <c r="AS48" s="160">
        <f t="shared" si="14"/>
        <v>1.8698630136986302E-2</v>
      </c>
      <c r="AT48" s="160">
        <f t="shared" si="14"/>
        <v>1.8904109589041096E-2</v>
      </c>
      <c r="AU48" s="160">
        <f t="shared" si="14"/>
        <v>1.8904109589041096E-2</v>
      </c>
      <c r="AV48" s="160">
        <f t="shared" si="14"/>
        <v>1.8493150684931507E-2</v>
      </c>
      <c r="AW48" s="160">
        <f t="shared" si="14"/>
        <v>1.8698630136986302E-2</v>
      </c>
      <c r="AX48" s="160">
        <f t="shared" si="14"/>
        <v>1.8904109589041096E-2</v>
      </c>
      <c r="AY48" s="160">
        <f t="shared" si="14"/>
        <v>1.8904109589041096E-2</v>
      </c>
      <c r="AZ48" s="160">
        <f t="shared" si="14"/>
        <v>1.8698630136986302E-2</v>
      </c>
      <c r="BA48" s="160">
        <f t="shared" si="14"/>
        <v>1.8698630136986302E-2</v>
      </c>
      <c r="BB48" s="160">
        <f t="shared" si="14"/>
        <v>1.8904109589041096E-2</v>
      </c>
    </row>
    <row r="49" spans="1:55" x14ac:dyDescent="0.25">
      <c r="E49" s="155" t="str">
        <f t="shared" ref="E49:AJ49" si="15" xml:space="preserve"> E$58</f>
        <v>reconfiguration loan facility balance BEG</v>
      </c>
      <c r="F49" s="155">
        <f t="shared" si="15"/>
        <v>0</v>
      </c>
      <c r="G49" s="322" t="s">
        <v>121</v>
      </c>
      <c r="H49" s="155">
        <f t="shared" si="15"/>
        <v>0</v>
      </c>
      <c r="I49" s="155">
        <f t="shared" si="15"/>
        <v>0</v>
      </c>
      <c r="J49" s="155">
        <f t="shared" si="15"/>
        <v>0</v>
      </c>
      <c r="K49" s="155">
        <f t="shared" si="15"/>
        <v>0</v>
      </c>
      <c r="L49" s="155">
        <f t="shared" si="15"/>
        <v>0</v>
      </c>
      <c r="M49" s="155">
        <f t="shared" si="15"/>
        <v>9120</v>
      </c>
      <c r="N49" s="155">
        <f t="shared" si="15"/>
        <v>8640</v>
      </c>
      <c r="O49" s="155">
        <f t="shared" si="15"/>
        <v>8160</v>
      </c>
      <c r="P49" s="155">
        <f t="shared" si="15"/>
        <v>7680</v>
      </c>
      <c r="Q49" s="155">
        <f t="shared" si="15"/>
        <v>7200</v>
      </c>
      <c r="R49" s="155">
        <f t="shared" si="15"/>
        <v>6720</v>
      </c>
      <c r="S49" s="155">
        <f t="shared" si="15"/>
        <v>6240</v>
      </c>
      <c r="T49" s="155">
        <f t="shared" si="15"/>
        <v>5760</v>
      </c>
      <c r="U49" s="155">
        <f t="shared" si="15"/>
        <v>5280</v>
      </c>
      <c r="V49" s="155">
        <f t="shared" si="15"/>
        <v>4800</v>
      </c>
      <c r="W49" s="155">
        <f t="shared" si="15"/>
        <v>4320</v>
      </c>
      <c r="X49" s="155">
        <f t="shared" si="15"/>
        <v>3840</v>
      </c>
      <c r="Y49" s="155">
        <f t="shared" si="15"/>
        <v>3360</v>
      </c>
      <c r="Z49" s="155">
        <f t="shared" si="15"/>
        <v>2880</v>
      </c>
      <c r="AA49" s="155">
        <f t="shared" si="15"/>
        <v>2400</v>
      </c>
      <c r="AB49" s="155">
        <f t="shared" si="15"/>
        <v>1920</v>
      </c>
      <c r="AC49" s="155">
        <f t="shared" si="15"/>
        <v>1440</v>
      </c>
      <c r="AD49" s="155">
        <f t="shared" si="15"/>
        <v>960</v>
      </c>
      <c r="AE49" s="155">
        <f t="shared" si="15"/>
        <v>480</v>
      </c>
      <c r="AF49" s="155">
        <f t="shared" si="15"/>
        <v>0</v>
      </c>
      <c r="AG49" s="155">
        <f t="shared" si="15"/>
        <v>0</v>
      </c>
      <c r="AH49" s="155">
        <f t="shared" si="15"/>
        <v>0</v>
      </c>
      <c r="AI49" s="155">
        <f t="shared" si="15"/>
        <v>0</v>
      </c>
      <c r="AJ49" s="155">
        <f t="shared" si="15"/>
        <v>0</v>
      </c>
      <c r="AK49" s="155">
        <f t="shared" ref="AK49:BB49" si="16" xml:space="preserve"> AK$58</f>
        <v>0</v>
      </c>
      <c r="AL49" s="155">
        <f t="shared" si="16"/>
        <v>0</v>
      </c>
      <c r="AM49" s="155">
        <f t="shared" si="16"/>
        <v>0</v>
      </c>
      <c r="AN49" s="155">
        <f t="shared" si="16"/>
        <v>0</v>
      </c>
      <c r="AO49" s="155">
        <f t="shared" si="16"/>
        <v>0</v>
      </c>
      <c r="AP49" s="155">
        <f t="shared" si="16"/>
        <v>0</v>
      </c>
      <c r="AQ49" s="155">
        <f t="shared" si="16"/>
        <v>0</v>
      </c>
      <c r="AR49" s="155">
        <f t="shared" si="16"/>
        <v>0</v>
      </c>
      <c r="AS49" s="155">
        <f t="shared" si="16"/>
        <v>0</v>
      </c>
      <c r="AT49" s="155">
        <f t="shared" si="16"/>
        <v>0</v>
      </c>
      <c r="AU49" s="155">
        <f t="shared" si="16"/>
        <v>0</v>
      </c>
      <c r="AV49" s="155">
        <f t="shared" si="16"/>
        <v>0</v>
      </c>
      <c r="AW49" s="155">
        <f t="shared" si="16"/>
        <v>0</v>
      </c>
      <c r="AX49" s="155">
        <f t="shared" si="16"/>
        <v>0</v>
      </c>
      <c r="AY49" s="155">
        <f t="shared" si="16"/>
        <v>0</v>
      </c>
      <c r="AZ49" s="155">
        <f t="shared" si="16"/>
        <v>0</v>
      </c>
      <c r="BA49" s="155">
        <f t="shared" si="16"/>
        <v>0</v>
      </c>
      <c r="BB49" s="155">
        <f t="shared" si="16"/>
        <v>0</v>
      </c>
    </row>
    <row r="50" spans="1:55" x14ac:dyDescent="0.25">
      <c r="E50" s="64" t="s">
        <v>268</v>
      </c>
      <c r="J50" s="64">
        <f t="shared" ref="J50:BB50" si="17">J49*J48</f>
        <v>0</v>
      </c>
      <c r="K50" s="64">
        <f t="shared" si="17"/>
        <v>0</v>
      </c>
      <c r="L50" s="64">
        <f t="shared" si="17"/>
        <v>0</v>
      </c>
      <c r="M50" s="64">
        <f t="shared" si="17"/>
        <v>170.53150684931506</v>
      </c>
      <c r="N50" s="64">
        <f t="shared" si="17"/>
        <v>163.33150684931508</v>
      </c>
      <c r="O50" s="64">
        <f t="shared" si="17"/>
        <v>154.25753424657535</v>
      </c>
      <c r="P50" s="64">
        <f t="shared" si="17"/>
        <v>142.02739726027397</v>
      </c>
      <c r="Q50" s="64">
        <f t="shared" si="17"/>
        <v>134.63013698630138</v>
      </c>
      <c r="R50" s="64">
        <f t="shared" si="17"/>
        <v>127.03561643835616</v>
      </c>
      <c r="S50" s="64">
        <f t="shared" si="17"/>
        <v>117.96164383561644</v>
      </c>
      <c r="T50" s="64">
        <f t="shared" si="17"/>
        <v>107.7041095890411</v>
      </c>
      <c r="U50" s="64">
        <f t="shared" si="17"/>
        <v>98.728767123287668</v>
      </c>
      <c r="V50" s="64">
        <f t="shared" si="17"/>
        <v>90.739726027397268</v>
      </c>
      <c r="W50" s="64">
        <f t="shared" si="17"/>
        <v>81.665753424657538</v>
      </c>
      <c r="X50" s="64">
        <f t="shared" si="17"/>
        <v>71.013698630136986</v>
      </c>
      <c r="Y50" s="64">
        <f t="shared" si="17"/>
        <v>62.827397260273976</v>
      </c>
      <c r="Z50" s="64">
        <f t="shared" si="17"/>
        <v>54.443835616438356</v>
      </c>
      <c r="AA50" s="64">
        <f t="shared" si="17"/>
        <v>45.369863013698634</v>
      </c>
      <c r="AB50" s="64">
        <f t="shared" si="17"/>
        <v>35.506849315068493</v>
      </c>
      <c r="AC50" s="64">
        <f t="shared" si="17"/>
        <v>26.926027397260274</v>
      </c>
      <c r="AD50" s="64">
        <f t="shared" si="17"/>
        <v>18.147945205479452</v>
      </c>
      <c r="AE50" s="64">
        <f t="shared" si="17"/>
        <v>9.0739726027397261</v>
      </c>
      <c r="AF50" s="64">
        <f t="shared" si="17"/>
        <v>0</v>
      </c>
      <c r="AG50" s="64">
        <f t="shared" si="17"/>
        <v>0</v>
      </c>
      <c r="AH50" s="64">
        <f t="shared" si="17"/>
        <v>0</v>
      </c>
      <c r="AI50" s="64">
        <f t="shared" si="17"/>
        <v>0</v>
      </c>
      <c r="AJ50" s="64">
        <f t="shared" si="17"/>
        <v>0</v>
      </c>
      <c r="AK50" s="64">
        <f t="shared" si="17"/>
        <v>0</v>
      </c>
      <c r="AL50" s="64">
        <f t="shared" si="17"/>
        <v>0</v>
      </c>
      <c r="AM50" s="64">
        <f t="shared" si="17"/>
        <v>0</v>
      </c>
      <c r="AN50" s="64">
        <f t="shared" si="17"/>
        <v>0</v>
      </c>
      <c r="AO50" s="64">
        <f t="shared" si="17"/>
        <v>0</v>
      </c>
      <c r="AP50" s="64">
        <f t="shared" si="17"/>
        <v>0</v>
      </c>
      <c r="AQ50" s="64">
        <f t="shared" si="17"/>
        <v>0</v>
      </c>
      <c r="AR50" s="64">
        <f t="shared" si="17"/>
        <v>0</v>
      </c>
      <c r="AS50" s="64">
        <f t="shared" si="17"/>
        <v>0</v>
      </c>
      <c r="AT50" s="64">
        <f t="shared" si="17"/>
        <v>0</v>
      </c>
      <c r="AU50" s="64">
        <f t="shared" si="17"/>
        <v>0</v>
      </c>
      <c r="AV50" s="64">
        <f t="shared" si="17"/>
        <v>0</v>
      </c>
      <c r="AW50" s="64">
        <f t="shared" si="17"/>
        <v>0</v>
      </c>
      <c r="AX50" s="64">
        <f t="shared" si="17"/>
        <v>0</v>
      </c>
      <c r="AY50" s="64">
        <f t="shared" si="17"/>
        <v>0</v>
      </c>
      <c r="AZ50" s="64">
        <f t="shared" si="17"/>
        <v>0</v>
      </c>
      <c r="BA50" s="64">
        <f t="shared" si="17"/>
        <v>0</v>
      </c>
      <c r="BB50" s="64">
        <f t="shared" si="17"/>
        <v>0</v>
      </c>
    </row>
    <row r="51" spans="1:55" s="265" customFormat="1" ht="14.4" x14ac:dyDescent="0.25">
      <c r="A51" s="260"/>
      <c r="B51" s="260"/>
      <c r="C51" s="261"/>
      <c r="D51" s="262"/>
      <c r="E51" s="263" t="str">
        <f xml:space="preserve"> LEFT(E50, LEN(E50) - 4)</f>
        <v>interest rate reconfig loan</v>
      </c>
      <c r="F51" s="263"/>
      <c r="G51" s="205" t="s">
        <v>121</v>
      </c>
      <c r="H51" s="263">
        <f xml:space="preserve"> SUM(J51:BB51)</f>
        <v>-1711.9232876712329</v>
      </c>
      <c r="I51" s="263"/>
      <c r="J51" s="263">
        <f t="shared" ref="J51:BA51" si="18" xml:space="preserve"> -1 * J50</f>
        <v>0</v>
      </c>
      <c r="K51" s="263">
        <f t="shared" si="18"/>
        <v>0</v>
      </c>
      <c r="L51" s="263">
        <f t="shared" si="18"/>
        <v>0</v>
      </c>
      <c r="M51" s="263">
        <f t="shared" si="18"/>
        <v>-170.53150684931506</v>
      </c>
      <c r="N51" s="263">
        <f t="shared" si="18"/>
        <v>-163.33150684931508</v>
      </c>
      <c r="O51" s="263">
        <f t="shared" si="18"/>
        <v>-154.25753424657535</v>
      </c>
      <c r="P51" s="263">
        <f t="shared" si="18"/>
        <v>-142.02739726027397</v>
      </c>
      <c r="Q51" s="263">
        <f t="shared" si="18"/>
        <v>-134.63013698630138</v>
      </c>
      <c r="R51" s="263">
        <f t="shared" si="18"/>
        <v>-127.03561643835616</v>
      </c>
      <c r="S51" s="263">
        <f t="shared" si="18"/>
        <v>-117.96164383561644</v>
      </c>
      <c r="T51" s="263">
        <f t="shared" si="18"/>
        <v>-107.7041095890411</v>
      </c>
      <c r="U51" s="263">
        <f t="shared" si="18"/>
        <v>-98.728767123287668</v>
      </c>
      <c r="V51" s="263">
        <f t="shared" si="18"/>
        <v>-90.739726027397268</v>
      </c>
      <c r="W51" s="263">
        <f t="shared" si="18"/>
        <v>-81.665753424657538</v>
      </c>
      <c r="X51" s="263">
        <f t="shared" si="18"/>
        <v>-71.013698630136986</v>
      </c>
      <c r="Y51" s="263">
        <f t="shared" si="18"/>
        <v>-62.827397260273976</v>
      </c>
      <c r="Z51" s="263">
        <f t="shared" si="18"/>
        <v>-54.443835616438356</v>
      </c>
      <c r="AA51" s="263">
        <f t="shared" si="18"/>
        <v>-45.369863013698634</v>
      </c>
      <c r="AB51" s="263">
        <f t="shared" si="18"/>
        <v>-35.506849315068493</v>
      </c>
      <c r="AC51" s="263">
        <f t="shared" si="18"/>
        <v>-26.926027397260274</v>
      </c>
      <c r="AD51" s="263">
        <f t="shared" si="18"/>
        <v>-18.147945205479452</v>
      </c>
      <c r="AE51" s="263">
        <f t="shared" si="18"/>
        <v>-9.0739726027397261</v>
      </c>
      <c r="AF51" s="263">
        <f t="shared" si="18"/>
        <v>0</v>
      </c>
      <c r="AG51" s="263">
        <f t="shared" si="18"/>
        <v>0</v>
      </c>
      <c r="AH51" s="263">
        <f t="shared" si="18"/>
        <v>0</v>
      </c>
      <c r="AI51" s="263">
        <f t="shared" si="18"/>
        <v>0</v>
      </c>
      <c r="AJ51" s="263">
        <f t="shared" si="18"/>
        <v>0</v>
      </c>
      <c r="AK51" s="263">
        <f t="shared" si="18"/>
        <v>0</v>
      </c>
      <c r="AL51" s="263">
        <f t="shared" si="18"/>
        <v>0</v>
      </c>
      <c r="AM51" s="263">
        <f t="shared" si="18"/>
        <v>0</v>
      </c>
      <c r="AN51" s="263">
        <f t="shared" si="18"/>
        <v>0</v>
      </c>
      <c r="AO51" s="263">
        <f t="shared" si="18"/>
        <v>0</v>
      </c>
      <c r="AP51" s="263">
        <f t="shared" si="18"/>
        <v>0</v>
      </c>
      <c r="AQ51" s="263">
        <f t="shared" si="18"/>
        <v>0</v>
      </c>
      <c r="AR51" s="263">
        <f t="shared" si="18"/>
        <v>0</v>
      </c>
      <c r="AS51" s="263">
        <f t="shared" si="18"/>
        <v>0</v>
      </c>
      <c r="AT51" s="263">
        <f t="shared" si="18"/>
        <v>0</v>
      </c>
      <c r="AU51" s="263">
        <f t="shared" si="18"/>
        <v>0</v>
      </c>
      <c r="AV51" s="263">
        <f t="shared" si="18"/>
        <v>0</v>
      </c>
      <c r="AW51" s="263">
        <f t="shared" si="18"/>
        <v>0</v>
      </c>
      <c r="AX51" s="263">
        <f t="shared" si="18"/>
        <v>0</v>
      </c>
      <c r="AY51" s="263">
        <f t="shared" si="18"/>
        <v>0</v>
      </c>
      <c r="AZ51" s="263">
        <f t="shared" si="18"/>
        <v>0</v>
      </c>
      <c r="BA51" s="263">
        <f t="shared" si="18"/>
        <v>0</v>
      </c>
      <c r="BB51" s="263">
        <f xml:space="preserve"> -1 * BB50</f>
        <v>0</v>
      </c>
    </row>
    <row r="53" spans="1:55" ht="14.4" x14ac:dyDescent="0.25">
      <c r="A53" s="19" t="s">
        <v>292</v>
      </c>
      <c r="B53" s="19"/>
      <c r="C53" s="20"/>
      <c r="D53" s="22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10"/>
    </row>
    <row r="54" spans="1:55" ht="14.4" x14ac:dyDescent="0.25">
      <c r="A54" s="19"/>
      <c r="B54" s="19"/>
      <c r="C54" s="20"/>
      <c r="D54" s="22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22"/>
    </row>
    <row r="55" spans="1:55" ht="14.4" x14ac:dyDescent="0.25">
      <c r="A55" s="140"/>
      <c r="B55" s="140"/>
      <c r="C55" s="141"/>
      <c r="D55" s="142"/>
      <c r="E55" s="214"/>
      <c r="F55" s="214"/>
      <c r="G55" s="214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0"/>
    </row>
    <row r="56" spans="1:55" s="127" customFormat="1" ht="14.4" x14ac:dyDescent="0.25">
      <c r="A56" s="7"/>
      <c r="B56" s="7"/>
      <c r="C56" s="8"/>
      <c r="D56" s="10"/>
      <c r="E56" s="79" t="str">
        <f>Time!E$34</f>
        <v>Acquisition / initial balance date flag</v>
      </c>
      <c r="F56" s="79">
        <f>Time!F$34</f>
        <v>0</v>
      </c>
      <c r="G56" s="79" t="str">
        <f>Time!G$34</f>
        <v>flag</v>
      </c>
      <c r="H56" s="79">
        <f>Time!H$34</f>
        <v>1</v>
      </c>
      <c r="I56" s="79">
        <f>Time!I$34</f>
        <v>0</v>
      </c>
      <c r="J56" s="79">
        <f>Time!J$34</f>
        <v>0</v>
      </c>
      <c r="K56" s="79">
        <f>Time!K$34</f>
        <v>1</v>
      </c>
      <c r="L56" s="79">
        <f>Time!L$34</f>
        <v>0</v>
      </c>
      <c r="M56" s="79">
        <f>Time!M$34</f>
        <v>0</v>
      </c>
      <c r="N56" s="79">
        <f>Time!N$34</f>
        <v>0</v>
      </c>
      <c r="O56" s="79">
        <f>Time!O$34</f>
        <v>0</v>
      </c>
      <c r="P56" s="79">
        <f>Time!P$34</f>
        <v>0</v>
      </c>
      <c r="Q56" s="79">
        <f>Time!Q$34</f>
        <v>0</v>
      </c>
      <c r="R56" s="79">
        <f>Time!R$34</f>
        <v>0</v>
      </c>
      <c r="S56" s="79">
        <f>Time!S$34</f>
        <v>0</v>
      </c>
      <c r="T56" s="79">
        <f>Time!T$34</f>
        <v>0</v>
      </c>
      <c r="U56" s="79">
        <f>Time!U$34</f>
        <v>0</v>
      </c>
      <c r="V56" s="79">
        <f>Time!V$34</f>
        <v>0</v>
      </c>
      <c r="W56" s="79">
        <f>Time!W$34</f>
        <v>0</v>
      </c>
      <c r="X56" s="79">
        <f>Time!X$34</f>
        <v>0</v>
      </c>
      <c r="Y56" s="79">
        <f>Time!Y$34</f>
        <v>0</v>
      </c>
      <c r="Z56" s="79">
        <f>Time!Z$34</f>
        <v>0</v>
      </c>
      <c r="AA56" s="79">
        <f>Time!AA$34</f>
        <v>0</v>
      </c>
      <c r="AB56" s="79">
        <f>Time!AB$34</f>
        <v>0</v>
      </c>
      <c r="AC56" s="79">
        <f>Time!AC$34</f>
        <v>0</v>
      </c>
      <c r="AD56" s="79">
        <f>Time!AD$34</f>
        <v>0</v>
      </c>
      <c r="AE56" s="79">
        <f>Time!AE$34</f>
        <v>0</v>
      </c>
      <c r="AF56" s="79">
        <f>Time!AF$34</f>
        <v>0</v>
      </c>
      <c r="AG56" s="79">
        <f>Time!AG$34</f>
        <v>0</v>
      </c>
      <c r="AH56" s="79">
        <f>Time!AH$34</f>
        <v>0</v>
      </c>
      <c r="AI56" s="79">
        <f>Time!AI$34</f>
        <v>0</v>
      </c>
      <c r="AJ56" s="79">
        <f>Time!AJ$34</f>
        <v>0</v>
      </c>
      <c r="AK56" s="79">
        <f>Time!AK$34</f>
        <v>0</v>
      </c>
      <c r="AL56" s="79">
        <f>Time!AL$34</f>
        <v>0</v>
      </c>
      <c r="AM56" s="79">
        <f>Time!AM$34</f>
        <v>0</v>
      </c>
      <c r="AN56" s="79">
        <f>Time!AN$34</f>
        <v>0</v>
      </c>
      <c r="AO56" s="79">
        <f>Time!AO$34</f>
        <v>0</v>
      </c>
      <c r="AP56" s="79">
        <f>Time!AP$34</f>
        <v>0</v>
      </c>
      <c r="AQ56" s="79">
        <f>Time!AQ$34</f>
        <v>0</v>
      </c>
      <c r="AR56" s="79">
        <f>Time!AR$34</f>
        <v>0</v>
      </c>
      <c r="AS56" s="79">
        <f>Time!AS$34</f>
        <v>0</v>
      </c>
      <c r="AT56" s="79">
        <f>Time!AT$34</f>
        <v>0</v>
      </c>
      <c r="AU56" s="79">
        <f>Time!AU$34</f>
        <v>0</v>
      </c>
      <c r="AV56" s="79">
        <f>Time!AV$34</f>
        <v>0</v>
      </c>
      <c r="AW56" s="79">
        <f>Time!AW$34</f>
        <v>0</v>
      </c>
      <c r="AX56" s="79">
        <f>Time!AX$34</f>
        <v>0</v>
      </c>
      <c r="AY56" s="79">
        <f>Time!AY$34</f>
        <v>0</v>
      </c>
      <c r="AZ56" s="79">
        <f>Time!AZ$34</f>
        <v>0</v>
      </c>
      <c r="BA56" s="79">
        <f>Time!BA$34</f>
        <v>0</v>
      </c>
      <c r="BB56" s="79">
        <f>Time!BB$34</f>
        <v>0</v>
      </c>
      <c r="BC56" s="143"/>
    </row>
    <row r="57" spans="1:55" ht="14.4" x14ac:dyDescent="0.25">
      <c r="A57" s="7"/>
      <c r="B57" s="7"/>
      <c r="C57" s="8"/>
      <c r="D57" s="10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10"/>
    </row>
    <row r="58" spans="1:55" ht="14.4" x14ac:dyDescent="0.25">
      <c r="A58" s="7"/>
      <c r="B58" s="7"/>
      <c r="C58" s="8"/>
      <c r="D58" s="10"/>
      <c r="E58" s="10" t="s">
        <v>295</v>
      </c>
      <c r="F58" s="10"/>
      <c r="G58" s="10"/>
      <c r="H58" s="10"/>
      <c r="I58" s="10"/>
      <c r="J58" s="10">
        <f t="shared" ref="J58:BB58" si="19" xml:space="preserve"> I61</f>
        <v>0</v>
      </c>
      <c r="K58" s="10">
        <f t="shared" si="19"/>
        <v>0</v>
      </c>
      <c r="L58" s="10">
        <f t="shared" si="19"/>
        <v>0</v>
      </c>
      <c r="M58" s="10">
        <f t="shared" si="19"/>
        <v>9120</v>
      </c>
      <c r="N58" s="10">
        <f t="shared" si="19"/>
        <v>8640</v>
      </c>
      <c r="O58" s="10">
        <f t="shared" si="19"/>
        <v>8160</v>
      </c>
      <c r="P58" s="10">
        <f t="shared" si="19"/>
        <v>7680</v>
      </c>
      <c r="Q58" s="10">
        <f t="shared" si="19"/>
        <v>7200</v>
      </c>
      <c r="R58" s="10">
        <f t="shared" si="19"/>
        <v>6720</v>
      </c>
      <c r="S58" s="10">
        <f t="shared" si="19"/>
        <v>6240</v>
      </c>
      <c r="T58" s="10">
        <f t="shared" si="19"/>
        <v>5760</v>
      </c>
      <c r="U58" s="10">
        <f t="shared" si="19"/>
        <v>5280</v>
      </c>
      <c r="V58" s="10">
        <f t="shared" si="19"/>
        <v>4800</v>
      </c>
      <c r="W58" s="10">
        <f t="shared" si="19"/>
        <v>4320</v>
      </c>
      <c r="X58" s="10">
        <f t="shared" si="19"/>
        <v>3840</v>
      </c>
      <c r="Y58" s="10">
        <f t="shared" si="19"/>
        <v>3360</v>
      </c>
      <c r="Z58" s="10">
        <f t="shared" si="19"/>
        <v>2880</v>
      </c>
      <c r="AA58" s="10">
        <f t="shared" si="19"/>
        <v>2400</v>
      </c>
      <c r="AB58" s="10">
        <f t="shared" si="19"/>
        <v>1920</v>
      </c>
      <c r="AC58" s="10">
        <f t="shared" si="19"/>
        <v>1440</v>
      </c>
      <c r="AD58" s="10">
        <f t="shared" si="19"/>
        <v>960</v>
      </c>
      <c r="AE58" s="10">
        <f t="shared" si="19"/>
        <v>480</v>
      </c>
      <c r="AF58" s="10">
        <f t="shared" si="19"/>
        <v>0</v>
      </c>
      <c r="AG58" s="10">
        <f t="shared" si="19"/>
        <v>0</v>
      </c>
      <c r="AH58" s="10">
        <f t="shared" si="19"/>
        <v>0</v>
      </c>
      <c r="AI58" s="10">
        <f t="shared" si="19"/>
        <v>0</v>
      </c>
      <c r="AJ58" s="10">
        <f t="shared" si="19"/>
        <v>0</v>
      </c>
      <c r="AK58" s="10">
        <f t="shared" si="19"/>
        <v>0</v>
      </c>
      <c r="AL58" s="10">
        <f t="shared" si="19"/>
        <v>0</v>
      </c>
      <c r="AM58" s="10">
        <f t="shared" si="19"/>
        <v>0</v>
      </c>
      <c r="AN58" s="10">
        <f t="shared" si="19"/>
        <v>0</v>
      </c>
      <c r="AO58" s="10">
        <f t="shared" si="19"/>
        <v>0</v>
      </c>
      <c r="AP58" s="10">
        <f t="shared" si="19"/>
        <v>0</v>
      </c>
      <c r="AQ58" s="10">
        <f t="shared" si="19"/>
        <v>0</v>
      </c>
      <c r="AR58" s="10">
        <f t="shared" si="19"/>
        <v>0</v>
      </c>
      <c r="AS58" s="10">
        <f t="shared" si="19"/>
        <v>0</v>
      </c>
      <c r="AT58" s="10">
        <f t="shared" si="19"/>
        <v>0</v>
      </c>
      <c r="AU58" s="10">
        <f t="shared" si="19"/>
        <v>0</v>
      </c>
      <c r="AV58" s="10">
        <f t="shared" si="19"/>
        <v>0</v>
      </c>
      <c r="AW58" s="10">
        <f t="shared" si="19"/>
        <v>0</v>
      </c>
      <c r="AX58" s="10">
        <f t="shared" si="19"/>
        <v>0</v>
      </c>
      <c r="AY58" s="10">
        <f t="shared" si="19"/>
        <v>0</v>
      </c>
      <c r="AZ58" s="10">
        <f t="shared" si="19"/>
        <v>0</v>
      </c>
      <c r="BA58" s="10">
        <f t="shared" si="19"/>
        <v>0</v>
      </c>
      <c r="BB58" s="10">
        <f t="shared" si="19"/>
        <v>0</v>
      </c>
      <c r="BC58" s="10"/>
    </row>
    <row r="59" spans="1:55" s="171" customFormat="1" ht="14.4" x14ac:dyDescent="0.25">
      <c r="A59" s="298"/>
      <c r="B59" s="298"/>
      <c r="C59" s="299"/>
      <c r="D59" s="300" t="s">
        <v>77</v>
      </c>
      <c r="E59" s="10" t="str">
        <f t="shared" ref="E59:AJ59" si="20" xml:space="preserve"> E$39</f>
        <v>Additional loan draw down</v>
      </c>
      <c r="F59" s="10">
        <f t="shared" si="20"/>
        <v>0</v>
      </c>
      <c r="G59" s="170" t="s">
        <v>121</v>
      </c>
      <c r="H59" s="10">
        <f t="shared" si="20"/>
        <v>9600</v>
      </c>
      <c r="I59" s="10">
        <f t="shared" si="20"/>
        <v>0</v>
      </c>
      <c r="J59" s="10">
        <f t="shared" si="20"/>
        <v>0</v>
      </c>
      <c r="K59" s="10">
        <f t="shared" si="20"/>
        <v>0</v>
      </c>
      <c r="L59" s="10">
        <f t="shared" si="20"/>
        <v>9600</v>
      </c>
      <c r="M59" s="10">
        <f t="shared" si="20"/>
        <v>0</v>
      </c>
      <c r="N59" s="10">
        <f t="shared" si="20"/>
        <v>0</v>
      </c>
      <c r="O59" s="10">
        <f t="shared" si="20"/>
        <v>0</v>
      </c>
      <c r="P59" s="10">
        <f t="shared" si="20"/>
        <v>0</v>
      </c>
      <c r="Q59" s="10">
        <f t="shared" si="20"/>
        <v>0</v>
      </c>
      <c r="R59" s="10">
        <f t="shared" si="20"/>
        <v>0</v>
      </c>
      <c r="S59" s="10">
        <f t="shared" si="20"/>
        <v>0</v>
      </c>
      <c r="T59" s="10">
        <f t="shared" si="20"/>
        <v>0</v>
      </c>
      <c r="U59" s="10">
        <f t="shared" si="20"/>
        <v>0</v>
      </c>
      <c r="V59" s="10">
        <f t="shared" si="20"/>
        <v>0</v>
      </c>
      <c r="W59" s="10">
        <f t="shared" si="20"/>
        <v>0</v>
      </c>
      <c r="X59" s="10">
        <f t="shared" si="20"/>
        <v>0</v>
      </c>
      <c r="Y59" s="10">
        <f t="shared" si="20"/>
        <v>0</v>
      </c>
      <c r="Z59" s="10">
        <f t="shared" si="20"/>
        <v>0</v>
      </c>
      <c r="AA59" s="10">
        <f t="shared" si="20"/>
        <v>0</v>
      </c>
      <c r="AB59" s="10">
        <f t="shared" si="20"/>
        <v>0</v>
      </c>
      <c r="AC59" s="10">
        <f t="shared" si="20"/>
        <v>0</v>
      </c>
      <c r="AD59" s="10">
        <f t="shared" si="20"/>
        <v>0</v>
      </c>
      <c r="AE59" s="10">
        <f t="shared" si="20"/>
        <v>0</v>
      </c>
      <c r="AF59" s="10">
        <f t="shared" si="20"/>
        <v>0</v>
      </c>
      <c r="AG59" s="10">
        <f t="shared" si="20"/>
        <v>0</v>
      </c>
      <c r="AH59" s="10">
        <f t="shared" si="20"/>
        <v>0</v>
      </c>
      <c r="AI59" s="10">
        <f t="shared" si="20"/>
        <v>0</v>
      </c>
      <c r="AJ59" s="10">
        <f t="shared" si="20"/>
        <v>0</v>
      </c>
      <c r="AK59" s="10">
        <f t="shared" ref="AK59:BB59" si="21" xml:space="preserve"> AK$39</f>
        <v>0</v>
      </c>
      <c r="AL59" s="10">
        <f t="shared" si="21"/>
        <v>0</v>
      </c>
      <c r="AM59" s="10">
        <f t="shared" si="21"/>
        <v>0</v>
      </c>
      <c r="AN59" s="10">
        <f t="shared" si="21"/>
        <v>0</v>
      </c>
      <c r="AO59" s="10">
        <f t="shared" si="21"/>
        <v>0</v>
      </c>
      <c r="AP59" s="10">
        <f t="shared" si="21"/>
        <v>0</v>
      </c>
      <c r="AQ59" s="10">
        <f t="shared" si="21"/>
        <v>0</v>
      </c>
      <c r="AR59" s="10">
        <f t="shared" si="21"/>
        <v>0</v>
      </c>
      <c r="AS59" s="10">
        <f t="shared" si="21"/>
        <v>0</v>
      </c>
      <c r="AT59" s="10">
        <f t="shared" si="21"/>
        <v>0</v>
      </c>
      <c r="AU59" s="10">
        <f t="shared" si="21"/>
        <v>0</v>
      </c>
      <c r="AV59" s="10">
        <f t="shared" si="21"/>
        <v>0</v>
      </c>
      <c r="AW59" s="10">
        <f t="shared" si="21"/>
        <v>0</v>
      </c>
      <c r="AX59" s="10">
        <f t="shared" si="21"/>
        <v>0</v>
      </c>
      <c r="AY59" s="10">
        <f t="shared" si="21"/>
        <v>0</v>
      </c>
      <c r="AZ59" s="10">
        <f t="shared" si="21"/>
        <v>0</v>
      </c>
      <c r="BA59" s="10">
        <f t="shared" si="21"/>
        <v>0</v>
      </c>
      <c r="BB59" s="10">
        <f t="shared" si="21"/>
        <v>0</v>
      </c>
      <c r="BC59" s="301"/>
    </row>
    <row r="60" spans="1:55" ht="14.4" x14ac:dyDescent="0.25">
      <c r="A60" s="7"/>
      <c r="B60" s="7"/>
      <c r="C60" s="8"/>
      <c r="D60" s="9" t="s">
        <v>57</v>
      </c>
      <c r="E60" s="10" t="str">
        <f t="shared" ref="E60:AJ60" si="22" xml:space="preserve"> E$20</f>
        <v>repaymenrt plan pos</v>
      </c>
      <c r="F60" s="10">
        <f t="shared" si="22"/>
        <v>0</v>
      </c>
      <c r="G60" s="170" t="s">
        <v>121</v>
      </c>
      <c r="H60" s="10">
        <f t="shared" si="22"/>
        <v>0</v>
      </c>
      <c r="I60" s="10">
        <f t="shared" si="22"/>
        <v>0</v>
      </c>
      <c r="J60" s="10">
        <f t="shared" si="22"/>
        <v>0</v>
      </c>
      <c r="K60" s="10">
        <f t="shared" si="22"/>
        <v>0</v>
      </c>
      <c r="L60" s="10">
        <f t="shared" si="22"/>
        <v>480</v>
      </c>
      <c r="M60" s="10">
        <f t="shared" si="22"/>
        <v>480</v>
      </c>
      <c r="N60" s="10">
        <f t="shared" si="22"/>
        <v>480</v>
      </c>
      <c r="O60" s="10">
        <f t="shared" si="22"/>
        <v>480</v>
      </c>
      <c r="P60" s="10">
        <f t="shared" si="22"/>
        <v>480</v>
      </c>
      <c r="Q60" s="10">
        <f t="shared" si="22"/>
        <v>480</v>
      </c>
      <c r="R60" s="10">
        <f t="shared" si="22"/>
        <v>480</v>
      </c>
      <c r="S60" s="10">
        <f t="shared" si="22"/>
        <v>480</v>
      </c>
      <c r="T60" s="10">
        <f t="shared" si="22"/>
        <v>480</v>
      </c>
      <c r="U60" s="10">
        <f t="shared" si="22"/>
        <v>480</v>
      </c>
      <c r="V60" s="10">
        <f t="shared" si="22"/>
        <v>480</v>
      </c>
      <c r="W60" s="10">
        <f t="shared" si="22"/>
        <v>480</v>
      </c>
      <c r="X60" s="10">
        <f t="shared" si="22"/>
        <v>480</v>
      </c>
      <c r="Y60" s="10">
        <f t="shared" si="22"/>
        <v>480</v>
      </c>
      <c r="Z60" s="10">
        <f t="shared" si="22"/>
        <v>480</v>
      </c>
      <c r="AA60" s="10">
        <f t="shared" si="22"/>
        <v>480</v>
      </c>
      <c r="AB60" s="10">
        <f t="shared" si="22"/>
        <v>480</v>
      </c>
      <c r="AC60" s="10">
        <f t="shared" si="22"/>
        <v>480</v>
      </c>
      <c r="AD60" s="10">
        <f t="shared" si="22"/>
        <v>480</v>
      </c>
      <c r="AE60" s="10">
        <f t="shared" si="22"/>
        <v>480</v>
      </c>
      <c r="AF60" s="10">
        <f t="shared" si="22"/>
        <v>0</v>
      </c>
      <c r="AG60" s="10">
        <f t="shared" si="22"/>
        <v>0</v>
      </c>
      <c r="AH60" s="10">
        <f t="shared" si="22"/>
        <v>0</v>
      </c>
      <c r="AI60" s="10">
        <f t="shared" si="22"/>
        <v>0</v>
      </c>
      <c r="AJ60" s="10">
        <f t="shared" si="22"/>
        <v>0</v>
      </c>
      <c r="AK60" s="10">
        <f t="shared" ref="AK60:BB60" si="23" xml:space="preserve"> AK$20</f>
        <v>0</v>
      </c>
      <c r="AL60" s="10">
        <f t="shared" si="23"/>
        <v>0</v>
      </c>
      <c r="AM60" s="10">
        <f t="shared" si="23"/>
        <v>0</v>
      </c>
      <c r="AN60" s="10">
        <f t="shared" si="23"/>
        <v>0</v>
      </c>
      <c r="AO60" s="10">
        <f t="shared" si="23"/>
        <v>0</v>
      </c>
      <c r="AP60" s="10">
        <f t="shared" si="23"/>
        <v>0</v>
      </c>
      <c r="AQ60" s="10">
        <f t="shared" si="23"/>
        <v>0</v>
      </c>
      <c r="AR60" s="10">
        <f t="shared" si="23"/>
        <v>0</v>
      </c>
      <c r="AS60" s="10">
        <f t="shared" si="23"/>
        <v>0</v>
      </c>
      <c r="AT60" s="10">
        <f t="shared" si="23"/>
        <v>0</v>
      </c>
      <c r="AU60" s="10">
        <f t="shared" si="23"/>
        <v>0</v>
      </c>
      <c r="AV60" s="10">
        <f t="shared" si="23"/>
        <v>0</v>
      </c>
      <c r="AW60" s="10">
        <f t="shared" si="23"/>
        <v>0</v>
      </c>
      <c r="AX60" s="10">
        <f t="shared" si="23"/>
        <v>0</v>
      </c>
      <c r="AY60" s="10">
        <f t="shared" si="23"/>
        <v>0</v>
      </c>
      <c r="AZ60" s="10">
        <f t="shared" si="23"/>
        <v>0</v>
      </c>
      <c r="BA60" s="10">
        <f t="shared" si="23"/>
        <v>0</v>
      </c>
      <c r="BB60" s="10">
        <f t="shared" si="23"/>
        <v>0</v>
      </c>
      <c r="BC60" s="10"/>
    </row>
    <row r="61" spans="1:55" s="207" customFormat="1" ht="14.4" x14ac:dyDescent="0.25">
      <c r="A61" s="227"/>
      <c r="B61" s="227"/>
      <c r="C61" s="228"/>
      <c r="D61" s="229"/>
      <c r="E61" s="229" t="s">
        <v>270</v>
      </c>
      <c r="F61" s="229"/>
      <c r="G61" s="204" t="s">
        <v>121</v>
      </c>
      <c r="H61" s="229"/>
      <c r="I61" s="229"/>
      <c r="J61" s="229">
        <f xml:space="preserve"> IF(J56 = 1, $F55, J58 + J59 - J60)</f>
        <v>0</v>
      </c>
      <c r="K61" s="229">
        <f t="shared" ref="K61:BB61" si="24" xml:space="preserve"> IF(K56 = 1, $F55, K58 + K59 - K60)</f>
        <v>0</v>
      </c>
      <c r="L61" s="229">
        <f t="shared" si="24"/>
        <v>9120</v>
      </c>
      <c r="M61" s="229">
        <f t="shared" si="24"/>
        <v>8640</v>
      </c>
      <c r="N61" s="229">
        <f t="shared" si="24"/>
        <v>8160</v>
      </c>
      <c r="O61" s="229">
        <f t="shared" si="24"/>
        <v>7680</v>
      </c>
      <c r="P61" s="229">
        <f t="shared" si="24"/>
        <v>7200</v>
      </c>
      <c r="Q61" s="229">
        <f t="shared" si="24"/>
        <v>6720</v>
      </c>
      <c r="R61" s="229">
        <f t="shared" si="24"/>
        <v>6240</v>
      </c>
      <c r="S61" s="229">
        <f t="shared" si="24"/>
        <v>5760</v>
      </c>
      <c r="T61" s="229">
        <f t="shared" si="24"/>
        <v>5280</v>
      </c>
      <c r="U61" s="229">
        <f t="shared" si="24"/>
        <v>4800</v>
      </c>
      <c r="V61" s="229">
        <f t="shared" si="24"/>
        <v>4320</v>
      </c>
      <c r="W61" s="229">
        <f t="shared" si="24"/>
        <v>3840</v>
      </c>
      <c r="X61" s="229">
        <f t="shared" si="24"/>
        <v>3360</v>
      </c>
      <c r="Y61" s="229">
        <f t="shared" si="24"/>
        <v>2880</v>
      </c>
      <c r="Z61" s="229">
        <f t="shared" si="24"/>
        <v>2400</v>
      </c>
      <c r="AA61" s="229">
        <f t="shared" si="24"/>
        <v>1920</v>
      </c>
      <c r="AB61" s="229">
        <f t="shared" si="24"/>
        <v>1440</v>
      </c>
      <c r="AC61" s="229">
        <f t="shared" si="24"/>
        <v>960</v>
      </c>
      <c r="AD61" s="229">
        <f t="shared" si="24"/>
        <v>480</v>
      </c>
      <c r="AE61" s="229">
        <f t="shared" si="24"/>
        <v>0</v>
      </c>
      <c r="AF61" s="229">
        <f t="shared" si="24"/>
        <v>0</v>
      </c>
      <c r="AG61" s="229">
        <f t="shared" si="24"/>
        <v>0</v>
      </c>
      <c r="AH61" s="229">
        <f t="shared" si="24"/>
        <v>0</v>
      </c>
      <c r="AI61" s="229">
        <f t="shared" si="24"/>
        <v>0</v>
      </c>
      <c r="AJ61" s="229">
        <f t="shared" si="24"/>
        <v>0</v>
      </c>
      <c r="AK61" s="229">
        <f t="shared" si="24"/>
        <v>0</v>
      </c>
      <c r="AL61" s="229">
        <f t="shared" si="24"/>
        <v>0</v>
      </c>
      <c r="AM61" s="229">
        <f t="shared" si="24"/>
        <v>0</v>
      </c>
      <c r="AN61" s="229">
        <f t="shared" si="24"/>
        <v>0</v>
      </c>
      <c r="AO61" s="229">
        <f t="shared" si="24"/>
        <v>0</v>
      </c>
      <c r="AP61" s="229">
        <f t="shared" si="24"/>
        <v>0</v>
      </c>
      <c r="AQ61" s="229">
        <f t="shared" si="24"/>
        <v>0</v>
      </c>
      <c r="AR61" s="229">
        <f t="shared" si="24"/>
        <v>0</v>
      </c>
      <c r="AS61" s="229">
        <f t="shared" si="24"/>
        <v>0</v>
      </c>
      <c r="AT61" s="229">
        <f t="shared" si="24"/>
        <v>0</v>
      </c>
      <c r="AU61" s="229">
        <f t="shared" si="24"/>
        <v>0</v>
      </c>
      <c r="AV61" s="229">
        <f t="shared" si="24"/>
        <v>0</v>
      </c>
      <c r="AW61" s="229">
        <f t="shared" si="24"/>
        <v>0</v>
      </c>
      <c r="AX61" s="229">
        <f t="shared" si="24"/>
        <v>0</v>
      </c>
      <c r="AY61" s="229">
        <f t="shared" si="24"/>
        <v>0</v>
      </c>
      <c r="AZ61" s="229">
        <f t="shared" si="24"/>
        <v>0</v>
      </c>
      <c r="BA61" s="229">
        <f t="shared" si="24"/>
        <v>0</v>
      </c>
      <c r="BB61" s="229">
        <f t="shared" si="24"/>
        <v>0</v>
      </c>
      <c r="BC61" s="230"/>
    </row>
    <row r="65" spans="1:55" ht="14.4" x14ac:dyDescent="0.25">
      <c r="A65" s="19" t="s">
        <v>291</v>
      </c>
      <c r="B65" s="19"/>
      <c r="C65" s="20"/>
      <c r="D65" s="22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10"/>
    </row>
    <row r="66" spans="1:55" ht="14.4" x14ac:dyDescent="0.25">
      <c r="A66" s="19"/>
      <c r="B66" s="19"/>
      <c r="C66" s="20"/>
      <c r="D66" s="22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22"/>
    </row>
    <row r="67" spans="1:55" ht="14.4" x14ac:dyDescent="0.25">
      <c r="A67" s="140"/>
      <c r="B67" s="140"/>
      <c r="C67" s="141"/>
      <c r="D67" s="142"/>
      <c r="E67" s="214" t="str">
        <f xml:space="preserve"> InpC!E$123</f>
        <v>debt facility initial balance</v>
      </c>
      <c r="F67" s="214">
        <f xml:space="preserve"> InpC!F$123</f>
        <v>60000</v>
      </c>
      <c r="G67" s="214" t="str">
        <f xml:space="preserve"> InpC!G$123</f>
        <v>usd 000s</v>
      </c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0"/>
    </row>
    <row r="68" spans="1:55" s="127" customFormat="1" ht="14.4" x14ac:dyDescent="0.25">
      <c r="A68" s="7"/>
      <c r="B68" s="7"/>
      <c r="C68" s="8"/>
      <c r="D68" s="10"/>
      <c r="E68" s="79" t="str">
        <f>Time!E$34</f>
        <v>Acquisition / initial balance date flag</v>
      </c>
      <c r="F68" s="79">
        <f>Time!F$34</f>
        <v>0</v>
      </c>
      <c r="G68" s="79" t="str">
        <f>Time!G$34</f>
        <v>flag</v>
      </c>
      <c r="H68" s="79">
        <f>Time!H$34</f>
        <v>1</v>
      </c>
      <c r="I68" s="79">
        <f>Time!I$34</f>
        <v>0</v>
      </c>
      <c r="J68" s="79">
        <f>Time!J$34</f>
        <v>0</v>
      </c>
      <c r="K68" s="79">
        <f>Time!K$34</f>
        <v>1</v>
      </c>
      <c r="L68" s="79">
        <f>Time!L$34</f>
        <v>0</v>
      </c>
      <c r="M68" s="79">
        <f>Time!M$34</f>
        <v>0</v>
      </c>
      <c r="N68" s="79">
        <f>Time!N$34</f>
        <v>0</v>
      </c>
      <c r="O68" s="79">
        <f>Time!O$34</f>
        <v>0</v>
      </c>
      <c r="P68" s="79">
        <f>Time!P$34</f>
        <v>0</v>
      </c>
      <c r="Q68" s="79">
        <f>Time!Q$34</f>
        <v>0</v>
      </c>
      <c r="R68" s="79">
        <f>Time!R$34</f>
        <v>0</v>
      </c>
      <c r="S68" s="79">
        <f>Time!S$34</f>
        <v>0</v>
      </c>
      <c r="T68" s="79">
        <f>Time!T$34</f>
        <v>0</v>
      </c>
      <c r="U68" s="79">
        <f>Time!U$34</f>
        <v>0</v>
      </c>
      <c r="V68" s="79">
        <f>Time!V$34</f>
        <v>0</v>
      </c>
      <c r="W68" s="79">
        <f>Time!W$34</f>
        <v>0</v>
      </c>
      <c r="X68" s="79">
        <f>Time!X$34</f>
        <v>0</v>
      </c>
      <c r="Y68" s="79">
        <f>Time!Y$34</f>
        <v>0</v>
      </c>
      <c r="Z68" s="79">
        <f>Time!Z$34</f>
        <v>0</v>
      </c>
      <c r="AA68" s="79">
        <f>Time!AA$34</f>
        <v>0</v>
      </c>
      <c r="AB68" s="79">
        <f>Time!AB$34</f>
        <v>0</v>
      </c>
      <c r="AC68" s="79">
        <f>Time!AC$34</f>
        <v>0</v>
      </c>
      <c r="AD68" s="79">
        <f>Time!AD$34</f>
        <v>0</v>
      </c>
      <c r="AE68" s="79">
        <f>Time!AE$34</f>
        <v>0</v>
      </c>
      <c r="AF68" s="79">
        <f>Time!AF$34</f>
        <v>0</v>
      </c>
      <c r="AG68" s="79">
        <f>Time!AG$34</f>
        <v>0</v>
      </c>
      <c r="AH68" s="79">
        <f>Time!AH$34</f>
        <v>0</v>
      </c>
      <c r="AI68" s="79">
        <f>Time!AI$34</f>
        <v>0</v>
      </c>
      <c r="AJ68" s="79">
        <f>Time!AJ$34</f>
        <v>0</v>
      </c>
      <c r="AK68" s="79">
        <f>Time!AK$34</f>
        <v>0</v>
      </c>
      <c r="AL68" s="79">
        <f>Time!AL$34</f>
        <v>0</v>
      </c>
      <c r="AM68" s="79">
        <f>Time!AM$34</f>
        <v>0</v>
      </c>
      <c r="AN68" s="79">
        <f>Time!AN$34</f>
        <v>0</v>
      </c>
      <c r="AO68" s="79">
        <f>Time!AO$34</f>
        <v>0</v>
      </c>
      <c r="AP68" s="79">
        <f>Time!AP$34</f>
        <v>0</v>
      </c>
      <c r="AQ68" s="79">
        <f>Time!AQ$34</f>
        <v>0</v>
      </c>
      <c r="AR68" s="79">
        <f>Time!AR$34</f>
        <v>0</v>
      </c>
      <c r="AS68" s="79">
        <f>Time!AS$34</f>
        <v>0</v>
      </c>
      <c r="AT68" s="79">
        <f>Time!AT$34</f>
        <v>0</v>
      </c>
      <c r="AU68" s="79">
        <f>Time!AU$34</f>
        <v>0</v>
      </c>
      <c r="AV68" s="79">
        <f>Time!AV$34</f>
        <v>0</v>
      </c>
      <c r="AW68" s="79">
        <f>Time!AW$34</f>
        <v>0</v>
      </c>
      <c r="AX68" s="79">
        <f>Time!AX$34</f>
        <v>0</v>
      </c>
      <c r="AY68" s="79">
        <f>Time!AY$34</f>
        <v>0</v>
      </c>
      <c r="AZ68" s="79">
        <f>Time!AZ$34</f>
        <v>0</v>
      </c>
      <c r="BA68" s="79">
        <f>Time!BA$34</f>
        <v>0</v>
      </c>
      <c r="BB68" s="79">
        <f>Time!BB$34</f>
        <v>0</v>
      </c>
      <c r="BC68" s="143"/>
    </row>
    <row r="69" spans="1:55" ht="14.4" x14ac:dyDescent="0.25">
      <c r="A69" s="7"/>
      <c r="B69" s="7"/>
      <c r="C69" s="8"/>
      <c r="D69" s="10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10"/>
    </row>
    <row r="70" spans="1:55" ht="14.4" x14ac:dyDescent="0.25">
      <c r="A70" s="7"/>
      <c r="B70" s="7"/>
      <c r="C70" s="8"/>
      <c r="D70" s="10"/>
      <c r="E70" s="10" t="s">
        <v>256</v>
      </c>
      <c r="F70" s="10"/>
      <c r="G70" s="170" t="s">
        <v>121</v>
      </c>
      <c r="H70" s="10"/>
      <c r="I70" s="10"/>
      <c r="J70" s="10">
        <f t="shared" ref="J70:BB70" si="25" xml:space="preserve"> I73</f>
        <v>0</v>
      </c>
      <c r="K70" s="10">
        <f t="shared" si="25"/>
        <v>0</v>
      </c>
      <c r="L70" s="10">
        <f t="shared" si="25"/>
        <v>60000</v>
      </c>
      <c r="M70" s="10">
        <f t="shared" si="25"/>
        <v>56250</v>
      </c>
      <c r="N70" s="10">
        <f t="shared" si="25"/>
        <v>52500</v>
      </c>
      <c r="O70" s="10">
        <f t="shared" si="25"/>
        <v>48750</v>
      </c>
      <c r="P70" s="10">
        <f t="shared" si="25"/>
        <v>45000</v>
      </c>
      <c r="Q70" s="10">
        <f t="shared" si="25"/>
        <v>41250</v>
      </c>
      <c r="R70" s="10">
        <f t="shared" si="25"/>
        <v>37500</v>
      </c>
      <c r="S70" s="10">
        <f t="shared" si="25"/>
        <v>33750</v>
      </c>
      <c r="T70" s="10">
        <f t="shared" si="25"/>
        <v>30000</v>
      </c>
      <c r="U70" s="10">
        <f t="shared" si="25"/>
        <v>26250</v>
      </c>
      <c r="V70" s="10">
        <f t="shared" si="25"/>
        <v>22500</v>
      </c>
      <c r="W70" s="10">
        <f t="shared" si="25"/>
        <v>18750</v>
      </c>
      <c r="X70" s="10">
        <f t="shared" si="25"/>
        <v>15000</v>
      </c>
      <c r="Y70" s="10">
        <f t="shared" si="25"/>
        <v>11250</v>
      </c>
      <c r="Z70" s="10">
        <f t="shared" si="25"/>
        <v>7500</v>
      </c>
      <c r="AA70" s="10">
        <f t="shared" si="25"/>
        <v>3750</v>
      </c>
      <c r="AB70" s="10">
        <f t="shared" si="25"/>
        <v>0</v>
      </c>
      <c r="AC70" s="10">
        <f t="shared" si="25"/>
        <v>0</v>
      </c>
      <c r="AD70" s="10">
        <f t="shared" si="25"/>
        <v>0</v>
      </c>
      <c r="AE70" s="10">
        <f t="shared" si="25"/>
        <v>0</v>
      </c>
      <c r="AF70" s="10">
        <f t="shared" si="25"/>
        <v>0</v>
      </c>
      <c r="AG70" s="10">
        <f t="shared" si="25"/>
        <v>0</v>
      </c>
      <c r="AH70" s="10">
        <f t="shared" si="25"/>
        <v>0</v>
      </c>
      <c r="AI70" s="10">
        <f t="shared" si="25"/>
        <v>0</v>
      </c>
      <c r="AJ70" s="10">
        <f t="shared" si="25"/>
        <v>0</v>
      </c>
      <c r="AK70" s="10">
        <f t="shared" si="25"/>
        <v>0</v>
      </c>
      <c r="AL70" s="10">
        <f t="shared" si="25"/>
        <v>0</v>
      </c>
      <c r="AM70" s="10">
        <f t="shared" si="25"/>
        <v>0</v>
      </c>
      <c r="AN70" s="10">
        <f t="shared" si="25"/>
        <v>0</v>
      </c>
      <c r="AO70" s="10">
        <f t="shared" si="25"/>
        <v>0</v>
      </c>
      <c r="AP70" s="10">
        <f t="shared" si="25"/>
        <v>0</v>
      </c>
      <c r="AQ70" s="10">
        <f t="shared" si="25"/>
        <v>0</v>
      </c>
      <c r="AR70" s="10">
        <f t="shared" si="25"/>
        <v>0</v>
      </c>
      <c r="AS70" s="10">
        <f t="shared" si="25"/>
        <v>0</v>
      </c>
      <c r="AT70" s="10">
        <f t="shared" si="25"/>
        <v>0</v>
      </c>
      <c r="AU70" s="10">
        <f t="shared" si="25"/>
        <v>0</v>
      </c>
      <c r="AV70" s="10">
        <f t="shared" si="25"/>
        <v>0</v>
      </c>
      <c r="AW70" s="10">
        <f t="shared" si="25"/>
        <v>0</v>
      </c>
      <c r="AX70" s="10">
        <f t="shared" si="25"/>
        <v>0</v>
      </c>
      <c r="AY70" s="10">
        <f t="shared" si="25"/>
        <v>0</v>
      </c>
      <c r="AZ70" s="10">
        <f t="shared" si="25"/>
        <v>0</v>
      </c>
      <c r="BA70" s="10">
        <f t="shared" si="25"/>
        <v>0</v>
      </c>
      <c r="BB70" s="10">
        <f t="shared" si="25"/>
        <v>0</v>
      </c>
      <c r="BC70" s="10"/>
    </row>
    <row r="71" spans="1:55" s="171" customFormat="1" ht="14.4" x14ac:dyDescent="0.25">
      <c r="A71" s="298"/>
      <c r="B71" s="298"/>
      <c r="C71" s="299"/>
      <c r="D71" s="300" t="s">
        <v>77</v>
      </c>
      <c r="E71" s="10" t="s">
        <v>261</v>
      </c>
      <c r="F71" s="10"/>
      <c r="G71" s="170" t="s">
        <v>121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301"/>
    </row>
    <row r="72" spans="1:55" ht="14.4" x14ac:dyDescent="0.25">
      <c r="A72" s="7"/>
      <c r="B72" s="7"/>
      <c r="C72" s="8"/>
      <c r="D72" s="9" t="s">
        <v>57</v>
      </c>
      <c r="E72" s="10" t="str">
        <f t="shared" ref="E72:AJ72" si="26" xml:space="preserve"> E$12</f>
        <v>Loan repayment plan pos</v>
      </c>
      <c r="F72" s="10">
        <f t="shared" si="26"/>
        <v>0</v>
      </c>
      <c r="G72" s="10" t="str">
        <f t="shared" si="26"/>
        <v>usd 000s</v>
      </c>
      <c r="H72" s="10">
        <f t="shared" si="26"/>
        <v>0</v>
      </c>
      <c r="I72" s="10">
        <f t="shared" si="26"/>
        <v>0</v>
      </c>
      <c r="J72" s="10">
        <f t="shared" si="26"/>
        <v>0</v>
      </c>
      <c r="K72" s="10">
        <f t="shared" si="26"/>
        <v>0</v>
      </c>
      <c r="L72" s="10">
        <f t="shared" si="26"/>
        <v>3750</v>
      </c>
      <c r="M72" s="10">
        <f t="shared" si="26"/>
        <v>3750</v>
      </c>
      <c r="N72" s="10">
        <f t="shared" si="26"/>
        <v>3750</v>
      </c>
      <c r="O72" s="10">
        <f t="shared" si="26"/>
        <v>3750</v>
      </c>
      <c r="P72" s="10">
        <f t="shared" si="26"/>
        <v>3750</v>
      </c>
      <c r="Q72" s="10">
        <f t="shared" si="26"/>
        <v>3750</v>
      </c>
      <c r="R72" s="10">
        <f t="shared" si="26"/>
        <v>3750</v>
      </c>
      <c r="S72" s="10">
        <f t="shared" si="26"/>
        <v>3750</v>
      </c>
      <c r="T72" s="10">
        <f t="shared" si="26"/>
        <v>3750</v>
      </c>
      <c r="U72" s="10">
        <f t="shared" si="26"/>
        <v>3750</v>
      </c>
      <c r="V72" s="10">
        <f t="shared" si="26"/>
        <v>3750</v>
      </c>
      <c r="W72" s="10">
        <f t="shared" si="26"/>
        <v>3750</v>
      </c>
      <c r="X72" s="10">
        <f t="shared" si="26"/>
        <v>3750</v>
      </c>
      <c r="Y72" s="10">
        <f t="shared" si="26"/>
        <v>3750</v>
      </c>
      <c r="Z72" s="10">
        <f t="shared" si="26"/>
        <v>3750</v>
      </c>
      <c r="AA72" s="10">
        <f t="shared" si="26"/>
        <v>3750</v>
      </c>
      <c r="AB72" s="10">
        <f t="shared" si="26"/>
        <v>0</v>
      </c>
      <c r="AC72" s="10">
        <f t="shared" si="26"/>
        <v>0</v>
      </c>
      <c r="AD72" s="10">
        <f t="shared" si="26"/>
        <v>0</v>
      </c>
      <c r="AE72" s="10">
        <f t="shared" si="26"/>
        <v>0</v>
      </c>
      <c r="AF72" s="10">
        <f t="shared" si="26"/>
        <v>0</v>
      </c>
      <c r="AG72" s="10">
        <f t="shared" si="26"/>
        <v>0</v>
      </c>
      <c r="AH72" s="10">
        <f t="shared" si="26"/>
        <v>0</v>
      </c>
      <c r="AI72" s="10">
        <f t="shared" si="26"/>
        <v>0</v>
      </c>
      <c r="AJ72" s="10">
        <f t="shared" si="26"/>
        <v>0</v>
      </c>
      <c r="AK72" s="10">
        <f t="shared" ref="AK72:BB72" si="27" xml:space="preserve"> AK$12</f>
        <v>0</v>
      </c>
      <c r="AL72" s="10">
        <f t="shared" si="27"/>
        <v>0</v>
      </c>
      <c r="AM72" s="10">
        <f t="shared" si="27"/>
        <v>0</v>
      </c>
      <c r="AN72" s="10">
        <f t="shared" si="27"/>
        <v>0</v>
      </c>
      <c r="AO72" s="10">
        <f t="shared" si="27"/>
        <v>0</v>
      </c>
      <c r="AP72" s="10">
        <f t="shared" si="27"/>
        <v>0</v>
      </c>
      <c r="AQ72" s="10">
        <f t="shared" si="27"/>
        <v>0</v>
      </c>
      <c r="AR72" s="10">
        <f t="shared" si="27"/>
        <v>0</v>
      </c>
      <c r="AS72" s="10">
        <f t="shared" si="27"/>
        <v>0</v>
      </c>
      <c r="AT72" s="10">
        <f t="shared" si="27"/>
        <v>0</v>
      </c>
      <c r="AU72" s="10">
        <f t="shared" si="27"/>
        <v>0</v>
      </c>
      <c r="AV72" s="10">
        <f t="shared" si="27"/>
        <v>0</v>
      </c>
      <c r="AW72" s="10">
        <f t="shared" si="27"/>
        <v>0</v>
      </c>
      <c r="AX72" s="10">
        <f t="shared" si="27"/>
        <v>0</v>
      </c>
      <c r="AY72" s="10">
        <f t="shared" si="27"/>
        <v>0</v>
      </c>
      <c r="AZ72" s="10">
        <f t="shared" si="27"/>
        <v>0</v>
      </c>
      <c r="BA72" s="10">
        <f t="shared" si="27"/>
        <v>0</v>
      </c>
      <c r="BB72" s="10">
        <f t="shared" si="27"/>
        <v>0</v>
      </c>
      <c r="BC72" s="10"/>
    </row>
    <row r="73" spans="1:55" s="207" customFormat="1" ht="14.4" x14ac:dyDescent="0.25">
      <c r="A73" s="227"/>
      <c r="B73" s="227"/>
      <c r="C73" s="228"/>
      <c r="D73" s="229"/>
      <c r="E73" s="229" t="s">
        <v>257</v>
      </c>
      <c r="F73" s="229"/>
      <c r="G73" s="229"/>
      <c r="H73" s="229"/>
      <c r="I73" s="229"/>
      <c r="J73" s="229">
        <f xml:space="preserve"> IF(J68 = 1, $F67, J70 + J71 - J72)</f>
        <v>0</v>
      </c>
      <c r="K73" s="229">
        <f t="shared" ref="K73:BB73" si="28" xml:space="preserve"> IF(K68 = 1, $F67, K70 + K71 - K72)</f>
        <v>60000</v>
      </c>
      <c r="L73" s="229">
        <f t="shared" si="28"/>
        <v>56250</v>
      </c>
      <c r="M73" s="229">
        <f t="shared" si="28"/>
        <v>52500</v>
      </c>
      <c r="N73" s="229">
        <f t="shared" si="28"/>
        <v>48750</v>
      </c>
      <c r="O73" s="229">
        <f t="shared" si="28"/>
        <v>45000</v>
      </c>
      <c r="P73" s="229">
        <f t="shared" si="28"/>
        <v>41250</v>
      </c>
      <c r="Q73" s="229">
        <f t="shared" si="28"/>
        <v>37500</v>
      </c>
      <c r="R73" s="229">
        <f t="shared" si="28"/>
        <v>33750</v>
      </c>
      <c r="S73" s="229">
        <f t="shared" si="28"/>
        <v>30000</v>
      </c>
      <c r="T73" s="229">
        <f t="shared" si="28"/>
        <v>26250</v>
      </c>
      <c r="U73" s="229">
        <f t="shared" si="28"/>
        <v>22500</v>
      </c>
      <c r="V73" s="229">
        <f t="shared" si="28"/>
        <v>18750</v>
      </c>
      <c r="W73" s="229">
        <f t="shared" si="28"/>
        <v>15000</v>
      </c>
      <c r="X73" s="229">
        <f t="shared" si="28"/>
        <v>11250</v>
      </c>
      <c r="Y73" s="229">
        <f t="shared" si="28"/>
        <v>7500</v>
      </c>
      <c r="Z73" s="229">
        <f t="shared" si="28"/>
        <v>3750</v>
      </c>
      <c r="AA73" s="229">
        <f t="shared" si="28"/>
        <v>0</v>
      </c>
      <c r="AB73" s="229">
        <f t="shared" si="28"/>
        <v>0</v>
      </c>
      <c r="AC73" s="229">
        <f t="shared" si="28"/>
        <v>0</v>
      </c>
      <c r="AD73" s="229">
        <f t="shared" si="28"/>
        <v>0</v>
      </c>
      <c r="AE73" s="229">
        <f t="shared" si="28"/>
        <v>0</v>
      </c>
      <c r="AF73" s="229">
        <f t="shared" si="28"/>
        <v>0</v>
      </c>
      <c r="AG73" s="229">
        <f t="shared" si="28"/>
        <v>0</v>
      </c>
      <c r="AH73" s="229">
        <f t="shared" si="28"/>
        <v>0</v>
      </c>
      <c r="AI73" s="229">
        <f t="shared" si="28"/>
        <v>0</v>
      </c>
      <c r="AJ73" s="229">
        <f t="shared" si="28"/>
        <v>0</v>
      </c>
      <c r="AK73" s="229">
        <f t="shared" si="28"/>
        <v>0</v>
      </c>
      <c r="AL73" s="229">
        <f t="shared" si="28"/>
        <v>0</v>
      </c>
      <c r="AM73" s="229">
        <f t="shared" si="28"/>
        <v>0</v>
      </c>
      <c r="AN73" s="229">
        <f t="shared" si="28"/>
        <v>0</v>
      </c>
      <c r="AO73" s="229">
        <f t="shared" si="28"/>
        <v>0</v>
      </c>
      <c r="AP73" s="229">
        <f t="shared" si="28"/>
        <v>0</v>
      </c>
      <c r="AQ73" s="229">
        <f t="shared" si="28"/>
        <v>0</v>
      </c>
      <c r="AR73" s="229">
        <f t="shared" si="28"/>
        <v>0</v>
      </c>
      <c r="AS73" s="229">
        <f t="shared" si="28"/>
        <v>0</v>
      </c>
      <c r="AT73" s="229">
        <f t="shared" si="28"/>
        <v>0</v>
      </c>
      <c r="AU73" s="229">
        <f t="shared" si="28"/>
        <v>0</v>
      </c>
      <c r="AV73" s="229">
        <f t="shared" si="28"/>
        <v>0</v>
      </c>
      <c r="AW73" s="229">
        <f t="shared" si="28"/>
        <v>0</v>
      </c>
      <c r="AX73" s="229">
        <f t="shared" si="28"/>
        <v>0</v>
      </c>
      <c r="AY73" s="229">
        <f t="shared" si="28"/>
        <v>0</v>
      </c>
      <c r="AZ73" s="229">
        <f t="shared" si="28"/>
        <v>0</v>
      </c>
      <c r="BA73" s="229">
        <f t="shared" si="28"/>
        <v>0</v>
      </c>
      <c r="BB73" s="229">
        <f t="shared" si="28"/>
        <v>0</v>
      </c>
      <c r="BC73" s="230"/>
    </row>
    <row r="74" spans="1:55" ht="14.4" x14ac:dyDescent="0.25">
      <c r="A74" s="19"/>
      <c r="B74" s="19"/>
      <c r="C74" s="20"/>
      <c r="D74" s="22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22"/>
    </row>
    <row r="76" spans="1:55" x14ac:dyDescent="0.25">
      <c r="A76" s="2" t="s">
        <v>267</v>
      </c>
      <c r="B76" s="2" t="s">
        <v>294</v>
      </c>
    </row>
    <row r="77" spans="1:55" x14ac:dyDescent="0.25">
      <c r="E77" s="64" t="str">
        <f t="shared" ref="E77:AJ77" si="29" xml:space="preserve"> E$50</f>
        <v>interest rate reconfig loan pos</v>
      </c>
      <c r="F77" s="64">
        <f t="shared" si="29"/>
        <v>0</v>
      </c>
      <c r="G77" s="64" t="s">
        <v>121</v>
      </c>
      <c r="H77" s="64">
        <f t="shared" si="29"/>
        <v>0</v>
      </c>
      <c r="I77" s="64">
        <f t="shared" si="29"/>
        <v>0</v>
      </c>
      <c r="J77" s="64">
        <f t="shared" si="29"/>
        <v>0</v>
      </c>
      <c r="K77" s="64">
        <f t="shared" si="29"/>
        <v>0</v>
      </c>
      <c r="L77" s="64">
        <f t="shared" si="29"/>
        <v>0</v>
      </c>
      <c r="M77" s="64">
        <f t="shared" si="29"/>
        <v>170.53150684931506</v>
      </c>
      <c r="N77" s="64">
        <f t="shared" si="29"/>
        <v>163.33150684931508</v>
      </c>
      <c r="O77" s="64">
        <f t="shared" si="29"/>
        <v>154.25753424657535</v>
      </c>
      <c r="P77" s="64">
        <f t="shared" si="29"/>
        <v>142.02739726027397</v>
      </c>
      <c r="Q77" s="64">
        <f t="shared" si="29"/>
        <v>134.63013698630138</v>
      </c>
      <c r="R77" s="64">
        <f t="shared" si="29"/>
        <v>127.03561643835616</v>
      </c>
      <c r="S77" s="64">
        <f t="shared" si="29"/>
        <v>117.96164383561644</v>
      </c>
      <c r="T77" s="64">
        <f t="shared" si="29"/>
        <v>107.7041095890411</v>
      </c>
      <c r="U77" s="64">
        <f t="shared" si="29"/>
        <v>98.728767123287668</v>
      </c>
      <c r="V77" s="64">
        <f t="shared" si="29"/>
        <v>90.739726027397268</v>
      </c>
      <c r="W77" s="64">
        <f t="shared" si="29"/>
        <v>81.665753424657538</v>
      </c>
      <c r="X77" s="64">
        <f t="shared" si="29"/>
        <v>71.013698630136986</v>
      </c>
      <c r="Y77" s="64">
        <f t="shared" si="29"/>
        <v>62.827397260273976</v>
      </c>
      <c r="Z77" s="64">
        <f t="shared" si="29"/>
        <v>54.443835616438356</v>
      </c>
      <c r="AA77" s="64">
        <f t="shared" si="29"/>
        <v>45.369863013698634</v>
      </c>
      <c r="AB77" s="64">
        <f t="shared" si="29"/>
        <v>35.506849315068493</v>
      </c>
      <c r="AC77" s="64">
        <f t="shared" si="29"/>
        <v>26.926027397260274</v>
      </c>
      <c r="AD77" s="64">
        <f t="shared" si="29"/>
        <v>18.147945205479452</v>
      </c>
      <c r="AE77" s="64">
        <f t="shared" si="29"/>
        <v>9.0739726027397261</v>
      </c>
      <c r="AF77" s="64">
        <f t="shared" si="29"/>
        <v>0</v>
      </c>
      <c r="AG77" s="64">
        <f t="shared" si="29"/>
        <v>0</v>
      </c>
      <c r="AH77" s="64">
        <f t="shared" si="29"/>
        <v>0</v>
      </c>
      <c r="AI77" s="64">
        <f t="shared" si="29"/>
        <v>0</v>
      </c>
      <c r="AJ77" s="64">
        <f t="shared" si="29"/>
        <v>0</v>
      </c>
      <c r="AK77" s="64">
        <f t="shared" ref="AK77:BB77" si="30" xml:space="preserve"> AK$50</f>
        <v>0</v>
      </c>
      <c r="AL77" s="64">
        <f t="shared" si="30"/>
        <v>0</v>
      </c>
      <c r="AM77" s="64">
        <f t="shared" si="30"/>
        <v>0</v>
      </c>
      <c r="AN77" s="64">
        <f t="shared" si="30"/>
        <v>0</v>
      </c>
      <c r="AO77" s="64">
        <f t="shared" si="30"/>
        <v>0</v>
      </c>
      <c r="AP77" s="64">
        <f t="shared" si="30"/>
        <v>0</v>
      </c>
      <c r="AQ77" s="64">
        <f t="shared" si="30"/>
        <v>0</v>
      </c>
      <c r="AR77" s="64">
        <f t="shared" si="30"/>
        <v>0</v>
      </c>
      <c r="AS77" s="64">
        <f t="shared" si="30"/>
        <v>0</v>
      </c>
      <c r="AT77" s="64">
        <f t="shared" si="30"/>
        <v>0</v>
      </c>
      <c r="AU77" s="64">
        <f t="shared" si="30"/>
        <v>0</v>
      </c>
      <c r="AV77" s="64">
        <f t="shared" si="30"/>
        <v>0</v>
      </c>
      <c r="AW77" s="64">
        <f t="shared" si="30"/>
        <v>0</v>
      </c>
      <c r="AX77" s="64">
        <f t="shared" si="30"/>
        <v>0</v>
      </c>
      <c r="AY77" s="64">
        <f t="shared" si="30"/>
        <v>0</v>
      </c>
      <c r="AZ77" s="64">
        <f t="shared" si="30"/>
        <v>0</v>
      </c>
      <c r="BA77" s="64">
        <f t="shared" si="30"/>
        <v>0</v>
      </c>
      <c r="BB77" s="64">
        <f t="shared" si="30"/>
        <v>0</v>
      </c>
    </row>
    <row r="78" spans="1:55" x14ac:dyDescent="0.25">
      <c r="E78" s="64" t="str">
        <f t="shared" ref="E78:AJ78" si="31" xml:space="preserve"> E$33</f>
        <v>interest rate on  loan facility pos</v>
      </c>
      <c r="F78" s="64">
        <f t="shared" si="31"/>
        <v>0</v>
      </c>
      <c r="G78" s="64" t="s">
        <v>121</v>
      </c>
      <c r="H78" s="64">
        <f t="shared" si="31"/>
        <v>0</v>
      </c>
      <c r="I78" s="64">
        <f t="shared" si="31"/>
        <v>0</v>
      </c>
      <c r="J78" s="64">
        <f t="shared" si="31"/>
        <v>0</v>
      </c>
      <c r="K78" s="64">
        <f t="shared" si="31"/>
        <v>0</v>
      </c>
      <c r="L78" s="64">
        <f t="shared" si="31"/>
        <v>1109.5890410958905</v>
      </c>
      <c r="M78" s="64">
        <f t="shared" si="31"/>
        <v>1051.7979452054794</v>
      </c>
      <c r="N78" s="64">
        <f t="shared" si="31"/>
        <v>992.46575342465758</v>
      </c>
      <c r="O78" s="64">
        <f t="shared" si="31"/>
        <v>921.57534246575347</v>
      </c>
      <c r="P78" s="64">
        <f t="shared" si="31"/>
        <v>832.19178082191786</v>
      </c>
      <c r="Q78" s="64">
        <f t="shared" si="31"/>
        <v>771.31849315068496</v>
      </c>
      <c r="R78" s="64">
        <f t="shared" si="31"/>
        <v>708.90410958904113</v>
      </c>
      <c r="S78" s="64">
        <f t="shared" si="31"/>
        <v>638.01369863013701</v>
      </c>
      <c r="T78" s="64">
        <f t="shared" si="31"/>
        <v>560.95890410958907</v>
      </c>
      <c r="U78" s="64">
        <f t="shared" si="31"/>
        <v>490.83904109589042</v>
      </c>
      <c r="V78" s="64">
        <f t="shared" si="31"/>
        <v>425.34246575342468</v>
      </c>
      <c r="W78" s="64">
        <f t="shared" si="31"/>
        <v>354.45205479452056</v>
      </c>
      <c r="X78" s="64">
        <f t="shared" si="31"/>
        <v>277.39726027397262</v>
      </c>
      <c r="Y78" s="64">
        <f t="shared" si="31"/>
        <v>210.35958904109589</v>
      </c>
      <c r="Z78" s="64">
        <f t="shared" si="31"/>
        <v>141.78082191780823</v>
      </c>
      <c r="AA78" s="64">
        <f t="shared" si="31"/>
        <v>70.890410958904113</v>
      </c>
      <c r="AB78" s="64">
        <f t="shared" si="31"/>
        <v>0</v>
      </c>
      <c r="AC78" s="64">
        <f t="shared" si="31"/>
        <v>0</v>
      </c>
      <c r="AD78" s="64">
        <f t="shared" si="31"/>
        <v>0</v>
      </c>
      <c r="AE78" s="64">
        <f t="shared" si="31"/>
        <v>0</v>
      </c>
      <c r="AF78" s="64">
        <f t="shared" si="31"/>
        <v>0</v>
      </c>
      <c r="AG78" s="64">
        <f t="shared" si="31"/>
        <v>0</v>
      </c>
      <c r="AH78" s="64">
        <f t="shared" si="31"/>
        <v>0</v>
      </c>
      <c r="AI78" s="64">
        <f t="shared" si="31"/>
        <v>0</v>
      </c>
      <c r="AJ78" s="64">
        <f t="shared" si="31"/>
        <v>0</v>
      </c>
      <c r="AK78" s="64">
        <f t="shared" ref="AK78:BB78" si="32" xml:space="preserve"> AK$33</f>
        <v>0</v>
      </c>
      <c r="AL78" s="64">
        <f t="shared" si="32"/>
        <v>0</v>
      </c>
      <c r="AM78" s="64">
        <f t="shared" si="32"/>
        <v>0</v>
      </c>
      <c r="AN78" s="64">
        <f t="shared" si="32"/>
        <v>0</v>
      </c>
      <c r="AO78" s="64">
        <f t="shared" si="32"/>
        <v>0</v>
      </c>
      <c r="AP78" s="64">
        <f t="shared" si="32"/>
        <v>0</v>
      </c>
      <c r="AQ78" s="64">
        <f t="shared" si="32"/>
        <v>0</v>
      </c>
      <c r="AR78" s="64">
        <f t="shared" si="32"/>
        <v>0</v>
      </c>
      <c r="AS78" s="64">
        <f t="shared" si="32"/>
        <v>0</v>
      </c>
      <c r="AT78" s="64">
        <f t="shared" si="32"/>
        <v>0</v>
      </c>
      <c r="AU78" s="64">
        <f t="shared" si="32"/>
        <v>0</v>
      </c>
      <c r="AV78" s="64">
        <f t="shared" si="32"/>
        <v>0</v>
      </c>
      <c r="AW78" s="64">
        <f t="shared" si="32"/>
        <v>0</v>
      </c>
      <c r="AX78" s="64">
        <f t="shared" si="32"/>
        <v>0</v>
      </c>
      <c r="AY78" s="64">
        <f t="shared" si="32"/>
        <v>0</v>
      </c>
      <c r="AZ78" s="64">
        <f t="shared" si="32"/>
        <v>0</v>
      </c>
      <c r="BA78" s="64">
        <f t="shared" si="32"/>
        <v>0</v>
      </c>
      <c r="BB78" s="64">
        <f t="shared" si="32"/>
        <v>0</v>
      </c>
    </row>
    <row r="79" spans="1:55" x14ac:dyDescent="0.25">
      <c r="E79" s="64" t="s">
        <v>272</v>
      </c>
      <c r="G79" s="64" t="s">
        <v>121</v>
      </c>
      <c r="J79" s="64">
        <f t="shared" ref="J79:BB79" si="33">SUM(J77:J78)</f>
        <v>0</v>
      </c>
      <c r="K79" s="64">
        <f t="shared" si="33"/>
        <v>0</v>
      </c>
      <c r="L79" s="64">
        <f t="shared" si="33"/>
        <v>1109.5890410958905</v>
      </c>
      <c r="M79" s="64">
        <f t="shared" si="33"/>
        <v>1222.3294520547945</v>
      </c>
      <c r="N79" s="64">
        <f t="shared" si="33"/>
        <v>1155.7972602739726</v>
      </c>
      <c r="O79" s="64">
        <f t="shared" si="33"/>
        <v>1075.8328767123289</v>
      </c>
      <c r="P79" s="64">
        <f t="shared" si="33"/>
        <v>974.21917808219177</v>
      </c>
      <c r="Q79" s="64">
        <f t="shared" si="33"/>
        <v>905.94863013698637</v>
      </c>
      <c r="R79" s="64">
        <f t="shared" si="33"/>
        <v>835.93972602739723</v>
      </c>
      <c r="S79" s="64">
        <f t="shared" si="33"/>
        <v>755.97534246575344</v>
      </c>
      <c r="T79" s="64">
        <f t="shared" si="33"/>
        <v>668.66301369863015</v>
      </c>
      <c r="U79" s="64">
        <f t="shared" si="33"/>
        <v>589.56780821917812</v>
      </c>
      <c r="V79" s="64">
        <f t="shared" si="33"/>
        <v>516.08219178082197</v>
      </c>
      <c r="W79" s="64">
        <f t="shared" si="33"/>
        <v>436.11780821917807</v>
      </c>
      <c r="X79" s="64">
        <f t="shared" si="33"/>
        <v>348.41095890410963</v>
      </c>
      <c r="Y79" s="64">
        <f t="shared" si="33"/>
        <v>273.18698630136987</v>
      </c>
      <c r="Z79" s="64">
        <f t="shared" si="33"/>
        <v>196.22465753424657</v>
      </c>
      <c r="AA79" s="64">
        <f t="shared" si="33"/>
        <v>116.26027397260275</v>
      </c>
      <c r="AB79" s="64">
        <f t="shared" si="33"/>
        <v>35.506849315068493</v>
      </c>
      <c r="AC79" s="64">
        <f t="shared" si="33"/>
        <v>26.926027397260274</v>
      </c>
      <c r="AD79" s="64">
        <f t="shared" si="33"/>
        <v>18.147945205479452</v>
      </c>
      <c r="AE79" s="64">
        <f t="shared" si="33"/>
        <v>9.0739726027397261</v>
      </c>
      <c r="AF79" s="64">
        <f t="shared" si="33"/>
        <v>0</v>
      </c>
      <c r="AG79" s="64">
        <f t="shared" si="33"/>
        <v>0</v>
      </c>
      <c r="AH79" s="64">
        <f t="shared" si="33"/>
        <v>0</v>
      </c>
      <c r="AI79" s="64">
        <f t="shared" si="33"/>
        <v>0</v>
      </c>
      <c r="AJ79" s="64">
        <f t="shared" si="33"/>
        <v>0</v>
      </c>
      <c r="AK79" s="64">
        <f t="shared" si="33"/>
        <v>0</v>
      </c>
      <c r="AL79" s="64">
        <f t="shared" si="33"/>
        <v>0</v>
      </c>
      <c r="AM79" s="64">
        <f t="shared" si="33"/>
        <v>0</v>
      </c>
      <c r="AN79" s="64">
        <f t="shared" si="33"/>
        <v>0</v>
      </c>
      <c r="AO79" s="64">
        <f t="shared" si="33"/>
        <v>0</v>
      </c>
      <c r="AP79" s="64">
        <f t="shared" si="33"/>
        <v>0</v>
      </c>
      <c r="AQ79" s="64">
        <f t="shared" si="33"/>
        <v>0</v>
      </c>
      <c r="AR79" s="64">
        <f t="shared" si="33"/>
        <v>0</v>
      </c>
      <c r="AS79" s="64">
        <f t="shared" si="33"/>
        <v>0</v>
      </c>
      <c r="AT79" s="64">
        <f t="shared" si="33"/>
        <v>0</v>
      </c>
      <c r="AU79" s="64">
        <f t="shared" si="33"/>
        <v>0</v>
      </c>
      <c r="AV79" s="64">
        <f t="shared" si="33"/>
        <v>0</v>
      </c>
      <c r="AW79" s="64">
        <f t="shared" si="33"/>
        <v>0</v>
      </c>
      <c r="AX79" s="64">
        <f t="shared" si="33"/>
        <v>0</v>
      </c>
      <c r="AY79" s="64">
        <f t="shared" si="33"/>
        <v>0</v>
      </c>
      <c r="AZ79" s="64">
        <f t="shared" si="33"/>
        <v>0</v>
      </c>
      <c r="BA79" s="64">
        <f t="shared" si="33"/>
        <v>0</v>
      </c>
      <c r="BB79" s="64">
        <f t="shared" si="33"/>
        <v>0</v>
      </c>
    </row>
    <row r="80" spans="1:55" s="265" customFormat="1" ht="14.4" x14ac:dyDescent="0.25">
      <c r="A80" s="260"/>
      <c r="B80" s="260"/>
      <c r="C80" s="261"/>
      <c r="D80" s="262"/>
      <c r="E80" s="263" t="str">
        <f xml:space="preserve"> LEFT(E79, LEN(E79) - 4)</f>
        <v>Finance cost</v>
      </c>
      <c r="F80" s="263"/>
      <c r="G80" s="204" t="s">
        <v>121</v>
      </c>
      <c r="H80" s="263">
        <f xml:space="preserve"> SUM(J80:BB80)</f>
        <v>-11269.800000000001</v>
      </c>
      <c r="I80" s="263"/>
      <c r="J80" s="263">
        <f t="shared" ref="J80:BA80" si="34" xml:space="preserve"> -1 * J79</f>
        <v>0</v>
      </c>
      <c r="K80" s="263">
        <f t="shared" si="34"/>
        <v>0</v>
      </c>
      <c r="L80" s="263">
        <f t="shared" si="34"/>
        <v>-1109.5890410958905</v>
      </c>
      <c r="M80" s="263">
        <f t="shared" si="34"/>
        <v>-1222.3294520547945</v>
      </c>
      <c r="N80" s="263">
        <f t="shared" si="34"/>
        <v>-1155.7972602739726</v>
      </c>
      <c r="O80" s="263">
        <f t="shared" si="34"/>
        <v>-1075.8328767123289</v>
      </c>
      <c r="P80" s="263">
        <f t="shared" si="34"/>
        <v>-974.21917808219177</v>
      </c>
      <c r="Q80" s="263">
        <f t="shared" si="34"/>
        <v>-905.94863013698637</v>
      </c>
      <c r="R80" s="263">
        <f t="shared" si="34"/>
        <v>-835.93972602739723</v>
      </c>
      <c r="S80" s="263">
        <f t="shared" si="34"/>
        <v>-755.97534246575344</v>
      </c>
      <c r="T80" s="263">
        <f t="shared" si="34"/>
        <v>-668.66301369863015</v>
      </c>
      <c r="U80" s="263">
        <f t="shared" si="34"/>
        <v>-589.56780821917812</v>
      </c>
      <c r="V80" s="263">
        <f t="shared" si="34"/>
        <v>-516.08219178082197</v>
      </c>
      <c r="W80" s="263">
        <f t="shared" si="34"/>
        <v>-436.11780821917807</v>
      </c>
      <c r="X80" s="263">
        <f t="shared" si="34"/>
        <v>-348.41095890410963</v>
      </c>
      <c r="Y80" s="263">
        <f t="shared" si="34"/>
        <v>-273.18698630136987</v>
      </c>
      <c r="Z80" s="263">
        <f t="shared" si="34"/>
        <v>-196.22465753424657</v>
      </c>
      <c r="AA80" s="263">
        <f t="shared" si="34"/>
        <v>-116.26027397260275</v>
      </c>
      <c r="AB80" s="263">
        <f t="shared" si="34"/>
        <v>-35.506849315068493</v>
      </c>
      <c r="AC80" s="263">
        <f t="shared" si="34"/>
        <v>-26.926027397260274</v>
      </c>
      <c r="AD80" s="263">
        <f t="shared" si="34"/>
        <v>-18.147945205479452</v>
      </c>
      <c r="AE80" s="263">
        <f t="shared" si="34"/>
        <v>-9.0739726027397261</v>
      </c>
      <c r="AF80" s="263">
        <f t="shared" si="34"/>
        <v>0</v>
      </c>
      <c r="AG80" s="263">
        <f t="shared" si="34"/>
        <v>0</v>
      </c>
      <c r="AH80" s="263">
        <f t="shared" si="34"/>
        <v>0</v>
      </c>
      <c r="AI80" s="263">
        <f t="shared" si="34"/>
        <v>0</v>
      </c>
      <c r="AJ80" s="263">
        <f t="shared" si="34"/>
        <v>0</v>
      </c>
      <c r="AK80" s="263">
        <f t="shared" si="34"/>
        <v>0</v>
      </c>
      <c r="AL80" s="263">
        <f t="shared" si="34"/>
        <v>0</v>
      </c>
      <c r="AM80" s="263">
        <f t="shared" si="34"/>
        <v>0</v>
      </c>
      <c r="AN80" s="263">
        <f t="shared" si="34"/>
        <v>0</v>
      </c>
      <c r="AO80" s="263">
        <f t="shared" si="34"/>
        <v>0</v>
      </c>
      <c r="AP80" s="263">
        <f t="shared" si="34"/>
        <v>0</v>
      </c>
      <c r="AQ80" s="263">
        <f t="shared" si="34"/>
        <v>0</v>
      </c>
      <c r="AR80" s="263">
        <f t="shared" si="34"/>
        <v>0</v>
      </c>
      <c r="AS80" s="263">
        <f t="shared" si="34"/>
        <v>0</v>
      </c>
      <c r="AT80" s="263">
        <f t="shared" si="34"/>
        <v>0</v>
      </c>
      <c r="AU80" s="263">
        <f t="shared" si="34"/>
        <v>0</v>
      </c>
      <c r="AV80" s="263">
        <f t="shared" si="34"/>
        <v>0</v>
      </c>
      <c r="AW80" s="263">
        <f t="shared" si="34"/>
        <v>0</v>
      </c>
      <c r="AX80" s="263">
        <f t="shared" si="34"/>
        <v>0</v>
      </c>
      <c r="AY80" s="263">
        <f t="shared" si="34"/>
        <v>0</v>
      </c>
      <c r="AZ80" s="263">
        <f t="shared" si="34"/>
        <v>0</v>
      </c>
      <c r="BA80" s="263">
        <f t="shared" si="34"/>
        <v>0</v>
      </c>
      <c r="BB80" s="263">
        <f xml:space="preserve"> -1 * BB79</f>
        <v>0</v>
      </c>
    </row>
    <row r="82" spans="1:55" x14ac:dyDescent="0.25">
      <c r="B82" s="2" t="s">
        <v>293</v>
      </c>
    </row>
    <row r="83" spans="1:55" x14ac:dyDescent="0.25">
      <c r="E83" s="64" t="str">
        <f t="shared" ref="E83:AJ83" si="35" xml:space="preserve"> E$61</f>
        <v>reconfiguration loan facility balance</v>
      </c>
      <c r="F83" s="64">
        <f t="shared" si="35"/>
        <v>0</v>
      </c>
      <c r="G83" s="64" t="s">
        <v>121</v>
      </c>
      <c r="H83" s="64">
        <f t="shared" si="35"/>
        <v>0</v>
      </c>
      <c r="I83" s="64">
        <f t="shared" si="35"/>
        <v>0</v>
      </c>
      <c r="J83" s="64">
        <f t="shared" si="35"/>
        <v>0</v>
      </c>
      <c r="K83" s="64">
        <f t="shared" si="35"/>
        <v>0</v>
      </c>
      <c r="L83" s="64">
        <f t="shared" si="35"/>
        <v>9120</v>
      </c>
      <c r="M83" s="64">
        <f t="shared" si="35"/>
        <v>8640</v>
      </c>
      <c r="N83" s="64">
        <f t="shared" si="35"/>
        <v>8160</v>
      </c>
      <c r="O83" s="64">
        <f t="shared" si="35"/>
        <v>7680</v>
      </c>
      <c r="P83" s="64">
        <f t="shared" si="35"/>
        <v>7200</v>
      </c>
      <c r="Q83" s="64">
        <f t="shared" si="35"/>
        <v>6720</v>
      </c>
      <c r="R83" s="64">
        <f t="shared" si="35"/>
        <v>6240</v>
      </c>
      <c r="S83" s="64">
        <f t="shared" si="35"/>
        <v>5760</v>
      </c>
      <c r="T83" s="64">
        <f t="shared" si="35"/>
        <v>5280</v>
      </c>
      <c r="U83" s="64">
        <f t="shared" si="35"/>
        <v>4800</v>
      </c>
      <c r="V83" s="64">
        <f t="shared" si="35"/>
        <v>4320</v>
      </c>
      <c r="W83" s="64">
        <f t="shared" si="35"/>
        <v>3840</v>
      </c>
      <c r="X83" s="64">
        <f t="shared" si="35"/>
        <v>3360</v>
      </c>
      <c r="Y83" s="64">
        <f t="shared" si="35"/>
        <v>2880</v>
      </c>
      <c r="Z83" s="64">
        <f t="shared" si="35"/>
        <v>2400</v>
      </c>
      <c r="AA83" s="64">
        <f t="shared" si="35"/>
        <v>1920</v>
      </c>
      <c r="AB83" s="64">
        <f t="shared" si="35"/>
        <v>1440</v>
      </c>
      <c r="AC83" s="64">
        <f t="shared" si="35"/>
        <v>960</v>
      </c>
      <c r="AD83" s="64">
        <f t="shared" si="35"/>
        <v>480</v>
      </c>
      <c r="AE83" s="64">
        <f t="shared" si="35"/>
        <v>0</v>
      </c>
      <c r="AF83" s="64">
        <f t="shared" si="35"/>
        <v>0</v>
      </c>
      <c r="AG83" s="64">
        <f t="shared" si="35"/>
        <v>0</v>
      </c>
      <c r="AH83" s="64">
        <f t="shared" si="35"/>
        <v>0</v>
      </c>
      <c r="AI83" s="64">
        <f t="shared" si="35"/>
        <v>0</v>
      </c>
      <c r="AJ83" s="64">
        <f t="shared" si="35"/>
        <v>0</v>
      </c>
      <c r="AK83" s="64">
        <f t="shared" ref="AK83:BB83" si="36" xml:space="preserve"> AK$61</f>
        <v>0</v>
      </c>
      <c r="AL83" s="64">
        <f t="shared" si="36"/>
        <v>0</v>
      </c>
      <c r="AM83" s="64">
        <f t="shared" si="36"/>
        <v>0</v>
      </c>
      <c r="AN83" s="64">
        <f t="shared" si="36"/>
        <v>0</v>
      </c>
      <c r="AO83" s="64">
        <f t="shared" si="36"/>
        <v>0</v>
      </c>
      <c r="AP83" s="64">
        <f t="shared" si="36"/>
        <v>0</v>
      </c>
      <c r="AQ83" s="64">
        <f t="shared" si="36"/>
        <v>0</v>
      </c>
      <c r="AR83" s="64">
        <f t="shared" si="36"/>
        <v>0</v>
      </c>
      <c r="AS83" s="64">
        <f t="shared" si="36"/>
        <v>0</v>
      </c>
      <c r="AT83" s="64">
        <f t="shared" si="36"/>
        <v>0</v>
      </c>
      <c r="AU83" s="64">
        <f t="shared" si="36"/>
        <v>0</v>
      </c>
      <c r="AV83" s="64">
        <f t="shared" si="36"/>
        <v>0</v>
      </c>
      <c r="AW83" s="64">
        <f t="shared" si="36"/>
        <v>0</v>
      </c>
      <c r="AX83" s="64">
        <f t="shared" si="36"/>
        <v>0</v>
      </c>
      <c r="AY83" s="64">
        <f t="shared" si="36"/>
        <v>0</v>
      </c>
      <c r="AZ83" s="64">
        <f t="shared" si="36"/>
        <v>0</v>
      </c>
      <c r="BA83" s="64">
        <f t="shared" si="36"/>
        <v>0</v>
      </c>
      <c r="BB83" s="64">
        <f t="shared" si="36"/>
        <v>0</v>
      </c>
    </row>
    <row r="84" spans="1:55" x14ac:dyDescent="0.25">
      <c r="E84" s="64" t="str">
        <f t="shared" ref="E84:AJ84" si="37" xml:space="preserve"> E$73</f>
        <v>loan facility balance</v>
      </c>
      <c r="F84" s="64">
        <f t="shared" si="37"/>
        <v>0</v>
      </c>
      <c r="G84" s="64" t="s">
        <v>121</v>
      </c>
      <c r="H84" s="64">
        <f t="shared" si="37"/>
        <v>0</v>
      </c>
      <c r="I84" s="64">
        <f t="shared" si="37"/>
        <v>0</v>
      </c>
      <c r="J84" s="64">
        <f t="shared" si="37"/>
        <v>0</v>
      </c>
      <c r="K84" s="64">
        <f t="shared" si="37"/>
        <v>60000</v>
      </c>
      <c r="L84" s="64">
        <f t="shared" si="37"/>
        <v>56250</v>
      </c>
      <c r="M84" s="64">
        <f t="shared" si="37"/>
        <v>52500</v>
      </c>
      <c r="N84" s="64">
        <f t="shared" si="37"/>
        <v>48750</v>
      </c>
      <c r="O84" s="64">
        <f t="shared" si="37"/>
        <v>45000</v>
      </c>
      <c r="P84" s="64">
        <f t="shared" si="37"/>
        <v>41250</v>
      </c>
      <c r="Q84" s="64">
        <f t="shared" si="37"/>
        <v>37500</v>
      </c>
      <c r="R84" s="64">
        <f t="shared" si="37"/>
        <v>33750</v>
      </c>
      <c r="S84" s="64">
        <f t="shared" si="37"/>
        <v>30000</v>
      </c>
      <c r="T84" s="64">
        <f t="shared" si="37"/>
        <v>26250</v>
      </c>
      <c r="U84" s="64">
        <f t="shared" si="37"/>
        <v>22500</v>
      </c>
      <c r="V84" s="64">
        <f t="shared" si="37"/>
        <v>18750</v>
      </c>
      <c r="W84" s="64">
        <f t="shared" si="37"/>
        <v>15000</v>
      </c>
      <c r="X84" s="64">
        <f t="shared" si="37"/>
        <v>11250</v>
      </c>
      <c r="Y84" s="64">
        <f t="shared" si="37"/>
        <v>7500</v>
      </c>
      <c r="Z84" s="64">
        <f t="shared" si="37"/>
        <v>3750</v>
      </c>
      <c r="AA84" s="64">
        <f t="shared" si="37"/>
        <v>0</v>
      </c>
      <c r="AB84" s="64">
        <f t="shared" si="37"/>
        <v>0</v>
      </c>
      <c r="AC84" s="64">
        <f t="shared" si="37"/>
        <v>0</v>
      </c>
      <c r="AD84" s="64">
        <f t="shared" si="37"/>
        <v>0</v>
      </c>
      <c r="AE84" s="64">
        <f t="shared" si="37"/>
        <v>0</v>
      </c>
      <c r="AF84" s="64">
        <f t="shared" si="37"/>
        <v>0</v>
      </c>
      <c r="AG84" s="64">
        <f t="shared" si="37"/>
        <v>0</v>
      </c>
      <c r="AH84" s="64">
        <f t="shared" si="37"/>
        <v>0</v>
      </c>
      <c r="AI84" s="64">
        <f t="shared" si="37"/>
        <v>0</v>
      </c>
      <c r="AJ84" s="64">
        <f t="shared" si="37"/>
        <v>0</v>
      </c>
      <c r="AK84" s="64">
        <f t="shared" ref="AK84:BB84" si="38" xml:space="preserve"> AK$73</f>
        <v>0</v>
      </c>
      <c r="AL84" s="64">
        <f t="shared" si="38"/>
        <v>0</v>
      </c>
      <c r="AM84" s="64">
        <f t="shared" si="38"/>
        <v>0</v>
      </c>
      <c r="AN84" s="64">
        <f t="shared" si="38"/>
        <v>0</v>
      </c>
      <c r="AO84" s="64">
        <f t="shared" si="38"/>
        <v>0</v>
      </c>
      <c r="AP84" s="64">
        <f t="shared" si="38"/>
        <v>0</v>
      </c>
      <c r="AQ84" s="64">
        <f t="shared" si="38"/>
        <v>0</v>
      </c>
      <c r="AR84" s="64">
        <f t="shared" si="38"/>
        <v>0</v>
      </c>
      <c r="AS84" s="64">
        <f t="shared" si="38"/>
        <v>0</v>
      </c>
      <c r="AT84" s="64">
        <f t="shared" si="38"/>
        <v>0</v>
      </c>
      <c r="AU84" s="64">
        <f t="shared" si="38"/>
        <v>0</v>
      </c>
      <c r="AV84" s="64">
        <f t="shared" si="38"/>
        <v>0</v>
      </c>
      <c r="AW84" s="64">
        <f t="shared" si="38"/>
        <v>0</v>
      </c>
      <c r="AX84" s="64">
        <f t="shared" si="38"/>
        <v>0</v>
      </c>
      <c r="AY84" s="64">
        <f t="shared" si="38"/>
        <v>0</v>
      </c>
      <c r="AZ84" s="64">
        <f t="shared" si="38"/>
        <v>0</v>
      </c>
      <c r="BA84" s="64">
        <f t="shared" si="38"/>
        <v>0</v>
      </c>
      <c r="BB84" s="64">
        <f t="shared" si="38"/>
        <v>0</v>
      </c>
    </row>
    <row r="85" spans="1:55" s="207" customFormat="1" x14ac:dyDescent="0.25">
      <c r="A85" s="203"/>
      <c r="B85" s="203"/>
      <c r="C85" s="290"/>
      <c r="D85" s="204"/>
      <c r="E85" s="205" t="s">
        <v>271</v>
      </c>
      <c r="F85" s="205"/>
      <c r="G85" s="205" t="s">
        <v>121</v>
      </c>
      <c r="H85" s="205">
        <f xml:space="preserve"> SUM(J85:BB85)</f>
        <v>601200</v>
      </c>
      <c r="I85" s="205"/>
      <c r="J85" s="205">
        <f t="shared" ref="J85:BB85" si="39">SUM(J83:J84)</f>
        <v>0</v>
      </c>
      <c r="K85" s="205">
        <f t="shared" si="39"/>
        <v>60000</v>
      </c>
      <c r="L85" s="205">
        <f t="shared" si="39"/>
        <v>65370</v>
      </c>
      <c r="M85" s="205">
        <f t="shared" si="39"/>
        <v>61140</v>
      </c>
      <c r="N85" s="205">
        <f t="shared" si="39"/>
        <v>56910</v>
      </c>
      <c r="O85" s="205">
        <f t="shared" si="39"/>
        <v>52680</v>
      </c>
      <c r="P85" s="205">
        <f t="shared" si="39"/>
        <v>48450</v>
      </c>
      <c r="Q85" s="205">
        <f t="shared" si="39"/>
        <v>44220</v>
      </c>
      <c r="R85" s="205">
        <f t="shared" si="39"/>
        <v>39990</v>
      </c>
      <c r="S85" s="205">
        <f t="shared" si="39"/>
        <v>35760</v>
      </c>
      <c r="T85" s="205">
        <f t="shared" si="39"/>
        <v>31530</v>
      </c>
      <c r="U85" s="205">
        <f t="shared" si="39"/>
        <v>27300</v>
      </c>
      <c r="V85" s="205">
        <f t="shared" si="39"/>
        <v>23070</v>
      </c>
      <c r="W85" s="205">
        <f t="shared" si="39"/>
        <v>18840</v>
      </c>
      <c r="X85" s="205">
        <f t="shared" si="39"/>
        <v>14610</v>
      </c>
      <c r="Y85" s="205">
        <f t="shared" si="39"/>
        <v>10380</v>
      </c>
      <c r="Z85" s="205">
        <f t="shared" si="39"/>
        <v>6150</v>
      </c>
      <c r="AA85" s="205">
        <f t="shared" si="39"/>
        <v>1920</v>
      </c>
      <c r="AB85" s="205">
        <f t="shared" si="39"/>
        <v>1440</v>
      </c>
      <c r="AC85" s="205">
        <f t="shared" si="39"/>
        <v>960</v>
      </c>
      <c r="AD85" s="205">
        <f t="shared" si="39"/>
        <v>480</v>
      </c>
      <c r="AE85" s="205">
        <f t="shared" si="39"/>
        <v>0</v>
      </c>
      <c r="AF85" s="205">
        <f t="shared" si="39"/>
        <v>0</v>
      </c>
      <c r="AG85" s="205">
        <f t="shared" si="39"/>
        <v>0</v>
      </c>
      <c r="AH85" s="205">
        <f t="shared" si="39"/>
        <v>0</v>
      </c>
      <c r="AI85" s="205">
        <f t="shared" si="39"/>
        <v>0</v>
      </c>
      <c r="AJ85" s="205">
        <f t="shared" si="39"/>
        <v>0</v>
      </c>
      <c r="AK85" s="205">
        <f t="shared" si="39"/>
        <v>0</v>
      </c>
      <c r="AL85" s="205">
        <f t="shared" si="39"/>
        <v>0</v>
      </c>
      <c r="AM85" s="205">
        <f t="shared" si="39"/>
        <v>0</v>
      </c>
      <c r="AN85" s="205">
        <f t="shared" si="39"/>
        <v>0</v>
      </c>
      <c r="AO85" s="205">
        <f t="shared" si="39"/>
        <v>0</v>
      </c>
      <c r="AP85" s="205">
        <f t="shared" si="39"/>
        <v>0</v>
      </c>
      <c r="AQ85" s="205">
        <f t="shared" si="39"/>
        <v>0</v>
      </c>
      <c r="AR85" s="205">
        <f t="shared" si="39"/>
        <v>0</v>
      </c>
      <c r="AS85" s="205">
        <f t="shared" si="39"/>
        <v>0</v>
      </c>
      <c r="AT85" s="205">
        <f t="shared" si="39"/>
        <v>0</v>
      </c>
      <c r="AU85" s="205">
        <f t="shared" si="39"/>
        <v>0</v>
      </c>
      <c r="AV85" s="205">
        <f t="shared" si="39"/>
        <v>0</v>
      </c>
      <c r="AW85" s="205">
        <f t="shared" si="39"/>
        <v>0</v>
      </c>
      <c r="AX85" s="205">
        <f t="shared" si="39"/>
        <v>0</v>
      </c>
      <c r="AY85" s="205">
        <f t="shared" si="39"/>
        <v>0</v>
      </c>
      <c r="AZ85" s="205">
        <f t="shared" si="39"/>
        <v>0</v>
      </c>
      <c r="BA85" s="205">
        <f t="shared" si="39"/>
        <v>0</v>
      </c>
      <c r="BB85" s="205">
        <f t="shared" si="39"/>
        <v>0</v>
      </c>
      <c r="BC85" s="204"/>
    </row>
  </sheetData>
  <conditionalFormatting sqref="F2">
    <cfRule type="cellIs" dxfId="29" priority="1" stopIfTrue="1" operator="notEqual">
      <formula>0</formula>
    </cfRule>
    <cfRule type="cellIs" dxfId="28" priority="2" stopIfTrue="1" operator="equal">
      <formula>""</formula>
    </cfRule>
  </conditionalFormatting>
  <conditionalFormatting sqref="J3:BB3">
    <cfRule type="cellIs" dxfId="27" priority="11" stopIfTrue="1" operator="equal">
      <formula>"Pre-fcst"</formula>
    </cfRule>
    <cfRule type="cellIs" dxfId="26" priority="12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7F56-2345-40D3-A55B-95B72E9AFFE2}">
  <sheetPr>
    <tabColor theme="2" tint="-0.89999084444715716"/>
    <outlinePr summaryBelow="0" summaryRight="0"/>
  </sheetPr>
  <dimension ref="A1:BW53"/>
  <sheetViews>
    <sheetView defaultGridColor="0" colorId="22" zoomScale="80" workbookViewId="0">
      <pane xSplit="9" ySplit="5" topLeftCell="K16" activePane="bottomRight" state="frozen"/>
      <selection activeCell="F2" sqref="F2:G2"/>
      <selection pane="topRight" activeCell="F2" sqref="F2:G2"/>
      <selection pane="bottomLeft" activeCell="F2" sqref="F2:G2"/>
      <selection pane="bottomRight" activeCell="A30" sqref="A30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55" width="11.77734375" style="5" hidden="1" customWidth="1"/>
    <col min="56" max="75" width="0" style="12" hidden="1" customWidth="1"/>
    <col min="76" max="16384" width="11.77734375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Equity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7"/>
      <c r="C2" s="10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7" spans="1:55" ht="14.4" x14ac:dyDescent="0.25">
      <c r="A7" s="19" t="s">
        <v>184</v>
      </c>
      <c r="B7" s="19"/>
      <c r="C7" s="20"/>
      <c r="D7" s="22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10"/>
    </row>
    <row r="8" spans="1:55" ht="14.4" x14ac:dyDescent="0.25">
      <c r="A8" s="19"/>
      <c r="B8" s="19"/>
      <c r="C8" s="20"/>
      <c r="D8" s="22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22"/>
    </row>
    <row r="9" spans="1:55" ht="14.4" x14ac:dyDescent="0.25">
      <c r="A9" s="140"/>
      <c r="B9" s="140"/>
      <c r="C9" s="141"/>
      <c r="D9" s="142"/>
      <c r="E9" s="214" t="str">
        <f xml:space="preserve"> InpC!E$135</f>
        <v>retained earnings initial balance</v>
      </c>
      <c r="F9" s="214">
        <f xml:space="preserve"> InpC!F$135</f>
        <v>4900</v>
      </c>
      <c r="G9" s="214" t="str">
        <f xml:space="preserve"> InpC!G$135</f>
        <v>usd 000s</v>
      </c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0"/>
    </row>
    <row r="10" spans="1:55" s="127" customFormat="1" ht="14.4" x14ac:dyDescent="0.25">
      <c r="A10" s="7"/>
      <c r="B10" s="7"/>
      <c r="C10" s="8"/>
      <c r="D10" s="10"/>
      <c r="E10" s="79" t="str">
        <f>Time!E$34</f>
        <v>Acquisition / initial balance date flag</v>
      </c>
      <c r="F10" s="79">
        <f>Time!F$34</f>
        <v>0</v>
      </c>
      <c r="G10" s="79" t="str">
        <f>Time!G$34</f>
        <v>flag</v>
      </c>
      <c r="H10" s="79">
        <f>Time!H$34</f>
        <v>1</v>
      </c>
      <c r="I10" s="79">
        <f>Time!I$34</f>
        <v>0</v>
      </c>
      <c r="J10" s="79">
        <f>Time!J$34</f>
        <v>0</v>
      </c>
      <c r="K10" s="79">
        <f>Time!K$34</f>
        <v>1</v>
      </c>
      <c r="L10" s="79">
        <f>Time!L$34</f>
        <v>0</v>
      </c>
      <c r="M10" s="79">
        <f>Time!M$34</f>
        <v>0</v>
      </c>
      <c r="N10" s="79">
        <f>Time!N$34</f>
        <v>0</v>
      </c>
      <c r="O10" s="79">
        <f>Time!O$34</f>
        <v>0</v>
      </c>
      <c r="P10" s="79">
        <f>Time!P$34</f>
        <v>0</v>
      </c>
      <c r="Q10" s="79">
        <f>Time!Q$34</f>
        <v>0</v>
      </c>
      <c r="R10" s="79">
        <f>Time!R$34</f>
        <v>0</v>
      </c>
      <c r="S10" s="79">
        <f>Time!S$34</f>
        <v>0</v>
      </c>
      <c r="T10" s="79">
        <f>Time!T$34</f>
        <v>0</v>
      </c>
      <c r="U10" s="79">
        <f>Time!U$34</f>
        <v>0</v>
      </c>
      <c r="V10" s="79">
        <f>Time!V$34</f>
        <v>0</v>
      </c>
      <c r="W10" s="79">
        <f>Time!W$34</f>
        <v>0</v>
      </c>
      <c r="X10" s="79">
        <f>Time!X$34</f>
        <v>0</v>
      </c>
      <c r="Y10" s="79">
        <f>Time!Y$34</f>
        <v>0</v>
      </c>
      <c r="Z10" s="79">
        <f>Time!Z$34</f>
        <v>0</v>
      </c>
      <c r="AA10" s="79">
        <f>Time!AA$34</f>
        <v>0</v>
      </c>
      <c r="AB10" s="79">
        <f>Time!AB$34</f>
        <v>0</v>
      </c>
      <c r="AC10" s="79">
        <f>Time!AC$34</f>
        <v>0</v>
      </c>
      <c r="AD10" s="79">
        <f>Time!AD$34</f>
        <v>0</v>
      </c>
      <c r="AE10" s="79">
        <f>Time!AE$34</f>
        <v>0</v>
      </c>
      <c r="AF10" s="79">
        <f>Time!AF$34</f>
        <v>0</v>
      </c>
      <c r="AG10" s="79">
        <f>Time!AG$34</f>
        <v>0</v>
      </c>
      <c r="AH10" s="79">
        <f>Time!AH$34</f>
        <v>0</v>
      </c>
      <c r="AI10" s="79">
        <f>Time!AI$34</f>
        <v>0</v>
      </c>
      <c r="AJ10" s="79">
        <f>Time!AJ$34</f>
        <v>0</v>
      </c>
      <c r="AK10" s="79">
        <f>Time!AK$34</f>
        <v>0</v>
      </c>
      <c r="AL10" s="79">
        <f>Time!AL$34</f>
        <v>0</v>
      </c>
      <c r="AM10" s="79">
        <f>Time!AM$34</f>
        <v>0</v>
      </c>
      <c r="AN10" s="79">
        <f>Time!AN$34</f>
        <v>0</v>
      </c>
      <c r="AO10" s="79">
        <f>Time!AO$34</f>
        <v>0</v>
      </c>
      <c r="AP10" s="79">
        <f>Time!AP$34</f>
        <v>0</v>
      </c>
      <c r="AQ10" s="79">
        <f>Time!AQ$34</f>
        <v>0</v>
      </c>
      <c r="AR10" s="79">
        <f>Time!AR$34</f>
        <v>0</v>
      </c>
      <c r="AS10" s="79">
        <f>Time!AS$34</f>
        <v>0</v>
      </c>
      <c r="AT10" s="79">
        <f>Time!AT$34</f>
        <v>0</v>
      </c>
      <c r="AU10" s="79">
        <f>Time!AU$34</f>
        <v>0</v>
      </c>
      <c r="AV10" s="79">
        <f>Time!AV$34</f>
        <v>0</v>
      </c>
      <c r="AW10" s="79">
        <f>Time!AW$34</f>
        <v>0</v>
      </c>
      <c r="AX10" s="79">
        <f>Time!AX$34</f>
        <v>0</v>
      </c>
      <c r="AY10" s="79">
        <f>Time!AY$34</f>
        <v>0</v>
      </c>
      <c r="AZ10" s="79">
        <f>Time!AZ$34</f>
        <v>0</v>
      </c>
      <c r="BA10" s="79">
        <f>Time!BA$34</f>
        <v>0</v>
      </c>
      <c r="BB10" s="79">
        <f>Time!BB$34</f>
        <v>0</v>
      </c>
      <c r="BC10" s="143"/>
    </row>
    <row r="11" spans="1:55" ht="14.4" x14ac:dyDescent="0.25">
      <c r="A11" s="7"/>
      <c r="B11" s="7"/>
      <c r="C11" s="8"/>
      <c r="D11" s="10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10"/>
    </row>
    <row r="12" spans="1:55" ht="14.4" x14ac:dyDescent="0.25">
      <c r="A12" s="7"/>
      <c r="B12" s="7"/>
      <c r="C12" s="8"/>
      <c r="D12" s="10"/>
      <c r="E12" s="10" t="s">
        <v>186</v>
      </c>
      <c r="F12" s="10"/>
      <c r="G12" s="10" t="s">
        <v>121</v>
      </c>
      <c r="H12" s="10"/>
      <c r="I12" s="10"/>
      <c r="J12" s="10">
        <f t="shared" ref="J12:BB12" si="0" xml:space="preserve"> I15</f>
        <v>0</v>
      </c>
      <c r="K12" s="10">
        <f t="shared" si="0"/>
        <v>0</v>
      </c>
      <c r="L12" s="10">
        <f t="shared" si="0"/>
        <v>4900</v>
      </c>
      <c r="M12" s="10">
        <f t="shared" si="0"/>
        <v>2919.166512050514</v>
      </c>
      <c r="N12" s="10">
        <f t="shared" si="0"/>
        <v>2226.1158341206979</v>
      </c>
      <c r="O12" s="10">
        <f t="shared" si="0"/>
        <v>3071.2336711187445</v>
      </c>
      <c r="P12" s="10">
        <f t="shared" si="0"/>
        <v>5714.8764018438806</v>
      </c>
      <c r="Q12" s="10">
        <f t="shared" si="0"/>
        <v>4219.5523841321647</v>
      </c>
      <c r="R12" s="10">
        <f t="shared" si="0"/>
        <v>4243.5643795910801</v>
      </c>
      <c r="S12" s="10">
        <f t="shared" si="0"/>
        <v>4758.5256260963861</v>
      </c>
      <c r="T12" s="10">
        <f t="shared" si="0"/>
        <v>7243.0187217806906</v>
      </c>
      <c r="U12" s="10">
        <f t="shared" si="0"/>
        <v>5572.294400682923</v>
      </c>
      <c r="V12" s="10">
        <f t="shared" si="0"/>
        <v>5484.3068258045769</v>
      </c>
      <c r="W12" s="10">
        <f t="shared" si="0"/>
        <v>5950.2686045398714</v>
      </c>
      <c r="X12" s="10">
        <f t="shared" si="0"/>
        <v>8496.3918502901961</v>
      </c>
      <c r="Y12" s="10">
        <f t="shared" si="0"/>
        <v>6931.5204620194936</v>
      </c>
      <c r="Z12" s="10">
        <f t="shared" si="0"/>
        <v>6776.2686856803957</v>
      </c>
      <c r="AA12" s="10">
        <f t="shared" si="0"/>
        <v>7231.1070210005691</v>
      </c>
      <c r="AB12" s="10">
        <f t="shared" si="0"/>
        <v>9642.6699832793856</v>
      </c>
      <c r="AC12" s="10">
        <f t="shared" si="0"/>
        <v>8065.8092721406147</v>
      </c>
      <c r="AD12" s="10">
        <f t="shared" si="0"/>
        <v>7928.8985888286552</v>
      </c>
      <c r="AE12" s="10">
        <f t="shared" si="0"/>
        <v>8405.109147852505</v>
      </c>
      <c r="AF12" s="10">
        <f t="shared" si="0"/>
        <v>10935.391698505066</v>
      </c>
      <c r="AG12" s="10">
        <f t="shared" si="0"/>
        <v>9212.9203069350151</v>
      </c>
      <c r="AH12" s="10">
        <f t="shared" si="0"/>
        <v>9043.1994426595029</v>
      </c>
      <c r="AI12" s="10">
        <f t="shared" si="0"/>
        <v>9543.2043873462899</v>
      </c>
      <c r="AJ12" s="10">
        <f t="shared" si="0"/>
        <v>12256.531286774207</v>
      </c>
      <c r="AK12" s="10">
        <f t="shared" si="0"/>
        <v>10457.993118298153</v>
      </c>
      <c r="AL12" s="10">
        <f t="shared" si="0"/>
        <v>10257.852510023024</v>
      </c>
      <c r="AM12" s="10">
        <f t="shared" si="0"/>
        <v>10781.030688702482</v>
      </c>
      <c r="AN12" s="10">
        <f t="shared" si="0"/>
        <v>13680.404984813254</v>
      </c>
      <c r="AO12" s="10">
        <f t="shared" si="0"/>
        <v>11691.045907237087</v>
      </c>
      <c r="AP12" s="10">
        <f t="shared" si="0"/>
        <v>11488.746546186405</v>
      </c>
      <c r="AQ12" s="10">
        <f t="shared" si="0"/>
        <v>12058.076012197031</v>
      </c>
      <c r="AR12" s="10">
        <f t="shared" si="0"/>
        <v>15171.785883724513</v>
      </c>
      <c r="AS12" s="10">
        <f t="shared" si="0"/>
        <v>13043.665932955268</v>
      </c>
      <c r="AT12" s="10">
        <f t="shared" si="0"/>
        <v>12829.764315894437</v>
      </c>
      <c r="AU12" s="10">
        <f t="shared" si="0"/>
        <v>13442.059591890655</v>
      </c>
      <c r="AV12" s="10">
        <f t="shared" si="0"/>
        <v>16780.955680752922</v>
      </c>
      <c r="AW12" s="10">
        <f t="shared" si="0"/>
        <v>14500.917721430604</v>
      </c>
      <c r="AX12" s="10">
        <f t="shared" si="0"/>
        <v>14272.349982079915</v>
      </c>
      <c r="AY12" s="10">
        <f t="shared" si="0"/>
        <v>14929.137451964398</v>
      </c>
      <c r="AZ12" s="10">
        <f t="shared" si="0"/>
        <v>18508.308653291759</v>
      </c>
      <c r="BA12" s="10">
        <f t="shared" si="0"/>
        <v>18508.308653291759</v>
      </c>
      <c r="BB12" s="10">
        <f t="shared" si="0"/>
        <v>18508.308653291759</v>
      </c>
      <c r="BC12" s="10"/>
    </row>
    <row r="13" spans="1:55" ht="14.4" x14ac:dyDescent="0.25">
      <c r="A13" s="7"/>
      <c r="B13" s="7"/>
      <c r="C13" s="8"/>
      <c r="D13" s="9" t="s">
        <v>77</v>
      </c>
      <c r="E13" s="224" t="str">
        <f xml:space="preserve"> FinStat!E$18</f>
        <v>Profit after tax</v>
      </c>
      <c r="F13" s="224">
        <f xml:space="preserve"> FinStat!F$18</f>
        <v>0</v>
      </c>
      <c r="G13" s="224" t="s">
        <v>182</v>
      </c>
      <c r="H13" s="224">
        <f xml:space="preserve"> FinStat!H$18</f>
        <v>176365.18314322687</v>
      </c>
      <c r="I13" s="224">
        <f xml:space="preserve"> FinStat!I$18</f>
        <v>0</v>
      </c>
      <c r="J13" s="224">
        <f xml:space="preserve"> FinStat!J$18</f>
        <v>0</v>
      </c>
      <c r="K13" s="224">
        <f xml:space="preserve"> FinStat!K$18</f>
        <v>0</v>
      </c>
      <c r="L13" s="224">
        <f xml:space="preserve"> FinStat!L$18</f>
        <v>-729.76212564212244</v>
      </c>
      <c r="M13" s="224">
        <f xml:space="preserve"> FinStat!M$18</f>
        <v>260.9989652647688</v>
      </c>
      <c r="N13" s="224">
        <f xml:space="preserve"> FinStat!N$18</f>
        <v>2161.3608389060796</v>
      </c>
      <c r="O13" s="224">
        <f xml:space="preserve"> FinStat!O$18</f>
        <v>5092.8754743725131</v>
      </c>
      <c r="P13" s="224">
        <f xml:space="preserve"> FinStat!P$18</f>
        <v>313.0555754877833</v>
      </c>
      <c r="Q13" s="224">
        <f xml:space="preserve"> FinStat!Q$18</f>
        <v>1842.6824438550916</v>
      </c>
      <c r="R13" s="224">
        <f xml:space="preserve"> FinStat!R$18</f>
        <v>2554.3293719751855</v>
      </c>
      <c r="S13" s="224">
        <f xml:space="preserve"> FinStat!S$18</f>
        <v>5588.6439764474562</v>
      </c>
      <c r="T13" s="224">
        <f xml:space="preserve"> FinStat!T$18</f>
        <v>717.40185062348542</v>
      </c>
      <c r="U13" s="224">
        <f xml:space="preserve"> FinStat!U$18</f>
        <v>2262.4296361807583</v>
      </c>
      <c r="V13" s="224">
        <f xml:space="preserve"> FinStat!V$18</f>
        <v>3016.0768949666676</v>
      </c>
      <c r="W13" s="224">
        <f xml:space="preserve"> FinStat!W$18</f>
        <v>6187.4340387318371</v>
      </c>
      <c r="X13" s="224">
        <f xml:space="preserve"> FinStat!X$18</f>
        <v>1405.7802383090802</v>
      </c>
      <c r="Y13" s="224">
        <f xml:space="preserve"> FinStat!Y$18</f>
        <v>2748.8633746667856</v>
      </c>
      <c r="Z13" s="224">
        <f xml:space="preserve"> FinStat!Z$18</f>
        <v>3553.8842014632742</v>
      </c>
      <c r="AA13" s="224">
        <f xml:space="preserve"> FinStat!AA$18</f>
        <v>6544.1358122556958</v>
      </c>
      <c r="AB13" s="224">
        <f xml:space="preserve"> FinStat!AB$18</f>
        <v>1879.9146912072065</v>
      </c>
      <c r="AC13" s="224">
        <f xml:space="preserve"> FinStat!AC$18</f>
        <v>3261.1887119003222</v>
      </c>
      <c r="AD13" s="224">
        <f xml:space="preserve"> FinStat!AD$18</f>
        <v>4078.4001938177789</v>
      </c>
      <c r="AE13" s="224">
        <f xml:space="preserve"> FinStat!AE$18</f>
        <v>7216.8789928690167</v>
      </c>
      <c r="AF13" s="224">
        <f xml:space="preserve"> FinStat!AF$18</f>
        <v>2225.9230256878141</v>
      </c>
      <c r="AG13" s="224">
        <f xml:space="preserve"> FinStat!AG$18</f>
        <v>3705.9360397214168</v>
      </c>
      <c r="AH13" s="224">
        <f xml:space="preserve"> FinStat!AH$18</f>
        <v>4589.9496821209104</v>
      </c>
      <c r="AI13" s="224">
        <f xml:space="preserve"> FinStat!AI$18</f>
        <v>7966.1260223311456</v>
      </c>
      <c r="AJ13" s="224">
        <f xml:space="preserve"> FinStat!AJ$18</f>
        <v>2683.4588822231526</v>
      </c>
      <c r="AK13" s="224">
        <f xml:space="preserve"> FinStat!AK$18</f>
        <v>4196.0818960204515</v>
      </c>
      <c r="AL13" s="224">
        <f xml:space="preserve"> FinStat!AL$18</f>
        <v>5143.619902409092</v>
      </c>
      <c r="AM13" s="224">
        <f xml:space="preserve"> FinStat!AM$18</f>
        <v>8762.4050038878831</v>
      </c>
      <c r="AN13" s="224">
        <f xml:space="preserve"> FinStat!AN$18</f>
        <v>3021.0891683825857</v>
      </c>
      <c r="AO13" s="224">
        <f xml:space="preserve"> FinStat!AO$18</f>
        <v>4721.4491587434914</v>
      </c>
      <c r="AP13" s="224">
        <f xml:space="preserve"> FinStat!AP$18</f>
        <v>5737.0763283807846</v>
      </c>
      <c r="AQ13" s="224">
        <f xml:space="preserve"> FinStat!AQ$18</f>
        <v>9615.9038216951303</v>
      </c>
      <c r="AR13" s="224">
        <f xml:space="preserve"> FinStat!AR$18</f>
        <v>3462.0225919258664</v>
      </c>
      <c r="AS13" s="224">
        <f xml:space="preserve"> FinStat!AS$18</f>
        <v>5284.5688040367877</v>
      </c>
      <c r="AT13" s="224">
        <f xml:space="preserve"> FinStat!AT$18</f>
        <v>6373.1779582350682</v>
      </c>
      <c r="AU13" s="224">
        <f xml:space="preserve"> FinStat!AU$18</f>
        <v>10530.734237756376</v>
      </c>
      <c r="AV13" s="224">
        <f xml:space="preserve"> FinStat!AV$18</f>
        <v>3934.6410641479406</v>
      </c>
      <c r="AW13" s="224">
        <f xml:space="preserve"> FinStat!AW$18</f>
        <v>5888.1536815406998</v>
      </c>
      <c r="AX13" s="224">
        <f xml:space="preserve"> FinStat!AX$18</f>
        <v>7054.9892350120808</v>
      </c>
      <c r="AY13" s="224">
        <f xml:space="preserve"> FinStat!AY$18</f>
        <v>11511.30348130954</v>
      </c>
      <c r="AZ13" s="224">
        <f xml:space="preserve"> FinStat!AZ$18</f>
        <v>0</v>
      </c>
      <c r="BA13" s="224">
        <f xml:space="preserve"> FinStat!BA$18</f>
        <v>0</v>
      </c>
      <c r="BB13" s="224">
        <f xml:space="preserve"> FinStat!BB$18</f>
        <v>0</v>
      </c>
      <c r="BC13" s="10"/>
    </row>
    <row r="14" spans="1:55" ht="14.4" x14ac:dyDescent="0.25">
      <c r="A14" s="7"/>
      <c r="B14" s="7"/>
      <c r="C14" s="8"/>
      <c r="D14" s="9" t="s">
        <v>57</v>
      </c>
      <c r="E14" s="225" t="str">
        <f t="shared" ref="E14:BB14" si="1" xml:space="preserve"> E$52</f>
        <v>dividenfd proposed and paid pos</v>
      </c>
      <c r="F14" s="225">
        <f t="shared" si="1"/>
        <v>0</v>
      </c>
      <c r="G14" s="225" t="s">
        <v>121</v>
      </c>
      <c r="H14" s="225">
        <f t="shared" si="1"/>
        <v>0</v>
      </c>
      <c r="I14" s="225">
        <f t="shared" si="1"/>
        <v>0</v>
      </c>
      <c r="J14" s="225">
        <f t="shared" si="1"/>
        <v>0</v>
      </c>
      <c r="K14" s="225">
        <f t="shared" si="1"/>
        <v>0</v>
      </c>
      <c r="L14" s="225">
        <f t="shared" si="1"/>
        <v>1251.0713623073632</v>
      </c>
      <c r="M14" s="225">
        <f t="shared" si="1"/>
        <v>954.04964319458475</v>
      </c>
      <c r="N14" s="225">
        <f t="shared" si="1"/>
        <v>1316.2430019080332</v>
      </c>
      <c r="O14" s="225">
        <f t="shared" si="1"/>
        <v>2449.232743647377</v>
      </c>
      <c r="P14" s="225">
        <f t="shared" si="1"/>
        <v>1808.3795931994991</v>
      </c>
      <c r="Q14" s="225">
        <f t="shared" si="1"/>
        <v>1818.6704483961769</v>
      </c>
      <c r="R14" s="225">
        <f t="shared" si="1"/>
        <v>2039.3681254698795</v>
      </c>
      <c r="S14" s="225">
        <f t="shared" si="1"/>
        <v>3104.1508807631531</v>
      </c>
      <c r="T14" s="225">
        <f t="shared" si="1"/>
        <v>2388.1261717212528</v>
      </c>
      <c r="U14" s="225">
        <f t="shared" si="1"/>
        <v>2350.4172110591044</v>
      </c>
      <c r="V14" s="225">
        <f t="shared" si="1"/>
        <v>2550.1151162313731</v>
      </c>
      <c r="W14" s="225">
        <f t="shared" si="1"/>
        <v>3641.3107929815123</v>
      </c>
      <c r="X14" s="225">
        <f t="shared" si="1"/>
        <v>2970.6516265797827</v>
      </c>
      <c r="Y14" s="225">
        <f t="shared" si="1"/>
        <v>2904.1151510058839</v>
      </c>
      <c r="Z14" s="225">
        <f t="shared" si="1"/>
        <v>3099.0458661431007</v>
      </c>
      <c r="AA14" s="225">
        <f t="shared" si="1"/>
        <v>4132.5728499768793</v>
      </c>
      <c r="AB14" s="225">
        <f t="shared" si="1"/>
        <v>3456.7754023459775</v>
      </c>
      <c r="AC14" s="225">
        <f t="shared" si="1"/>
        <v>3398.0993952122808</v>
      </c>
      <c r="AD14" s="225">
        <f t="shared" si="1"/>
        <v>3602.1896347939301</v>
      </c>
      <c r="AE14" s="225">
        <f t="shared" si="1"/>
        <v>4686.5964422164561</v>
      </c>
      <c r="AF14" s="225">
        <f t="shared" si="1"/>
        <v>3948.394417257864</v>
      </c>
      <c r="AG14" s="225">
        <f t="shared" si="1"/>
        <v>3875.6569039969295</v>
      </c>
      <c r="AH14" s="225">
        <f t="shared" si="1"/>
        <v>4089.9447374341239</v>
      </c>
      <c r="AI14" s="225">
        <f t="shared" si="1"/>
        <v>5252.7991229032314</v>
      </c>
      <c r="AJ14" s="225">
        <f t="shared" si="1"/>
        <v>4481.9970506992076</v>
      </c>
      <c r="AK14" s="225">
        <f t="shared" si="1"/>
        <v>4396.2225042955815</v>
      </c>
      <c r="AL14" s="225">
        <f t="shared" si="1"/>
        <v>4620.4417237296338</v>
      </c>
      <c r="AM14" s="225">
        <f t="shared" si="1"/>
        <v>5863.0307077771085</v>
      </c>
      <c r="AN14" s="225">
        <f t="shared" si="1"/>
        <v>5010.4482459587516</v>
      </c>
      <c r="AO14" s="225">
        <f t="shared" si="1"/>
        <v>4923.7485197941724</v>
      </c>
      <c r="AP14" s="225">
        <f t="shared" si="1"/>
        <v>5167.7468623701561</v>
      </c>
      <c r="AQ14" s="225">
        <f t="shared" si="1"/>
        <v>6502.1939501676479</v>
      </c>
      <c r="AR14" s="225">
        <f t="shared" si="1"/>
        <v>5590.1425426951146</v>
      </c>
      <c r="AS14" s="225">
        <f t="shared" si="1"/>
        <v>5498.4704210976161</v>
      </c>
      <c r="AT14" s="225">
        <f t="shared" si="1"/>
        <v>5760.8826822388519</v>
      </c>
      <c r="AU14" s="225">
        <f t="shared" si="1"/>
        <v>7191.8381488941095</v>
      </c>
      <c r="AV14" s="225">
        <f t="shared" si="1"/>
        <v>6214.6790234702594</v>
      </c>
      <c r="AW14" s="225">
        <f t="shared" si="1"/>
        <v>6116.7214208913911</v>
      </c>
      <c r="AX14" s="225">
        <f t="shared" si="1"/>
        <v>6398.2017651275992</v>
      </c>
      <c r="AY14" s="225">
        <f t="shared" si="1"/>
        <v>7932.132279982181</v>
      </c>
      <c r="AZ14" s="225">
        <f t="shared" si="1"/>
        <v>0</v>
      </c>
      <c r="BA14" s="225">
        <f t="shared" si="1"/>
        <v>0</v>
      </c>
      <c r="BB14" s="225">
        <f t="shared" si="1"/>
        <v>0</v>
      </c>
      <c r="BC14" s="10"/>
    </row>
    <row r="15" spans="1:55" s="207" customFormat="1" ht="14.4" x14ac:dyDescent="0.25">
      <c r="A15" s="227"/>
      <c r="B15" s="227"/>
      <c r="C15" s="228"/>
      <c r="D15" s="229"/>
      <c r="E15" s="229" t="s">
        <v>187</v>
      </c>
      <c r="F15" s="229"/>
      <c r="G15" s="229" t="s">
        <v>121</v>
      </c>
      <c r="H15" s="229">
        <f xml:space="preserve"> SUM(J15:BB15)</f>
        <v>440190.96643639065</v>
      </c>
      <c r="I15" s="229"/>
      <c r="J15" s="229">
        <f xml:space="preserve"> IF(J10 = 1, $F9, J12 + J13 - J14)</f>
        <v>0</v>
      </c>
      <c r="K15" s="229">
        <f t="shared" ref="K15:BB15" si="2" xml:space="preserve"> IF(K10 = 1, $F9, K12 + K13 - K14)</f>
        <v>4900</v>
      </c>
      <c r="L15" s="229">
        <f t="shared" si="2"/>
        <v>2919.166512050514</v>
      </c>
      <c r="M15" s="229">
        <f t="shared" si="2"/>
        <v>2226.1158341206979</v>
      </c>
      <c r="N15" s="229">
        <f t="shared" si="2"/>
        <v>3071.2336711187445</v>
      </c>
      <c r="O15" s="229">
        <f t="shared" si="2"/>
        <v>5714.8764018438806</v>
      </c>
      <c r="P15" s="229">
        <f t="shared" si="2"/>
        <v>4219.5523841321647</v>
      </c>
      <c r="Q15" s="229">
        <f t="shared" si="2"/>
        <v>4243.5643795910801</v>
      </c>
      <c r="R15" s="229">
        <f t="shared" si="2"/>
        <v>4758.5256260963861</v>
      </c>
      <c r="S15" s="229">
        <f t="shared" si="2"/>
        <v>7243.0187217806906</v>
      </c>
      <c r="T15" s="229">
        <f t="shared" si="2"/>
        <v>5572.294400682923</v>
      </c>
      <c r="U15" s="229">
        <f t="shared" si="2"/>
        <v>5484.3068258045769</v>
      </c>
      <c r="V15" s="229">
        <f t="shared" si="2"/>
        <v>5950.2686045398714</v>
      </c>
      <c r="W15" s="229">
        <f t="shared" si="2"/>
        <v>8496.3918502901961</v>
      </c>
      <c r="X15" s="229">
        <f t="shared" si="2"/>
        <v>6931.5204620194936</v>
      </c>
      <c r="Y15" s="229">
        <f t="shared" si="2"/>
        <v>6776.2686856803957</v>
      </c>
      <c r="Z15" s="229">
        <f t="shared" si="2"/>
        <v>7231.1070210005691</v>
      </c>
      <c r="AA15" s="229">
        <f t="shared" si="2"/>
        <v>9642.6699832793856</v>
      </c>
      <c r="AB15" s="229">
        <f t="shared" si="2"/>
        <v>8065.8092721406147</v>
      </c>
      <c r="AC15" s="229">
        <f t="shared" si="2"/>
        <v>7928.8985888286552</v>
      </c>
      <c r="AD15" s="229">
        <f t="shared" si="2"/>
        <v>8405.109147852505</v>
      </c>
      <c r="AE15" s="229">
        <f t="shared" si="2"/>
        <v>10935.391698505066</v>
      </c>
      <c r="AF15" s="229">
        <f t="shared" si="2"/>
        <v>9212.9203069350151</v>
      </c>
      <c r="AG15" s="229">
        <f t="shared" si="2"/>
        <v>9043.1994426595029</v>
      </c>
      <c r="AH15" s="229">
        <f t="shared" si="2"/>
        <v>9543.2043873462899</v>
      </c>
      <c r="AI15" s="229">
        <f t="shared" si="2"/>
        <v>12256.531286774207</v>
      </c>
      <c r="AJ15" s="229">
        <f t="shared" si="2"/>
        <v>10457.993118298153</v>
      </c>
      <c r="AK15" s="229">
        <f t="shared" si="2"/>
        <v>10257.852510023024</v>
      </c>
      <c r="AL15" s="229">
        <f t="shared" si="2"/>
        <v>10781.030688702482</v>
      </c>
      <c r="AM15" s="229">
        <f t="shared" si="2"/>
        <v>13680.404984813254</v>
      </c>
      <c r="AN15" s="229">
        <f t="shared" si="2"/>
        <v>11691.045907237087</v>
      </c>
      <c r="AO15" s="229">
        <f t="shared" si="2"/>
        <v>11488.746546186405</v>
      </c>
      <c r="AP15" s="229">
        <f t="shared" si="2"/>
        <v>12058.076012197031</v>
      </c>
      <c r="AQ15" s="229">
        <f t="shared" si="2"/>
        <v>15171.785883724513</v>
      </c>
      <c r="AR15" s="229">
        <f t="shared" si="2"/>
        <v>13043.665932955268</v>
      </c>
      <c r="AS15" s="229">
        <f t="shared" si="2"/>
        <v>12829.764315894437</v>
      </c>
      <c r="AT15" s="229">
        <f t="shared" si="2"/>
        <v>13442.059591890655</v>
      </c>
      <c r="AU15" s="229">
        <f t="shared" si="2"/>
        <v>16780.955680752922</v>
      </c>
      <c r="AV15" s="229">
        <f t="shared" si="2"/>
        <v>14500.917721430604</v>
      </c>
      <c r="AW15" s="229">
        <f t="shared" si="2"/>
        <v>14272.349982079915</v>
      </c>
      <c r="AX15" s="229">
        <f t="shared" si="2"/>
        <v>14929.137451964398</v>
      </c>
      <c r="AY15" s="229">
        <f t="shared" si="2"/>
        <v>18508.308653291759</v>
      </c>
      <c r="AZ15" s="229">
        <f t="shared" si="2"/>
        <v>18508.308653291759</v>
      </c>
      <c r="BA15" s="229">
        <f t="shared" si="2"/>
        <v>18508.308653291759</v>
      </c>
      <c r="BB15" s="229">
        <f t="shared" si="2"/>
        <v>18508.308653291759</v>
      </c>
      <c r="BC15" s="230"/>
    </row>
    <row r="16" spans="1:55" ht="14.4" x14ac:dyDescent="0.25">
      <c r="A16" s="19"/>
      <c r="B16" s="19"/>
      <c r="C16" s="20"/>
      <c r="D16" s="22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22"/>
    </row>
    <row r="17" spans="1:55" ht="14.4" x14ac:dyDescent="0.25">
      <c r="A17" s="19"/>
      <c r="B17" s="19"/>
      <c r="C17" s="20"/>
      <c r="D17" s="2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22"/>
    </row>
    <row r="18" spans="1:55" s="109" customFormat="1" ht="14.4" x14ac:dyDescent="0.25">
      <c r="A18" s="19"/>
      <c r="B18" s="19"/>
      <c r="C18" s="20"/>
      <c r="D18" s="22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</row>
    <row r="20" spans="1:55" ht="14.4" x14ac:dyDescent="0.25">
      <c r="A20" s="19" t="s">
        <v>185</v>
      </c>
      <c r="B20" s="19"/>
      <c r="C20" s="20"/>
      <c r="D20" s="22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10"/>
    </row>
    <row r="21" spans="1:55" ht="14.4" x14ac:dyDescent="0.25">
      <c r="A21" s="19"/>
      <c r="B21" s="19"/>
      <c r="C21" s="20"/>
      <c r="D21" s="22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22"/>
    </row>
    <row r="22" spans="1:55" ht="14.4" x14ac:dyDescent="0.25">
      <c r="A22" s="140"/>
      <c r="B22" s="140"/>
      <c r="C22" s="141"/>
      <c r="D22" s="142"/>
      <c r="E22" s="214" t="str">
        <f xml:space="preserve"> InpC!E$119</f>
        <v>retained cash initial balance</v>
      </c>
      <c r="F22" s="214">
        <f xml:space="preserve"> InpC!F$119</f>
        <v>4700</v>
      </c>
      <c r="G22" s="214" t="str">
        <f xml:space="preserve"> InpC!G$119</f>
        <v>usd 000s</v>
      </c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0"/>
    </row>
    <row r="23" spans="1:55" s="127" customFormat="1" ht="14.4" x14ac:dyDescent="0.25">
      <c r="A23" s="7"/>
      <c r="B23" s="7"/>
      <c r="C23" s="8"/>
      <c r="D23" s="10"/>
      <c r="E23" s="79" t="str">
        <f>Time!E$34</f>
        <v>Acquisition / initial balance date flag</v>
      </c>
      <c r="F23" s="79">
        <f>Time!F$34</f>
        <v>0</v>
      </c>
      <c r="G23" s="79" t="str">
        <f>Time!G$34</f>
        <v>flag</v>
      </c>
      <c r="H23" s="79">
        <f>Time!H$34</f>
        <v>1</v>
      </c>
      <c r="I23" s="79">
        <f>Time!I$34</f>
        <v>0</v>
      </c>
      <c r="J23" s="79">
        <f>Time!J$34</f>
        <v>0</v>
      </c>
      <c r="K23" s="79">
        <f>Time!K$34</f>
        <v>1</v>
      </c>
      <c r="L23" s="79">
        <f>Time!L$34</f>
        <v>0</v>
      </c>
      <c r="M23" s="79">
        <f>Time!M$34</f>
        <v>0</v>
      </c>
      <c r="N23" s="79">
        <f>Time!N$34</f>
        <v>0</v>
      </c>
      <c r="O23" s="79">
        <f>Time!O$34</f>
        <v>0</v>
      </c>
      <c r="P23" s="79">
        <f>Time!P$34</f>
        <v>0</v>
      </c>
      <c r="Q23" s="79">
        <f>Time!Q$34</f>
        <v>0</v>
      </c>
      <c r="R23" s="79">
        <f>Time!R$34</f>
        <v>0</v>
      </c>
      <c r="S23" s="79">
        <f>Time!S$34</f>
        <v>0</v>
      </c>
      <c r="T23" s="79">
        <f>Time!T$34</f>
        <v>0</v>
      </c>
      <c r="U23" s="79">
        <f>Time!U$34</f>
        <v>0</v>
      </c>
      <c r="V23" s="79">
        <f>Time!V$34</f>
        <v>0</v>
      </c>
      <c r="W23" s="79">
        <f>Time!W$34</f>
        <v>0</v>
      </c>
      <c r="X23" s="79">
        <f>Time!X$34</f>
        <v>0</v>
      </c>
      <c r="Y23" s="79">
        <f>Time!Y$34</f>
        <v>0</v>
      </c>
      <c r="Z23" s="79">
        <f>Time!Z$34</f>
        <v>0</v>
      </c>
      <c r="AA23" s="79">
        <f>Time!AA$34</f>
        <v>0</v>
      </c>
      <c r="AB23" s="79">
        <f>Time!AB$34</f>
        <v>0</v>
      </c>
      <c r="AC23" s="79">
        <f>Time!AC$34</f>
        <v>0</v>
      </c>
      <c r="AD23" s="79">
        <f>Time!AD$34</f>
        <v>0</v>
      </c>
      <c r="AE23" s="79">
        <f>Time!AE$34</f>
        <v>0</v>
      </c>
      <c r="AF23" s="79">
        <f>Time!AF$34</f>
        <v>0</v>
      </c>
      <c r="AG23" s="79">
        <f>Time!AG$34</f>
        <v>0</v>
      </c>
      <c r="AH23" s="79">
        <f>Time!AH$34</f>
        <v>0</v>
      </c>
      <c r="AI23" s="79">
        <f>Time!AI$34</f>
        <v>0</v>
      </c>
      <c r="AJ23" s="79">
        <f>Time!AJ$34</f>
        <v>0</v>
      </c>
      <c r="AK23" s="79">
        <f>Time!AK$34</f>
        <v>0</v>
      </c>
      <c r="AL23" s="79">
        <f>Time!AL$34</f>
        <v>0</v>
      </c>
      <c r="AM23" s="79">
        <f>Time!AM$34</f>
        <v>0</v>
      </c>
      <c r="AN23" s="79">
        <f>Time!AN$34</f>
        <v>0</v>
      </c>
      <c r="AO23" s="79">
        <f>Time!AO$34</f>
        <v>0</v>
      </c>
      <c r="AP23" s="79">
        <f>Time!AP$34</f>
        <v>0</v>
      </c>
      <c r="AQ23" s="79">
        <f>Time!AQ$34</f>
        <v>0</v>
      </c>
      <c r="AR23" s="79">
        <f>Time!AR$34</f>
        <v>0</v>
      </c>
      <c r="AS23" s="79">
        <f>Time!AS$34</f>
        <v>0</v>
      </c>
      <c r="AT23" s="79">
        <f>Time!AT$34</f>
        <v>0</v>
      </c>
      <c r="AU23" s="79">
        <f>Time!AU$34</f>
        <v>0</v>
      </c>
      <c r="AV23" s="79">
        <f>Time!AV$34</f>
        <v>0</v>
      </c>
      <c r="AW23" s="79">
        <f>Time!AW$34</f>
        <v>0</v>
      </c>
      <c r="AX23" s="79">
        <f>Time!AX$34</f>
        <v>0</v>
      </c>
      <c r="AY23" s="79">
        <f>Time!AY$34</f>
        <v>0</v>
      </c>
      <c r="AZ23" s="79">
        <f>Time!AZ$34</f>
        <v>0</v>
      </c>
      <c r="BA23" s="79">
        <f>Time!BA$34</f>
        <v>0</v>
      </c>
      <c r="BB23" s="79">
        <f>Time!BB$34</f>
        <v>0</v>
      </c>
      <c r="BC23" s="143"/>
    </row>
    <row r="24" spans="1:55" ht="14.4" x14ac:dyDescent="0.25">
      <c r="A24" s="7"/>
      <c r="B24" s="7"/>
      <c r="C24" s="8"/>
      <c r="D24" s="10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10"/>
    </row>
    <row r="25" spans="1:55" ht="14.4" x14ac:dyDescent="0.25">
      <c r="A25" s="7"/>
      <c r="B25" s="7"/>
      <c r="C25" s="8"/>
      <c r="D25" s="10"/>
      <c r="E25" s="10" t="s">
        <v>188</v>
      </c>
      <c r="F25" s="10"/>
      <c r="G25" s="10"/>
      <c r="H25" s="10"/>
      <c r="I25" s="10"/>
      <c r="J25" s="10">
        <f t="shared" ref="J25:BB25" si="3" xml:space="preserve"> I28</f>
        <v>0</v>
      </c>
      <c r="K25" s="10">
        <f t="shared" si="3"/>
        <v>0</v>
      </c>
      <c r="L25" s="10">
        <f t="shared" si="3"/>
        <v>4700</v>
      </c>
      <c r="M25" s="10">
        <f t="shared" si="3"/>
        <v>9583.8181382634139</v>
      </c>
      <c r="N25" s="10">
        <f t="shared" si="3"/>
        <v>-8473.811512640159</v>
      </c>
      <c r="O25" s="10">
        <f t="shared" si="3"/>
        <v>-13199.874914459948</v>
      </c>
      <c r="P25" s="10">
        <f t="shared" si="3"/>
        <v>-16690.424362116108</v>
      </c>
      <c r="Q25" s="10">
        <f t="shared" si="3"/>
        <v>-23410.590963661241</v>
      </c>
      <c r="R25" s="10">
        <f t="shared" si="3"/>
        <v>-28868.333197855984</v>
      </c>
      <c r="S25" s="10">
        <f t="shared" si="3"/>
        <v>-33906.981486047887</v>
      </c>
      <c r="T25" s="10">
        <f t="shared" si="3"/>
        <v>-37564.131370649055</v>
      </c>
      <c r="U25" s="10">
        <f t="shared" si="3"/>
        <v>-44416.596408853467</v>
      </c>
      <c r="V25" s="10">
        <f t="shared" si="3"/>
        <v>-50218.197366766908</v>
      </c>
      <c r="W25" s="10">
        <f t="shared" si="3"/>
        <v>-56192.851166606131</v>
      </c>
      <c r="X25" s="10">
        <f t="shared" si="3"/>
        <v>-62132.095452036912</v>
      </c>
      <c r="Y25" s="10">
        <f t="shared" si="3"/>
        <v>-69311.443928809371</v>
      </c>
      <c r="Z25" s="10">
        <f t="shared" si="3"/>
        <v>-75935.632771651406</v>
      </c>
      <c r="AA25" s="10">
        <f t="shared" si="3"/>
        <v>-82443.532676094255</v>
      </c>
      <c r="AB25" s="10">
        <f t="shared" si="3"/>
        <v>-88919.806031439526</v>
      </c>
      <c r="AC25" s="10">
        <f t="shared" si="3"/>
        <v>-92838.937055612871</v>
      </c>
      <c r="AD25" s="10">
        <f t="shared" si="3"/>
        <v>-96218.787002020486</v>
      </c>
      <c r="AE25" s="10">
        <f t="shared" si="3"/>
        <v>-99509.22755469766</v>
      </c>
      <c r="AF25" s="10">
        <f t="shared" si="3"/>
        <v>-102791.58114502828</v>
      </c>
      <c r="AG25" s="10">
        <f t="shared" si="3"/>
        <v>-106880.74371696603</v>
      </c>
      <c r="AH25" s="10">
        <f t="shared" si="3"/>
        <v>-110378.93203582766</v>
      </c>
      <c r="AI25" s="10">
        <f t="shared" si="3"/>
        <v>-113771.233812919</v>
      </c>
      <c r="AJ25" s="10">
        <f t="shared" si="3"/>
        <v>-117149.01354763564</v>
      </c>
      <c r="AK25" s="10">
        <f t="shared" si="3"/>
        <v>-121834.79779304178</v>
      </c>
      <c r="AL25" s="10">
        <f t="shared" si="3"/>
        <v>-125957.38997998851</v>
      </c>
      <c r="AM25" s="10">
        <f t="shared" si="3"/>
        <v>-129951.30139651262</v>
      </c>
      <c r="AN25" s="10">
        <f t="shared" si="3"/>
        <v>-133916.74696002397</v>
      </c>
      <c r="AO25" s="10">
        <f t="shared" si="3"/>
        <v>-139344.14431772378</v>
      </c>
      <c r="AP25" s="10">
        <f t="shared" si="3"/>
        <v>-144070.1301544077</v>
      </c>
      <c r="AQ25" s="10">
        <f t="shared" si="3"/>
        <v>-148653.90871573874</v>
      </c>
      <c r="AR25" s="10">
        <f t="shared" si="3"/>
        <v>-153202.35251551861</v>
      </c>
      <c r="AS25" s="10">
        <f t="shared" si="3"/>
        <v>-159312.91708897348</v>
      </c>
      <c r="AT25" s="10">
        <f t="shared" si="3"/>
        <v>-164666.08436465662</v>
      </c>
      <c r="AU25" s="10">
        <f t="shared" si="3"/>
        <v>-169861.20233887254</v>
      </c>
      <c r="AV25" s="10">
        <f t="shared" si="3"/>
        <v>-175013.04333452557</v>
      </c>
      <c r="AW25" s="10">
        <f t="shared" si="3"/>
        <v>-181834.30903939065</v>
      </c>
      <c r="AX25" s="10">
        <f t="shared" si="3"/>
        <v>-187838.44999862043</v>
      </c>
      <c r="AY25" s="10">
        <f t="shared" si="3"/>
        <v>-193668.06752307303</v>
      </c>
      <c r="AZ25" s="10">
        <f t="shared" si="3"/>
        <v>-199446.54336356727</v>
      </c>
      <c r="BA25" s="10">
        <f t="shared" si="3"/>
        <v>-199446.54336356727</v>
      </c>
      <c r="BB25" s="10">
        <f t="shared" si="3"/>
        <v>-199446.54336356727</v>
      </c>
      <c r="BC25" s="10"/>
    </row>
    <row r="26" spans="1:55" s="226" customFormat="1" ht="14.4" x14ac:dyDescent="0.25">
      <c r="A26" s="221"/>
      <c r="B26" s="221"/>
      <c r="C26" s="222"/>
      <c r="D26" s="223" t="s">
        <v>77</v>
      </c>
      <c r="E26" s="224" t="str">
        <f xml:space="preserve"> FinStat!E$58</f>
        <v>Cash flow avaliable for dividends</v>
      </c>
      <c r="F26" s="224">
        <f xml:space="preserve"> FinStat!F$58</f>
        <v>0</v>
      </c>
      <c r="G26" s="224" t="s">
        <v>182</v>
      </c>
      <c r="H26" s="224">
        <f xml:space="preserve"> FinStat!H$58</f>
        <v>0</v>
      </c>
      <c r="I26" s="224">
        <f xml:space="preserve"> FinStat!I$58</f>
        <v>0</v>
      </c>
      <c r="J26" s="224">
        <f xml:space="preserve"> FinStat!J$58</f>
        <v>0</v>
      </c>
      <c r="K26" s="224">
        <f xml:space="preserve"> FinStat!K$58</f>
        <v>-500</v>
      </c>
      <c r="L26" s="224">
        <f xml:space="preserve"> FinStat!L$58</f>
        <v>6134.8895005707764</v>
      </c>
      <c r="M26" s="224">
        <f xml:space="preserve"> FinStat!M$58</f>
        <v>-17103.580007708988</v>
      </c>
      <c r="N26" s="224">
        <f xml:space="preserve"> FinStat!N$58</f>
        <v>-3409.8203999117568</v>
      </c>
      <c r="O26" s="224">
        <f xml:space="preserve"> FinStat!O$58</f>
        <v>-1041.3167040087819</v>
      </c>
      <c r="P26" s="224">
        <f xml:space="preserve"> FinStat!P$58</f>
        <v>-4911.7870083456382</v>
      </c>
      <c r="Q26" s="224">
        <f xml:space="preserve"> FinStat!Q$58</f>
        <v>-3639.0717857985674</v>
      </c>
      <c r="R26" s="224">
        <f xml:space="preserve"> FinStat!R$58</f>
        <v>-2999.2801627220206</v>
      </c>
      <c r="S26" s="224">
        <f xml:space="preserve"> FinStat!S$58</f>
        <v>-552.9990038380156</v>
      </c>
      <c r="T26" s="224">
        <f xml:space="preserve"> FinStat!T$58</f>
        <v>-4464.3388664831609</v>
      </c>
      <c r="U26" s="224">
        <f xml:space="preserve"> FinStat!U$58</f>
        <v>-3451.1837468543349</v>
      </c>
      <c r="V26" s="224">
        <f xml:space="preserve"> FinStat!V$58</f>
        <v>-3424.5386836078496</v>
      </c>
      <c r="W26" s="224">
        <f xml:space="preserve"> FinStat!W$58</f>
        <v>-2297.933492449275</v>
      </c>
      <c r="X26" s="224">
        <f xml:space="preserve"> FinStat!X$58</f>
        <v>-4208.6968501926813</v>
      </c>
      <c r="Y26" s="224">
        <f xml:space="preserve"> FinStat!Y$58</f>
        <v>-3720.0736918361481</v>
      </c>
      <c r="Z26" s="224">
        <f xml:space="preserve"> FinStat!Z$58</f>
        <v>-3408.8540382997412</v>
      </c>
      <c r="AA26" s="224">
        <f xml:space="preserve"> FinStat!AA$58</f>
        <v>-2343.7005053683961</v>
      </c>
      <c r="AB26" s="224">
        <f xml:space="preserve"> FinStat!AB$58</f>
        <v>-462.35562182737249</v>
      </c>
      <c r="AC26" s="224">
        <f xml:space="preserve"> FinStat!AC$58</f>
        <v>18.249448804661768</v>
      </c>
      <c r="AD26" s="224">
        <f xml:space="preserve"> FinStat!AD$58</f>
        <v>311.7490821167529</v>
      </c>
      <c r="AE26" s="224">
        <f xml:space="preserve"> FinStat!AE$58</f>
        <v>1404.2428518858426</v>
      </c>
      <c r="AF26" s="224">
        <f xml:space="preserve"> FinStat!AF$58</f>
        <v>-140.76815467989104</v>
      </c>
      <c r="AG26" s="224">
        <f xml:space="preserve"> FinStat!AG$58</f>
        <v>377.46858513529742</v>
      </c>
      <c r="AH26" s="224">
        <f xml:space="preserve"> FinStat!AH$58</f>
        <v>697.64296034278777</v>
      </c>
      <c r="AI26" s="224">
        <f xml:space="preserve"> FinStat!AI$58</f>
        <v>1875.0193881866066</v>
      </c>
      <c r="AJ26" s="224">
        <f xml:space="preserve"> FinStat!AJ$58</f>
        <v>-203.78719470693636</v>
      </c>
      <c r="AK26" s="224">
        <f xml:space="preserve"> FinStat!AK$58</f>
        <v>273.63031734885726</v>
      </c>
      <c r="AL26" s="224">
        <f xml:space="preserve"> FinStat!AL$58</f>
        <v>626.53030720552579</v>
      </c>
      <c r="AM26" s="224">
        <f xml:space="preserve"> FinStat!AM$58</f>
        <v>1897.5851442657549</v>
      </c>
      <c r="AN26" s="224">
        <f xml:space="preserve"> FinStat!AN$58</f>
        <v>-416.94911174106096</v>
      </c>
      <c r="AO26" s="224">
        <f xml:space="preserve"> FinStat!AO$58</f>
        <v>197.76268311025842</v>
      </c>
      <c r="AP26" s="224">
        <f xml:space="preserve"> FinStat!AP$58</f>
        <v>583.96830103910224</v>
      </c>
      <c r="AQ26" s="224">
        <f xml:space="preserve"> FinStat!AQ$58</f>
        <v>1953.7501503877766</v>
      </c>
      <c r="AR26" s="224">
        <f xml:space="preserve"> FinStat!AR$58</f>
        <v>-520.42203075975954</v>
      </c>
      <c r="AS26" s="224">
        <f xml:space="preserve"> FinStat!AS$58</f>
        <v>145.30314541449388</v>
      </c>
      <c r="AT26" s="224">
        <f xml:space="preserve"> FinStat!AT$58</f>
        <v>565.76470802294716</v>
      </c>
      <c r="AU26" s="224">
        <f xml:space="preserve"> FinStat!AU$58</f>
        <v>2039.9971532410646</v>
      </c>
      <c r="AV26" s="224">
        <f xml:space="preserve"> FinStat!AV$58</f>
        <v>-606.58668139481097</v>
      </c>
      <c r="AW26" s="224">
        <f xml:space="preserve"> FinStat!AW$58</f>
        <v>112.58046166159602</v>
      </c>
      <c r="AX26" s="224">
        <f xml:space="preserve"> FinStat!AX$58</f>
        <v>568.58424067501346</v>
      </c>
      <c r="AY26" s="224">
        <f xml:space="preserve"> FinStat!AY$58</f>
        <v>2153.6564394879515</v>
      </c>
      <c r="AZ26" s="224">
        <f xml:space="preserve"> FinStat!AZ$58</f>
        <v>0</v>
      </c>
      <c r="BA26" s="224">
        <f xml:space="preserve"> FinStat!BA$58</f>
        <v>0</v>
      </c>
      <c r="BB26" s="224">
        <f xml:space="preserve"> FinStat!BB$58</f>
        <v>0</v>
      </c>
      <c r="BC26" s="225"/>
    </row>
    <row r="27" spans="1:55" ht="14.4" x14ac:dyDescent="0.25">
      <c r="A27" s="7"/>
      <c r="B27" s="7"/>
      <c r="C27" s="8"/>
      <c r="D27" s="9" t="s">
        <v>57</v>
      </c>
      <c r="E27" s="225" t="str">
        <f t="shared" ref="E27:AJ27" si="4" xml:space="preserve"> E$52</f>
        <v>dividenfd proposed and paid pos</v>
      </c>
      <c r="F27" s="225">
        <f t="shared" si="4"/>
        <v>0</v>
      </c>
      <c r="G27" s="225">
        <f t="shared" si="4"/>
        <v>0</v>
      </c>
      <c r="H27" s="225">
        <f t="shared" si="4"/>
        <v>0</v>
      </c>
      <c r="I27" s="225">
        <f t="shared" si="4"/>
        <v>0</v>
      </c>
      <c r="J27" s="225">
        <f t="shared" si="4"/>
        <v>0</v>
      </c>
      <c r="K27" s="225">
        <f t="shared" si="4"/>
        <v>0</v>
      </c>
      <c r="L27" s="225">
        <f t="shared" si="4"/>
        <v>1251.0713623073632</v>
      </c>
      <c r="M27" s="225">
        <f t="shared" si="4"/>
        <v>954.04964319458475</v>
      </c>
      <c r="N27" s="225">
        <f t="shared" si="4"/>
        <v>1316.2430019080332</v>
      </c>
      <c r="O27" s="225">
        <f t="shared" si="4"/>
        <v>2449.232743647377</v>
      </c>
      <c r="P27" s="225">
        <f t="shared" si="4"/>
        <v>1808.3795931994991</v>
      </c>
      <c r="Q27" s="225">
        <f t="shared" si="4"/>
        <v>1818.6704483961769</v>
      </c>
      <c r="R27" s="225">
        <f t="shared" si="4"/>
        <v>2039.3681254698795</v>
      </c>
      <c r="S27" s="225">
        <f t="shared" si="4"/>
        <v>3104.1508807631531</v>
      </c>
      <c r="T27" s="225">
        <f t="shared" si="4"/>
        <v>2388.1261717212528</v>
      </c>
      <c r="U27" s="225">
        <f t="shared" si="4"/>
        <v>2350.4172110591044</v>
      </c>
      <c r="V27" s="225">
        <f t="shared" si="4"/>
        <v>2550.1151162313731</v>
      </c>
      <c r="W27" s="225">
        <f t="shared" si="4"/>
        <v>3641.3107929815123</v>
      </c>
      <c r="X27" s="225">
        <f t="shared" si="4"/>
        <v>2970.6516265797827</v>
      </c>
      <c r="Y27" s="225">
        <f t="shared" si="4"/>
        <v>2904.1151510058839</v>
      </c>
      <c r="Z27" s="225">
        <f t="shared" si="4"/>
        <v>3099.0458661431007</v>
      </c>
      <c r="AA27" s="225">
        <f t="shared" si="4"/>
        <v>4132.5728499768793</v>
      </c>
      <c r="AB27" s="225">
        <f t="shared" si="4"/>
        <v>3456.7754023459775</v>
      </c>
      <c r="AC27" s="225">
        <f t="shared" si="4"/>
        <v>3398.0993952122808</v>
      </c>
      <c r="AD27" s="225">
        <f t="shared" si="4"/>
        <v>3602.1896347939301</v>
      </c>
      <c r="AE27" s="225">
        <f t="shared" si="4"/>
        <v>4686.5964422164561</v>
      </c>
      <c r="AF27" s="225">
        <f t="shared" si="4"/>
        <v>3948.394417257864</v>
      </c>
      <c r="AG27" s="225">
        <f t="shared" si="4"/>
        <v>3875.6569039969295</v>
      </c>
      <c r="AH27" s="225">
        <f t="shared" si="4"/>
        <v>4089.9447374341239</v>
      </c>
      <c r="AI27" s="225">
        <f t="shared" si="4"/>
        <v>5252.7991229032314</v>
      </c>
      <c r="AJ27" s="225">
        <f t="shared" si="4"/>
        <v>4481.9970506992076</v>
      </c>
      <c r="AK27" s="225">
        <f t="shared" ref="AK27:BB27" si="5" xml:space="preserve"> AK$52</f>
        <v>4396.2225042955815</v>
      </c>
      <c r="AL27" s="225">
        <f t="shared" si="5"/>
        <v>4620.4417237296338</v>
      </c>
      <c r="AM27" s="225">
        <f t="shared" si="5"/>
        <v>5863.0307077771085</v>
      </c>
      <c r="AN27" s="225">
        <f t="shared" si="5"/>
        <v>5010.4482459587516</v>
      </c>
      <c r="AO27" s="225">
        <f t="shared" si="5"/>
        <v>4923.7485197941724</v>
      </c>
      <c r="AP27" s="225">
        <f t="shared" si="5"/>
        <v>5167.7468623701561</v>
      </c>
      <c r="AQ27" s="225">
        <f t="shared" si="5"/>
        <v>6502.1939501676479</v>
      </c>
      <c r="AR27" s="225">
        <f t="shared" si="5"/>
        <v>5590.1425426951146</v>
      </c>
      <c r="AS27" s="225">
        <f t="shared" si="5"/>
        <v>5498.4704210976161</v>
      </c>
      <c r="AT27" s="225">
        <f t="shared" si="5"/>
        <v>5760.8826822388519</v>
      </c>
      <c r="AU27" s="225">
        <f t="shared" si="5"/>
        <v>7191.8381488941095</v>
      </c>
      <c r="AV27" s="225">
        <f t="shared" si="5"/>
        <v>6214.6790234702594</v>
      </c>
      <c r="AW27" s="225">
        <f t="shared" si="5"/>
        <v>6116.7214208913911</v>
      </c>
      <c r="AX27" s="225">
        <f t="shared" si="5"/>
        <v>6398.2017651275992</v>
      </c>
      <c r="AY27" s="225">
        <f t="shared" si="5"/>
        <v>7932.132279982181</v>
      </c>
      <c r="AZ27" s="225">
        <f t="shared" si="5"/>
        <v>0</v>
      </c>
      <c r="BA27" s="225">
        <f t="shared" si="5"/>
        <v>0</v>
      </c>
      <c r="BB27" s="225">
        <f t="shared" si="5"/>
        <v>0</v>
      </c>
      <c r="BC27" s="10"/>
    </row>
    <row r="28" spans="1:55" s="207" customFormat="1" ht="14.4" x14ac:dyDescent="0.25">
      <c r="A28" s="227"/>
      <c r="B28" s="227"/>
      <c r="C28" s="228"/>
      <c r="D28" s="229"/>
      <c r="E28" s="229" t="s">
        <v>189</v>
      </c>
      <c r="F28" s="229"/>
      <c r="G28" s="229" t="s">
        <v>121</v>
      </c>
      <c r="H28" s="229">
        <f xml:space="preserve"> SUM(J28:BB28)</f>
        <v>-4643849.9603174701</v>
      </c>
      <c r="I28" s="229"/>
      <c r="J28" s="229">
        <f xml:space="preserve"> IF(J23 = 1, $F22, J25 + J26 - J27)</f>
        <v>0</v>
      </c>
      <c r="K28" s="229">
        <f t="shared" ref="K28:BB28" si="6" xml:space="preserve"> IF(K23 = 1, $F22, K25 + K26 - K27)</f>
        <v>4700</v>
      </c>
      <c r="L28" s="229">
        <f t="shared" si="6"/>
        <v>9583.8181382634139</v>
      </c>
      <c r="M28" s="229">
        <f t="shared" si="6"/>
        <v>-8473.811512640159</v>
      </c>
      <c r="N28" s="229">
        <f t="shared" si="6"/>
        <v>-13199.874914459948</v>
      </c>
      <c r="O28" s="229">
        <f t="shared" si="6"/>
        <v>-16690.424362116108</v>
      </c>
      <c r="P28" s="229">
        <f t="shared" si="6"/>
        <v>-23410.590963661241</v>
      </c>
      <c r="Q28" s="229">
        <f t="shared" si="6"/>
        <v>-28868.333197855984</v>
      </c>
      <c r="R28" s="229">
        <f t="shared" si="6"/>
        <v>-33906.981486047887</v>
      </c>
      <c r="S28" s="229">
        <f t="shared" si="6"/>
        <v>-37564.131370649055</v>
      </c>
      <c r="T28" s="229">
        <f t="shared" si="6"/>
        <v>-44416.596408853467</v>
      </c>
      <c r="U28" s="229">
        <f t="shared" si="6"/>
        <v>-50218.197366766908</v>
      </c>
      <c r="V28" s="229">
        <f t="shared" si="6"/>
        <v>-56192.851166606131</v>
      </c>
      <c r="W28" s="229">
        <f t="shared" si="6"/>
        <v>-62132.095452036912</v>
      </c>
      <c r="X28" s="229">
        <f t="shared" si="6"/>
        <v>-69311.443928809371</v>
      </c>
      <c r="Y28" s="229">
        <f t="shared" si="6"/>
        <v>-75935.632771651406</v>
      </c>
      <c r="Z28" s="229">
        <f t="shared" si="6"/>
        <v>-82443.532676094255</v>
      </c>
      <c r="AA28" s="229">
        <f t="shared" si="6"/>
        <v>-88919.806031439526</v>
      </c>
      <c r="AB28" s="229">
        <f t="shared" si="6"/>
        <v>-92838.937055612871</v>
      </c>
      <c r="AC28" s="229">
        <f t="shared" si="6"/>
        <v>-96218.787002020486</v>
      </c>
      <c r="AD28" s="229">
        <f t="shared" si="6"/>
        <v>-99509.22755469766</v>
      </c>
      <c r="AE28" s="229">
        <f t="shared" si="6"/>
        <v>-102791.58114502828</v>
      </c>
      <c r="AF28" s="229">
        <f t="shared" si="6"/>
        <v>-106880.74371696603</v>
      </c>
      <c r="AG28" s="229">
        <f t="shared" si="6"/>
        <v>-110378.93203582766</v>
      </c>
      <c r="AH28" s="229">
        <f t="shared" si="6"/>
        <v>-113771.233812919</v>
      </c>
      <c r="AI28" s="229">
        <f t="shared" si="6"/>
        <v>-117149.01354763564</v>
      </c>
      <c r="AJ28" s="229">
        <f t="shared" si="6"/>
        <v>-121834.79779304178</v>
      </c>
      <c r="AK28" s="229">
        <f t="shared" si="6"/>
        <v>-125957.38997998851</v>
      </c>
      <c r="AL28" s="229">
        <f t="shared" si="6"/>
        <v>-129951.30139651262</v>
      </c>
      <c r="AM28" s="229">
        <f t="shared" si="6"/>
        <v>-133916.74696002397</v>
      </c>
      <c r="AN28" s="229">
        <f t="shared" si="6"/>
        <v>-139344.14431772378</v>
      </c>
      <c r="AO28" s="229">
        <f t="shared" si="6"/>
        <v>-144070.1301544077</v>
      </c>
      <c r="AP28" s="229">
        <f t="shared" si="6"/>
        <v>-148653.90871573874</v>
      </c>
      <c r="AQ28" s="229">
        <f t="shared" si="6"/>
        <v>-153202.35251551861</v>
      </c>
      <c r="AR28" s="229">
        <f t="shared" si="6"/>
        <v>-159312.91708897348</v>
      </c>
      <c r="AS28" s="229">
        <f t="shared" si="6"/>
        <v>-164666.08436465662</v>
      </c>
      <c r="AT28" s="229">
        <f t="shared" si="6"/>
        <v>-169861.20233887254</v>
      </c>
      <c r="AU28" s="229">
        <f t="shared" si="6"/>
        <v>-175013.04333452557</v>
      </c>
      <c r="AV28" s="229">
        <f t="shared" si="6"/>
        <v>-181834.30903939065</v>
      </c>
      <c r="AW28" s="229">
        <f t="shared" si="6"/>
        <v>-187838.44999862043</v>
      </c>
      <c r="AX28" s="229">
        <f t="shared" si="6"/>
        <v>-193668.06752307303</v>
      </c>
      <c r="AY28" s="229">
        <f t="shared" si="6"/>
        <v>-199446.54336356727</v>
      </c>
      <c r="AZ28" s="229">
        <f t="shared" si="6"/>
        <v>-199446.54336356727</v>
      </c>
      <c r="BA28" s="229">
        <f t="shared" si="6"/>
        <v>-199446.54336356727</v>
      </c>
      <c r="BB28" s="229">
        <f t="shared" si="6"/>
        <v>-199446.54336356727</v>
      </c>
      <c r="BC28" s="230"/>
    </row>
    <row r="29" spans="1:55" s="207" customFormat="1" ht="14.4" x14ac:dyDescent="0.25">
      <c r="A29" s="347"/>
      <c r="B29" s="347"/>
      <c r="C29" s="348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0"/>
      <c r="BC29" s="230"/>
    </row>
    <row r="30" spans="1:55" ht="14.4" x14ac:dyDescent="0.25">
      <c r="A30" s="19" t="s">
        <v>330</v>
      </c>
      <c r="B30" s="19"/>
      <c r="C30" s="20"/>
      <c r="D30" s="22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22"/>
    </row>
    <row r="31" spans="1:55" ht="14.4" x14ac:dyDescent="0.25">
      <c r="A31" s="19"/>
      <c r="B31" s="19"/>
      <c r="C31" s="20"/>
      <c r="D31" s="22"/>
      <c r="E31" s="266" t="str">
        <f xml:space="preserve"> InpC!E$137</f>
        <v>Additional equity</v>
      </c>
      <c r="F31" s="266">
        <f xml:space="preserve"> InpC!F$137</f>
        <v>2400</v>
      </c>
      <c r="G31" s="266" t="str">
        <f xml:space="preserve"> InpC!G$137</f>
        <v>usd 000s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22"/>
    </row>
    <row r="32" spans="1:55" ht="14.4" x14ac:dyDescent="0.25">
      <c r="A32" s="19"/>
      <c r="B32" s="19"/>
      <c r="C32" s="20"/>
      <c r="D32" s="22"/>
      <c r="E32" s="266" t="str">
        <f xml:space="preserve"> Time!E$42</f>
        <v>First forecast period flag</v>
      </c>
      <c r="F32" s="266">
        <f xml:space="preserve"> Time!F$42</f>
        <v>0</v>
      </c>
      <c r="G32" s="266" t="str">
        <f xml:space="preserve"> Time!G$42</f>
        <v>flag</v>
      </c>
      <c r="H32" s="266">
        <f xml:space="preserve"> Time!H$42</f>
        <v>1</v>
      </c>
      <c r="I32" s="266">
        <f xml:space="preserve"> Time!I$42</f>
        <v>0</v>
      </c>
      <c r="J32" s="266">
        <f xml:space="preserve"> Time!J$42</f>
        <v>0</v>
      </c>
      <c r="K32" s="266">
        <f xml:space="preserve"> Time!K$42</f>
        <v>0</v>
      </c>
      <c r="L32" s="266">
        <f xml:space="preserve"> Time!L$42</f>
        <v>1</v>
      </c>
      <c r="M32" s="266">
        <f xml:space="preserve"> Time!M$42</f>
        <v>0</v>
      </c>
      <c r="N32" s="266">
        <f xml:space="preserve"> Time!N$42</f>
        <v>0</v>
      </c>
      <c r="O32" s="266">
        <f xml:space="preserve"> Time!O$42</f>
        <v>0</v>
      </c>
      <c r="P32" s="266">
        <f xml:space="preserve"> Time!P$42</f>
        <v>0</v>
      </c>
      <c r="Q32" s="266">
        <f xml:space="preserve"> Time!Q$42</f>
        <v>0</v>
      </c>
      <c r="R32" s="266">
        <f xml:space="preserve"> Time!R$42</f>
        <v>0</v>
      </c>
      <c r="S32" s="266">
        <f xml:space="preserve"> Time!S$42</f>
        <v>0</v>
      </c>
      <c r="T32" s="266">
        <f xml:space="preserve"> Time!T$42</f>
        <v>0</v>
      </c>
      <c r="U32" s="266">
        <f xml:space="preserve"> Time!U$42</f>
        <v>0</v>
      </c>
      <c r="V32" s="266">
        <f xml:space="preserve"> Time!V$42</f>
        <v>0</v>
      </c>
      <c r="W32" s="266">
        <f xml:space="preserve"> Time!W$42</f>
        <v>0</v>
      </c>
      <c r="X32" s="266">
        <f xml:space="preserve"> Time!X$42</f>
        <v>0</v>
      </c>
      <c r="Y32" s="266">
        <f xml:space="preserve"> Time!Y$42</f>
        <v>0</v>
      </c>
      <c r="Z32" s="266">
        <f xml:space="preserve"> Time!Z$42</f>
        <v>0</v>
      </c>
      <c r="AA32" s="266">
        <f xml:space="preserve"> Time!AA$42</f>
        <v>0</v>
      </c>
      <c r="AB32" s="266">
        <f xml:space="preserve"> Time!AB$42</f>
        <v>0</v>
      </c>
      <c r="AC32" s="266">
        <f xml:space="preserve"> Time!AC$42</f>
        <v>0</v>
      </c>
      <c r="AD32" s="266">
        <f xml:space="preserve"> Time!AD$42</f>
        <v>0</v>
      </c>
      <c r="AE32" s="266">
        <f xml:space="preserve"> Time!AE$42</f>
        <v>0</v>
      </c>
      <c r="AF32" s="266">
        <f xml:space="preserve"> Time!AF$42</f>
        <v>0</v>
      </c>
      <c r="AG32" s="266">
        <f xml:space="preserve"> Time!AG$42</f>
        <v>0</v>
      </c>
      <c r="AH32" s="266">
        <f xml:space="preserve"> Time!AH$42</f>
        <v>0</v>
      </c>
      <c r="AI32" s="266">
        <f xml:space="preserve"> Time!AI$42</f>
        <v>0</v>
      </c>
      <c r="AJ32" s="266">
        <f xml:space="preserve"> Time!AJ$42</f>
        <v>0</v>
      </c>
      <c r="AK32" s="266">
        <f xml:space="preserve"> Time!AK$42</f>
        <v>0</v>
      </c>
      <c r="AL32" s="266">
        <f xml:space="preserve"> Time!AL$42</f>
        <v>0</v>
      </c>
      <c r="AM32" s="266">
        <f xml:space="preserve"> Time!AM$42</f>
        <v>0</v>
      </c>
      <c r="AN32" s="266">
        <f xml:space="preserve"> Time!AN$42</f>
        <v>0</v>
      </c>
      <c r="AO32" s="266">
        <f xml:space="preserve"> Time!AO$42</f>
        <v>0</v>
      </c>
      <c r="AP32" s="266">
        <f xml:space="preserve"> Time!AP$42</f>
        <v>0</v>
      </c>
      <c r="AQ32" s="266">
        <f xml:space="preserve"> Time!AQ$42</f>
        <v>0</v>
      </c>
      <c r="AR32" s="266">
        <f xml:space="preserve"> Time!AR$42</f>
        <v>0</v>
      </c>
      <c r="AS32" s="266">
        <f xml:space="preserve"> Time!AS$42</f>
        <v>0</v>
      </c>
      <c r="AT32" s="266">
        <f xml:space="preserve"> Time!AT$42</f>
        <v>0</v>
      </c>
      <c r="AU32" s="266">
        <f xml:space="preserve"> Time!AU$42</f>
        <v>0</v>
      </c>
      <c r="AV32" s="266">
        <f xml:space="preserve"> Time!AV$42</f>
        <v>0</v>
      </c>
      <c r="AW32" s="266">
        <f xml:space="preserve"> Time!AW$42</f>
        <v>0</v>
      </c>
      <c r="AX32" s="266">
        <f xml:space="preserve"> Time!AX$42</f>
        <v>0</v>
      </c>
      <c r="AY32" s="266">
        <f xml:space="preserve"> Time!AY$42</f>
        <v>0</v>
      </c>
      <c r="AZ32" s="266">
        <f xml:space="preserve"> Time!AZ$42</f>
        <v>0</v>
      </c>
      <c r="BA32" s="266">
        <f xml:space="preserve"> Time!BA$42</f>
        <v>0</v>
      </c>
      <c r="BB32" s="266">
        <f xml:space="preserve"> Time!BB$42</f>
        <v>0</v>
      </c>
      <c r="BC32" s="22"/>
    </row>
    <row r="33" spans="1:55" ht="14.4" x14ac:dyDescent="0.25">
      <c r="A33" s="19"/>
      <c r="B33" s="19"/>
      <c r="C33" s="20"/>
      <c r="D33" s="22"/>
      <c r="E33" s="64" t="s">
        <v>253</v>
      </c>
      <c r="G33" s="64" t="s">
        <v>121</v>
      </c>
      <c r="H33" s="38">
        <f xml:space="preserve"> SUM(J33:BB33)</f>
        <v>2400</v>
      </c>
      <c r="I33" s="38"/>
      <c r="J33" s="38">
        <f t="shared" ref="J33:BB33" si="7">IF(J32=1,$F31,0)</f>
        <v>0</v>
      </c>
      <c r="K33" s="38">
        <f t="shared" si="7"/>
        <v>0</v>
      </c>
      <c r="L33" s="38">
        <f t="shared" si="7"/>
        <v>2400</v>
      </c>
      <c r="M33" s="38">
        <f t="shared" si="7"/>
        <v>0</v>
      </c>
      <c r="N33" s="38">
        <f t="shared" si="7"/>
        <v>0</v>
      </c>
      <c r="O33" s="38">
        <f t="shared" si="7"/>
        <v>0</v>
      </c>
      <c r="P33" s="38">
        <f t="shared" si="7"/>
        <v>0</v>
      </c>
      <c r="Q33" s="38">
        <f t="shared" si="7"/>
        <v>0</v>
      </c>
      <c r="R33" s="38">
        <f t="shared" si="7"/>
        <v>0</v>
      </c>
      <c r="S33" s="38">
        <f t="shared" si="7"/>
        <v>0</v>
      </c>
      <c r="T33" s="38">
        <f t="shared" si="7"/>
        <v>0</v>
      </c>
      <c r="U33" s="38">
        <f t="shared" si="7"/>
        <v>0</v>
      </c>
      <c r="V33" s="38">
        <f t="shared" si="7"/>
        <v>0</v>
      </c>
      <c r="W33" s="38">
        <f t="shared" si="7"/>
        <v>0</v>
      </c>
      <c r="X33" s="38">
        <f t="shared" si="7"/>
        <v>0</v>
      </c>
      <c r="Y33" s="38">
        <f t="shared" si="7"/>
        <v>0</v>
      </c>
      <c r="Z33" s="38">
        <f t="shared" si="7"/>
        <v>0</v>
      </c>
      <c r="AA33" s="38">
        <f t="shared" si="7"/>
        <v>0</v>
      </c>
      <c r="AB33" s="38">
        <f t="shared" si="7"/>
        <v>0</v>
      </c>
      <c r="AC33" s="38">
        <f t="shared" si="7"/>
        <v>0</v>
      </c>
      <c r="AD33" s="38">
        <f t="shared" si="7"/>
        <v>0</v>
      </c>
      <c r="AE33" s="38">
        <f t="shared" si="7"/>
        <v>0</v>
      </c>
      <c r="AF33" s="38">
        <f t="shared" si="7"/>
        <v>0</v>
      </c>
      <c r="AG33" s="38">
        <f t="shared" si="7"/>
        <v>0</v>
      </c>
      <c r="AH33" s="38">
        <f t="shared" si="7"/>
        <v>0</v>
      </c>
      <c r="AI33" s="38">
        <f t="shared" si="7"/>
        <v>0</v>
      </c>
      <c r="AJ33" s="38">
        <f t="shared" si="7"/>
        <v>0</v>
      </c>
      <c r="AK33" s="38">
        <f t="shared" si="7"/>
        <v>0</v>
      </c>
      <c r="AL33" s="38">
        <f t="shared" si="7"/>
        <v>0</v>
      </c>
      <c r="AM33" s="38">
        <f t="shared" si="7"/>
        <v>0</v>
      </c>
      <c r="AN33" s="38">
        <f t="shared" si="7"/>
        <v>0</v>
      </c>
      <c r="AO33" s="38">
        <f t="shared" si="7"/>
        <v>0</v>
      </c>
      <c r="AP33" s="38">
        <f t="shared" si="7"/>
        <v>0</v>
      </c>
      <c r="AQ33" s="38">
        <f t="shared" si="7"/>
        <v>0</v>
      </c>
      <c r="AR33" s="38">
        <f t="shared" si="7"/>
        <v>0</v>
      </c>
      <c r="AS33" s="38">
        <f t="shared" si="7"/>
        <v>0</v>
      </c>
      <c r="AT33" s="38">
        <f t="shared" si="7"/>
        <v>0</v>
      </c>
      <c r="AU33" s="38">
        <f t="shared" si="7"/>
        <v>0</v>
      </c>
      <c r="AV33" s="38">
        <f t="shared" si="7"/>
        <v>0</v>
      </c>
      <c r="AW33" s="38">
        <f t="shared" si="7"/>
        <v>0</v>
      </c>
      <c r="AX33" s="38">
        <f t="shared" si="7"/>
        <v>0</v>
      </c>
      <c r="AY33" s="38">
        <f t="shared" si="7"/>
        <v>0</v>
      </c>
      <c r="AZ33" s="38">
        <f t="shared" si="7"/>
        <v>0</v>
      </c>
      <c r="BA33" s="38">
        <f t="shared" si="7"/>
        <v>0</v>
      </c>
      <c r="BB33" s="38">
        <f t="shared" si="7"/>
        <v>0</v>
      </c>
      <c r="BC33" s="22"/>
    </row>
    <row r="36" spans="1:55" ht="14.4" x14ac:dyDescent="0.25">
      <c r="A36" s="19" t="s">
        <v>249</v>
      </c>
      <c r="B36" s="19"/>
      <c r="C36" s="20"/>
      <c r="D36" s="2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10"/>
    </row>
    <row r="37" spans="1:55" ht="14.4" x14ac:dyDescent="0.25">
      <c r="A37" s="19"/>
      <c r="B37" s="19"/>
      <c r="C37" s="20"/>
      <c r="D37" s="2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22"/>
    </row>
    <row r="38" spans="1:55" ht="14.4" x14ac:dyDescent="0.25">
      <c r="A38" s="140"/>
      <c r="B38" s="140"/>
      <c r="C38" s="141"/>
      <c r="D38" s="142"/>
      <c r="E38" s="214" t="str">
        <f xml:space="preserve"> InpC!E$134</f>
        <v>Equity share capital initial balance</v>
      </c>
      <c r="F38" s="214">
        <f xml:space="preserve"> InpC!F$134</f>
        <v>37300</v>
      </c>
      <c r="G38" s="214" t="str">
        <f xml:space="preserve"> InpC!G$134</f>
        <v>usd 000s</v>
      </c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2"/>
      <c r="BA38" s="142"/>
      <c r="BB38" s="142"/>
      <c r="BC38" s="10"/>
    </row>
    <row r="39" spans="1:55" s="127" customFormat="1" ht="14.4" x14ac:dyDescent="0.25">
      <c r="A39" s="7"/>
      <c r="B39" s="7"/>
      <c r="C39" s="8"/>
      <c r="D39" s="10"/>
      <c r="E39" s="79" t="str">
        <f>Time!E$34</f>
        <v>Acquisition / initial balance date flag</v>
      </c>
      <c r="F39" s="79">
        <f>Time!F$34</f>
        <v>0</v>
      </c>
      <c r="G39" s="79" t="str">
        <f>Time!G$34</f>
        <v>flag</v>
      </c>
      <c r="H39" s="79">
        <f>Time!H$34</f>
        <v>1</v>
      </c>
      <c r="I39" s="79">
        <f>Time!I$34</f>
        <v>0</v>
      </c>
      <c r="J39" s="79">
        <f>Time!J$34</f>
        <v>0</v>
      </c>
      <c r="K39" s="79">
        <f>Time!K$34</f>
        <v>1</v>
      </c>
      <c r="L39" s="79">
        <f>Time!L$34</f>
        <v>0</v>
      </c>
      <c r="M39" s="79">
        <f>Time!M$34</f>
        <v>0</v>
      </c>
      <c r="N39" s="79">
        <f>Time!N$34</f>
        <v>0</v>
      </c>
      <c r="O39" s="79">
        <f>Time!O$34</f>
        <v>0</v>
      </c>
      <c r="P39" s="79">
        <f>Time!P$34</f>
        <v>0</v>
      </c>
      <c r="Q39" s="79">
        <f>Time!Q$34</f>
        <v>0</v>
      </c>
      <c r="R39" s="79">
        <f>Time!R$34</f>
        <v>0</v>
      </c>
      <c r="S39" s="79">
        <f>Time!S$34</f>
        <v>0</v>
      </c>
      <c r="T39" s="79">
        <f>Time!T$34</f>
        <v>0</v>
      </c>
      <c r="U39" s="79">
        <f>Time!U$34</f>
        <v>0</v>
      </c>
      <c r="V39" s="79">
        <f>Time!V$34</f>
        <v>0</v>
      </c>
      <c r="W39" s="79">
        <f>Time!W$34</f>
        <v>0</v>
      </c>
      <c r="X39" s="79">
        <f>Time!X$34</f>
        <v>0</v>
      </c>
      <c r="Y39" s="79">
        <f>Time!Y$34</f>
        <v>0</v>
      </c>
      <c r="Z39" s="79">
        <f>Time!Z$34</f>
        <v>0</v>
      </c>
      <c r="AA39" s="79">
        <f>Time!AA$34</f>
        <v>0</v>
      </c>
      <c r="AB39" s="79">
        <f>Time!AB$34</f>
        <v>0</v>
      </c>
      <c r="AC39" s="79">
        <f>Time!AC$34</f>
        <v>0</v>
      </c>
      <c r="AD39" s="79">
        <f>Time!AD$34</f>
        <v>0</v>
      </c>
      <c r="AE39" s="79">
        <f>Time!AE$34</f>
        <v>0</v>
      </c>
      <c r="AF39" s="79">
        <f>Time!AF$34</f>
        <v>0</v>
      </c>
      <c r="AG39" s="79">
        <f>Time!AG$34</f>
        <v>0</v>
      </c>
      <c r="AH39" s="79">
        <f>Time!AH$34</f>
        <v>0</v>
      </c>
      <c r="AI39" s="79">
        <f>Time!AI$34</f>
        <v>0</v>
      </c>
      <c r="AJ39" s="79">
        <f>Time!AJ$34</f>
        <v>0</v>
      </c>
      <c r="AK39" s="79">
        <f>Time!AK$34</f>
        <v>0</v>
      </c>
      <c r="AL39" s="79">
        <f>Time!AL$34</f>
        <v>0</v>
      </c>
      <c r="AM39" s="79">
        <f>Time!AM$34</f>
        <v>0</v>
      </c>
      <c r="AN39" s="79">
        <f>Time!AN$34</f>
        <v>0</v>
      </c>
      <c r="AO39" s="79">
        <f>Time!AO$34</f>
        <v>0</v>
      </c>
      <c r="AP39" s="79">
        <f>Time!AP$34</f>
        <v>0</v>
      </c>
      <c r="AQ39" s="79">
        <f>Time!AQ$34</f>
        <v>0</v>
      </c>
      <c r="AR39" s="79">
        <f>Time!AR$34</f>
        <v>0</v>
      </c>
      <c r="AS39" s="79">
        <f>Time!AS$34</f>
        <v>0</v>
      </c>
      <c r="AT39" s="79">
        <f>Time!AT$34</f>
        <v>0</v>
      </c>
      <c r="AU39" s="79">
        <f>Time!AU$34</f>
        <v>0</v>
      </c>
      <c r="AV39" s="79">
        <f>Time!AV$34</f>
        <v>0</v>
      </c>
      <c r="AW39" s="79">
        <f>Time!AW$34</f>
        <v>0</v>
      </c>
      <c r="AX39" s="79">
        <f>Time!AX$34</f>
        <v>0</v>
      </c>
      <c r="AY39" s="79">
        <f>Time!AY$34</f>
        <v>0</v>
      </c>
      <c r="AZ39" s="79">
        <f>Time!AZ$34</f>
        <v>0</v>
      </c>
      <c r="BA39" s="79">
        <f>Time!BA$34</f>
        <v>0</v>
      </c>
      <c r="BB39" s="79">
        <f>Time!BB$34</f>
        <v>0</v>
      </c>
      <c r="BC39" s="143"/>
    </row>
    <row r="40" spans="1:55" ht="14.4" x14ac:dyDescent="0.25">
      <c r="A40" s="7"/>
      <c r="B40" s="7"/>
      <c r="C40" s="8"/>
      <c r="D40" s="10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10"/>
    </row>
    <row r="41" spans="1:55" ht="14.4" x14ac:dyDescent="0.25">
      <c r="A41" s="7"/>
      <c r="B41" s="7"/>
      <c r="C41" s="8"/>
      <c r="D41" s="10"/>
      <c r="E41" s="10" t="s">
        <v>250</v>
      </c>
      <c r="F41" s="10"/>
      <c r="G41" s="10"/>
      <c r="H41" s="10"/>
      <c r="I41" s="10"/>
      <c r="J41" s="10">
        <f t="shared" ref="J41:BB41" si="8" xml:space="preserve"> I44</f>
        <v>0</v>
      </c>
      <c r="K41" s="10">
        <f t="shared" si="8"/>
        <v>0</v>
      </c>
      <c r="L41" s="10">
        <f t="shared" si="8"/>
        <v>37300</v>
      </c>
      <c r="M41" s="10">
        <f t="shared" si="8"/>
        <v>39700</v>
      </c>
      <c r="N41" s="10">
        <f t="shared" si="8"/>
        <v>39700</v>
      </c>
      <c r="O41" s="10">
        <f t="shared" si="8"/>
        <v>39700</v>
      </c>
      <c r="P41" s="10">
        <f t="shared" si="8"/>
        <v>39700</v>
      </c>
      <c r="Q41" s="10">
        <f t="shared" si="8"/>
        <v>39700</v>
      </c>
      <c r="R41" s="10">
        <f t="shared" si="8"/>
        <v>39700</v>
      </c>
      <c r="S41" s="10">
        <f t="shared" si="8"/>
        <v>39700</v>
      </c>
      <c r="T41" s="10">
        <f t="shared" si="8"/>
        <v>39700</v>
      </c>
      <c r="U41" s="10">
        <f t="shared" si="8"/>
        <v>39700</v>
      </c>
      <c r="V41" s="10">
        <f t="shared" si="8"/>
        <v>39700</v>
      </c>
      <c r="W41" s="10">
        <f t="shared" si="8"/>
        <v>39700</v>
      </c>
      <c r="X41" s="10">
        <f t="shared" si="8"/>
        <v>39700</v>
      </c>
      <c r="Y41" s="10">
        <f t="shared" si="8"/>
        <v>39700</v>
      </c>
      <c r="Z41" s="10">
        <f t="shared" si="8"/>
        <v>39700</v>
      </c>
      <c r="AA41" s="10">
        <f t="shared" si="8"/>
        <v>39700</v>
      </c>
      <c r="AB41" s="10">
        <f t="shared" si="8"/>
        <v>39700</v>
      </c>
      <c r="AC41" s="10">
        <f t="shared" si="8"/>
        <v>39700</v>
      </c>
      <c r="AD41" s="10">
        <f t="shared" si="8"/>
        <v>39700</v>
      </c>
      <c r="AE41" s="10">
        <f t="shared" si="8"/>
        <v>39700</v>
      </c>
      <c r="AF41" s="10">
        <f t="shared" si="8"/>
        <v>39700</v>
      </c>
      <c r="AG41" s="10">
        <f t="shared" si="8"/>
        <v>39700</v>
      </c>
      <c r="AH41" s="10">
        <f t="shared" si="8"/>
        <v>39700</v>
      </c>
      <c r="AI41" s="10">
        <f t="shared" si="8"/>
        <v>39700</v>
      </c>
      <c r="AJ41" s="10">
        <f t="shared" si="8"/>
        <v>39700</v>
      </c>
      <c r="AK41" s="10">
        <f t="shared" si="8"/>
        <v>39700</v>
      </c>
      <c r="AL41" s="10">
        <f t="shared" si="8"/>
        <v>39700</v>
      </c>
      <c r="AM41" s="10">
        <f t="shared" si="8"/>
        <v>39700</v>
      </c>
      <c r="AN41" s="10">
        <f t="shared" si="8"/>
        <v>39700</v>
      </c>
      <c r="AO41" s="10">
        <f t="shared" si="8"/>
        <v>39700</v>
      </c>
      <c r="AP41" s="10">
        <f t="shared" si="8"/>
        <v>39700</v>
      </c>
      <c r="AQ41" s="10">
        <f t="shared" si="8"/>
        <v>39700</v>
      </c>
      <c r="AR41" s="10">
        <f t="shared" si="8"/>
        <v>39700</v>
      </c>
      <c r="AS41" s="10">
        <f t="shared" si="8"/>
        <v>39700</v>
      </c>
      <c r="AT41" s="10">
        <f t="shared" si="8"/>
        <v>39700</v>
      </c>
      <c r="AU41" s="10">
        <f t="shared" si="8"/>
        <v>39700</v>
      </c>
      <c r="AV41" s="10">
        <f t="shared" si="8"/>
        <v>39700</v>
      </c>
      <c r="AW41" s="10">
        <f t="shared" si="8"/>
        <v>39700</v>
      </c>
      <c r="AX41" s="10">
        <f t="shared" si="8"/>
        <v>39700</v>
      </c>
      <c r="AY41" s="10">
        <f t="shared" si="8"/>
        <v>39700</v>
      </c>
      <c r="AZ41" s="10">
        <f t="shared" si="8"/>
        <v>39700</v>
      </c>
      <c r="BA41" s="10">
        <f t="shared" si="8"/>
        <v>39700</v>
      </c>
      <c r="BB41" s="10">
        <f t="shared" si="8"/>
        <v>39700</v>
      </c>
      <c r="BC41" s="10"/>
    </row>
    <row r="42" spans="1:55" ht="14.4" x14ac:dyDescent="0.25">
      <c r="A42" s="7"/>
      <c r="B42" s="7"/>
      <c r="C42" s="8"/>
      <c r="D42" s="9" t="s">
        <v>77</v>
      </c>
      <c r="E42" s="10" t="str">
        <f t="shared" ref="E42:AJ42" si="9" xml:space="preserve"> E$33</f>
        <v>Share capital injection</v>
      </c>
      <c r="F42" s="10">
        <f t="shared" si="9"/>
        <v>0</v>
      </c>
      <c r="G42" s="10" t="str">
        <f t="shared" si="9"/>
        <v>usd 000s</v>
      </c>
      <c r="H42" s="10">
        <f t="shared" si="9"/>
        <v>2400</v>
      </c>
      <c r="I42" s="10">
        <f t="shared" si="9"/>
        <v>0</v>
      </c>
      <c r="J42" s="10">
        <f t="shared" si="9"/>
        <v>0</v>
      </c>
      <c r="K42" s="10">
        <f t="shared" si="9"/>
        <v>0</v>
      </c>
      <c r="L42" s="10">
        <f t="shared" si="9"/>
        <v>2400</v>
      </c>
      <c r="M42" s="10">
        <f t="shared" si="9"/>
        <v>0</v>
      </c>
      <c r="N42" s="10">
        <f t="shared" si="9"/>
        <v>0</v>
      </c>
      <c r="O42" s="10">
        <f t="shared" si="9"/>
        <v>0</v>
      </c>
      <c r="P42" s="10">
        <f t="shared" si="9"/>
        <v>0</v>
      </c>
      <c r="Q42" s="10">
        <f t="shared" si="9"/>
        <v>0</v>
      </c>
      <c r="R42" s="10">
        <f t="shared" si="9"/>
        <v>0</v>
      </c>
      <c r="S42" s="10">
        <f t="shared" si="9"/>
        <v>0</v>
      </c>
      <c r="T42" s="10">
        <f t="shared" si="9"/>
        <v>0</v>
      </c>
      <c r="U42" s="10">
        <f t="shared" si="9"/>
        <v>0</v>
      </c>
      <c r="V42" s="10">
        <f t="shared" si="9"/>
        <v>0</v>
      </c>
      <c r="W42" s="10">
        <f t="shared" si="9"/>
        <v>0</v>
      </c>
      <c r="X42" s="10">
        <f t="shared" si="9"/>
        <v>0</v>
      </c>
      <c r="Y42" s="10">
        <f t="shared" si="9"/>
        <v>0</v>
      </c>
      <c r="Z42" s="10">
        <f t="shared" si="9"/>
        <v>0</v>
      </c>
      <c r="AA42" s="10">
        <f t="shared" si="9"/>
        <v>0</v>
      </c>
      <c r="AB42" s="10">
        <f t="shared" si="9"/>
        <v>0</v>
      </c>
      <c r="AC42" s="10">
        <f t="shared" si="9"/>
        <v>0</v>
      </c>
      <c r="AD42" s="10">
        <f t="shared" si="9"/>
        <v>0</v>
      </c>
      <c r="AE42" s="10">
        <f t="shared" si="9"/>
        <v>0</v>
      </c>
      <c r="AF42" s="10">
        <f t="shared" si="9"/>
        <v>0</v>
      </c>
      <c r="AG42" s="10">
        <f t="shared" si="9"/>
        <v>0</v>
      </c>
      <c r="AH42" s="10">
        <f t="shared" si="9"/>
        <v>0</v>
      </c>
      <c r="AI42" s="10">
        <f t="shared" si="9"/>
        <v>0</v>
      </c>
      <c r="AJ42" s="10">
        <f t="shared" si="9"/>
        <v>0</v>
      </c>
      <c r="AK42" s="10">
        <f t="shared" ref="AK42:BB42" si="10" xml:space="preserve"> AK$33</f>
        <v>0</v>
      </c>
      <c r="AL42" s="10">
        <f t="shared" si="10"/>
        <v>0</v>
      </c>
      <c r="AM42" s="10">
        <f t="shared" si="10"/>
        <v>0</v>
      </c>
      <c r="AN42" s="10">
        <f t="shared" si="10"/>
        <v>0</v>
      </c>
      <c r="AO42" s="10">
        <f t="shared" si="10"/>
        <v>0</v>
      </c>
      <c r="AP42" s="10">
        <f t="shared" si="10"/>
        <v>0</v>
      </c>
      <c r="AQ42" s="10">
        <f t="shared" si="10"/>
        <v>0</v>
      </c>
      <c r="AR42" s="10">
        <f t="shared" si="10"/>
        <v>0</v>
      </c>
      <c r="AS42" s="10">
        <f t="shared" si="10"/>
        <v>0</v>
      </c>
      <c r="AT42" s="10">
        <f t="shared" si="10"/>
        <v>0</v>
      </c>
      <c r="AU42" s="10">
        <f t="shared" si="10"/>
        <v>0</v>
      </c>
      <c r="AV42" s="10">
        <f t="shared" si="10"/>
        <v>0</v>
      </c>
      <c r="AW42" s="10">
        <f t="shared" si="10"/>
        <v>0</v>
      </c>
      <c r="AX42" s="10">
        <f t="shared" si="10"/>
        <v>0</v>
      </c>
      <c r="AY42" s="10">
        <f t="shared" si="10"/>
        <v>0</v>
      </c>
      <c r="AZ42" s="10">
        <f t="shared" si="10"/>
        <v>0</v>
      </c>
      <c r="BA42" s="10">
        <f t="shared" si="10"/>
        <v>0</v>
      </c>
      <c r="BB42" s="10">
        <f t="shared" si="10"/>
        <v>0</v>
      </c>
      <c r="BC42" s="10"/>
    </row>
    <row r="43" spans="1:55" ht="14.4" x14ac:dyDescent="0.25">
      <c r="A43" s="7"/>
      <c r="B43" s="7"/>
      <c r="C43" s="8"/>
      <c r="D43" s="9" t="s">
        <v>57</v>
      </c>
      <c r="E43" s="134" t="s">
        <v>252</v>
      </c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0"/>
    </row>
    <row r="44" spans="1:55" s="207" customFormat="1" ht="14.4" x14ac:dyDescent="0.25">
      <c r="A44" s="227"/>
      <c r="B44" s="227"/>
      <c r="C44" s="228"/>
      <c r="D44" s="229"/>
      <c r="E44" s="229" t="s">
        <v>251</v>
      </c>
      <c r="F44" s="229"/>
      <c r="G44" s="229" t="s">
        <v>121</v>
      </c>
      <c r="H44" s="229">
        <f xml:space="preserve"> SUM(J44:BB44)</f>
        <v>1744400</v>
      </c>
      <c r="I44" s="229"/>
      <c r="J44" s="229">
        <f xml:space="preserve"> IF(J39 = 1, $F38, J41 + J42 - J43)</f>
        <v>0</v>
      </c>
      <c r="K44" s="229">
        <f t="shared" ref="K44:BB44" si="11" xml:space="preserve"> IF(K39 = 1, $F38, K41 + K42 - K43)</f>
        <v>37300</v>
      </c>
      <c r="L44" s="229">
        <f t="shared" si="11"/>
        <v>39700</v>
      </c>
      <c r="M44" s="229">
        <f t="shared" si="11"/>
        <v>39700</v>
      </c>
      <c r="N44" s="229">
        <f t="shared" si="11"/>
        <v>39700</v>
      </c>
      <c r="O44" s="229">
        <f t="shared" si="11"/>
        <v>39700</v>
      </c>
      <c r="P44" s="229">
        <f t="shared" si="11"/>
        <v>39700</v>
      </c>
      <c r="Q44" s="229">
        <f t="shared" si="11"/>
        <v>39700</v>
      </c>
      <c r="R44" s="229">
        <f t="shared" si="11"/>
        <v>39700</v>
      </c>
      <c r="S44" s="229">
        <f t="shared" si="11"/>
        <v>39700</v>
      </c>
      <c r="T44" s="229">
        <f t="shared" si="11"/>
        <v>39700</v>
      </c>
      <c r="U44" s="229">
        <f t="shared" si="11"/>
        <v>39700</v>
      </c>
      <c r="V44" s="229">
        <f t="shared" si="11"/>
        <v>39700</v>
      </c>
      <c r="W44" s="229">
        <f t="shared" si="11"/>
        <v>39700</v>
      </c>
      <c r="X44" s="229">
        <f t="shared" si="11"/>
        <v>39700</v>
      </c>
      <c r="Y44" s="229">
        <f t="shared" si="11"/>
        <v>39700</v>
      </c>
      <c r="Z44" s="229">
        <f t="shared" si="11"/>
        <v>39700</v>
      </c>
      <c r="AA44" s="229">
        <f t="shared" si="11"/>
        <v>39700</v>
      </c>
      <c r="AB44" s="229">
        <f t="shared" si="11"/>
        <v>39700</v>
      </c>
      <c r="AC44" s="229">
        <f t="shared" si="11"/>
        <v>39700</v>
      </c>
      <c r="AD44" s="229">
        <f t="shared" si="11"/>
        <v>39700</v>
      </c>
      <c r="AE44" s="229">
        <f t="shared" si="11"/>
        <v>39700</v>
      </c>
      <c r="AF44" s="229">
        <f t="shared" si="11"/>
        <v>39700</v>
      </c>
      <c r="AG44" s="229">
        <f t="shared" si="11"/>
        <v>39700</v>
      </c>
      <c r="AH44" s="229">
        <f t="shared" si="11"/>
        <v>39700</v>
      </c>
      <c r="AI44" s="229">
        <f t="shared" si="11"/>
        <v>39700</v>
      </c>
      <c r="AJ44" s="229">
        <f t="shared" si="11"/>
        <v>39700</v>
      </c>
      <c r="AK44" s="229">
        <f t="shared" si="11"/>
        <v>39700</v>
      </c>
      <c r="AL44" s="229">
        <f t="shared" si="11"/>
        <v>39700</v>
      </c>
      <c r="AM44" s="229">
        <f t="shared" si="11"/>
        <v>39700</v>
      </c>
      <c r="AN44" s="229">
        <f t="shared" si="11"/>
        <v>39700</v>
      </c>
      <c r="AO44" s="229">
        <f t="shared" si="11"/>
        <v>39700</v>
      </c>
      <c r="AP44" s="229">
        <f t="shared" si="11"/>
        <v>39700</v>
      </c>
      <c r="AQ44" s="229">
        <f t="shared" si="11"/>
        <v>39700</v>
      </c>
      <c r="AR44" s="229">
        <f t="shared" si="11"/>
        <v>39700</v>
      </c>
      <c r="AS44" s="229">
        <f t="shared" si="11"/>
        <v>39700</v>
      </c>
      <c r="AT44" s="229">
        <f t="shared" si="11"/>
        <v>39700</v>
      </c>
      <c r="AU44" s="229">
        <f t="shared" si="11"/>
        <v>39700</v>
      </c>
      <c r="AV44" s="229">
        <f t="shared" si="11"/>
        <v>39700</v>
      </c>
      <c r="AW44" s="229">
        <f t="shared" si="11"/>
        <v>39700</v>
      </c>
      <c r="AX44" s="229">
        <f t="shared" si="11"/>
        <v>39700</v>
      </c>
      <c r="AY44" s="229">
        <f t="shared" si="11"/>
        <v>39700</v>
      </c>
      <c r="AZ44" s="229">
        <f t="shared" si="11"/>
        <v>39700</v>
      </c>
      <c r="BA44" s="229">
        <f t="shared" si="11"/>
        <v>39700</v>
      </c>
      <c r="BB44" s="229">
        <f t="shared" si="11"/>
        <v>39700</v>
      </c>
      <c r="BC44" s="230"/>
    </row>
    <row r="45" spans="1:55" ht="14.4" x14ac:dyDescent="0.25">
      <c r="A45" s="19"/>
      <c r="B45" s="19"/>
      <c r="C45" s="20"/>
      <c r="D45" s="22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22"/>
    </row>
    <row r="46" spans="1:55" ht="14.4" x14ac:dyDescent="0.25">
      <c r="A46" s="19"/>
      <c r="B46" s="19"/>
      <c r="C46" s="20"/>
      <c r="D46" s="22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22"/>
    </row>
    <row r="47" spans="1:55" x14ac:dyDescent="0.25">
      <c r="A47" s="2" t="s">
        <v>254</v>
      </c>
    </row>
    <row r="48" spans="1:55" x14ac:dyDescent="0.25">
      <c r="E48" s="158" t="str">
        <f xml:space="preserve"> InpC!E$139</f>
        <v>dividend payout</v>
      </c>
      <c r="F48" s="331">
        <f xml:space="preserve"> InpC!F$139</f>
        <v>0.3</v>
      </c>
      <c r="G48" s="158" t="str">
        <f xml:space="preserve"> InpC!G$139</f>
        <v>%</v>
      </c>
    </row>
    <row r="49" spans="1:55" x14ac:dyDescent="0.25">
      <c r="E49" s="64" t="str">
        <f t="shared" ref="E49:AJ49" si="12" xml:space="preserve"> E$12</f>
        <v>Retained earnings balance BEG</v>
      </c>
      <c r="F49" s="64">
        <f t="shared" si="12"/>
        <v>0</v>
      </c>
      <c r="G49" s="64" t="str">
        <f t="shared" si="12"/>
        <v>usd 000s</v>
      </c>
      <c r="H49" s="64">
        <f t="shared" si="12"/>
        <v>0</v>
      </c>
      <c r="I49" s="64">
        <f t="shared" si="12"/>
        <v>0</v>
      </c>
      <c r="J49" s="64">
        <f t="shared" si="12"/>
        <v>0</v>
      </c>
      <c r="K49" s="64">
        <f t="shared" si="12"/>
        <v>0</v>
      </c>
      <c r="L49" s="64">
        <f t="shared" si="12"/>
        <v>4900</v>
      </c>
      <c r="M49" s="64">
        <f t="shared" si="12"/>
        <v>2919.166512050514</v>
      </c>
      <c r="N49" s="64">
        <f t="shared" si="12"/>
        <v>2226.1158341206979</v>
      </c>
      <c r="O49" s="64">
        <f t="shared" si="12"/>
        <v>3071.2336711187445</v>
      </c>
      <c r="P49" s="64">
        <f t="shared" si="12"/>
        <v>5714.8764018438806</v>
      </c>
      <c r="Q49" s="64">
        <f t="shared" si="12"/>
        <v>4219.5523841321647</v>
      </c>
      <c r="R49" s="64">
        <f t="shared" si="12"/>
        <v>4243.5643795910801</v>
      </c>
      <c r="S49" s="64">
        <f t="shared" si="12"/>
        <v>4758.5256260963861</v>
      </c>
      <c r="T49" s="64">
        <f t="shared" si="12"/>
        <v>7243.0187217806906</v>
      </c>
      <c r="U49" s="64">
        <f t="shared" si="12"/>
        <v>5572.294400682923</v>
      </c>
      <c r="V49" s="64">
        <f t="shared" si="12"/>
        <v>5484.3068258045769</v>
      </c>
      <c r="W49" s="64">
        <f t="shared" si="12"/>
        <v>5950.2686045398714</v>
      </c>
      <c r="X49" s="64">
        <f t="shared" si="12"/>
        <v>8496.3918502901961</v>
      </c>
      <c r="Y49" s="64">
        <f t="shared" si="12"/>
        <v>6931.5204620194936</v>
      </c>
      <c r="Z49" s="64">
        <f t="shared" si="12"/>
        <v>6776.2686856803957</v>
      </c>
      <c r="AA49" s="64">
        <f t="shared" si="12"/>
        <v>7231.1070210005691</v>
      </c>
      <c r="AB49" s="64">
        <f t="shared" si="12"/>
        <v>9642.6699832793856</v>
      </c>
      <c r="AC49" s="64">
        <f t="shared" si="12"/>
        <v>8065.8092721406147</v>
      </c>
      <c r="AD49" s="64">
        <f t="shared" si="12"/>
        <v>7928.8985888286552</v>
      </c>
      <c r="AE49" s="64">
        <f t="shared" si="12"/>
        <v>8405.109147852505</v>
      </c>
      <c r="AF49" s="64">
        <f t="shared" si="12"/>
        <v>10935.391698505066</v>
      </c>
      <c r="AG49" s="64">
        <f t="shared" si="12"/>
        <v>9212.9203069350151</v>
      </c>
      <c r="AH49" s="64">
        <f t="shared" si="12"/>
        <v>9043.1994426595029</v>
      </c>
      <c r="AI49" s="64">
        <f t="shared" si="12"/>
        <v>9543.2043873462899</v>
      </c>
      <c r="AJ49" s="64">
        <f t="shared" si="12"/>
        <v>12256.531286774207</v>
      </c>
      <c r="AK49" s="64">
        <f t="shared" ref="AK49:BB49" si="13" xml:space="preserve"> AK$12</f>
        <v>10457.993118298153</v>
      </c>
      <c r="AL49" s="64">
        <f t="shared" si="13"/>
        <v>10257.852510023024</v>
      </c>
      <c r="AM49" s="64">
        <f t="shared" si="13"/>
        <v>10781.030688702482</v>
      </c>
      <c r="AN49" s="64">
        <f t="shared" si="13"/>
        <v>13680.404984813254</v>
      </c>
      <c r="AO49" s="64">
        <f t="shared" si="13"/>
        <v>11691.045907237087</v>
      </c>
      <c r="AP49" s="64">
        <f t="shared" si="13"/>
        <v>11488.746546186405</v>
      </c>
      <c r="AQ49" s="64">
        <f t="shared" si="13"/>
        <v>12058.076012197031</v>
      </c>
      <c r="AR49" s="64">
        <f t="shared" si="13"/>
        <v>15171.785883724513</v>
      </c>
      <c r="AS49" s="64">
        <f t="shared" si="13"/>
        <v>13043.665932955268</v>
      </c>
      <c r="AT49" s="64">
        <f t="shared" si="13"/>
        <v>12829.764315894437</v>
      </c>
      <c r="AU49" s="64">
        <f t="shared" si="13"/>
        <v>13442.059591890655</v>
      </c>
      <c r="AV49" s="64">
        <f t="shared" si="13"/>
        <v>16780.955680752922</v>
      </c>
      <c r="AW49" s="64">
        <f t="shared" si="13"/>
        <v>14500.917721430604</v>
      </c>
      <c r="AX49" s="64">
        <f t="shared" si="13"/>
        <v>14272.349982079915</v>
      </c>
      <c r="AY49" s="64">
        <f t="shared" si="13"/>
        <v>14929.137451964398</v>
      </c>
      <c r="AZ49" s="64">
        <f t="shared" si="13"/>
        <v>18508.308653291759</v>
      </c>
      <c r="BA49" s="64">
        <f t="shared" si="13"/>
        <v>18508.308653291759</v>
      </c>
      <c r="BB49" s="64">
        <f t="shared" si="13"/>
        <v>18508.308653291759</v>
      </c>
    </row>
    <row r="50" spans="1:55" s="226" customFormat="1" x14ac:dyDescent="0.25">
      <c r="A50" s="288"/>
      <c r="B50" s="288"/>
      <c r="C50" s="289"/>
      <c r="D50" s="155"/>
      <c r="E50" s="296" t="str">
        <f xml:space="preserve"> FinStat!E$18</f>
        <v>Profit after tax</v>
      </c>
      <c r="F50" s="296">
        <f xml:space="preserve"> FinStat!F$18</f>
        <v>0</v>
      </c>
      <c r="G50" s="296" t="str">
        <f xml:space="preserve"> FinStat!G$18</f>
        <v xml:space="preserve"> usd 000s</v>
      </c>
      <c r="H50" s="296">
        <f xml:space="preserve"> FinStat!H$18</f>
        <v>176365.18314322687</v>
      </c>
      <c r="I50" s="296">
        <f xml:space="preserve"> FinStat!I$18</f>
        <v>0</v>
      </c>
      <c r="J50" s="296">
        <f xml:space="preserve"> FinStat!J$18</f>
        <v>0</v>
      </c>
      <c r="K50" s="296">
        <f xml:space="preserve"> FinStat!K$18</f>
        <v>0</v>
      </c>
      <c r="L50" s="296">
        <f xml:space="preserve"> FinStat!L$18</f>
        <v>-729.76212564212244</v>
      </c>
      <c r="M50" s="296">
        <f xml:space="preserve"> FinStat!M$18</f>
        <v>260.9989652647688</v>
      </c>
      <c r="N50" s="296">
        <f xml:space="preserve"> FinStat!N$18</f>
        <v>2161.3608389060796</v>
      </c>
      <c r="O50" s="296">
        <f xml:space="preserve"> FinStat!O$18</f>
        <v>5092.8754743725131</v>
      </c>
      <c r="P50" s="296">
        <f xml:space="preserve"> FinStat!P$18</f>
        <v>313.0555754877833</v>
      </c>
      <c r="Q50" s="296">
        <f xml:space="preserve"> FinStat!Q$18</f>
        <v>1842.6824438550916</v>
      </c>
      <c r="R50" s="296">
        <f xml:space="preserve"> FinStat!R$18</f>
        <v>2554.3293719751855</v>
      </c>
      <c r="S50" s="296">
        <f xml:space="preserve"> FinStat!S$18</f>
        <v>5588.6439764474562</v>
      </c>
      <c r="T50" s="296">
        <f xml:space="preserve"> FinStat!T$18</f>
        <v>717.40185062348542</v>
      </c>
      <c r="U50" s="296">
        <f xml:space="preserve"> FinStat!U$18</f>
        <v>2262.4296361807583</v>
      </c>
      <c r="V50" s="296">
        <f xml:space="preserve"> FinStat!V$18</f>
        <v>3016.0768949666676</v>
      </c>
      <c r="W50" s="296">
        <f xml:space="preserve"> FinStat!W$18</f>
        <v>6187.4340387318371</v>
      </c>
      <c r="X50" s="296">
        <f xml:space="preserve"> FinStat!X$18</f>
        <v>1405.7802383090802</v>
      </c>
      <c r="Y50" s="296">
        <f xml:space="preserve"> FinStat!Y$18</f>
        <v>2748.8633746667856</v>
      </c>
      <c r="Z50" s="296">
        <f xml:space="preserve"> FinStat!Z$18</f>
        <v>3553.8842014632742</v>
      </c>
      <c r="AA50" s="296">
        <f xml:space="preserve"> FinStat!AA$18</f>
        <v>6544.1358122556958</v>
      </c>
      <c r="AB50" s="296">
        <f xml:space="preserve"> FinStat!AB$18</f>
        <v>1879.9146912072065</v>
      </c>
      <c r="AC50" s="296">
        <f xml:space="preserve"> FinStat!AC$18</f>
        <v>3261.1887119003222</v>
      </c>
      <c r="AD50" s="296">
        <f xml:space="preserve"> FinStat!AD$18</f>
        <v>4078.4001938177789</v>
      </c>
      <c r="AE50" s="296">
        <f xml:space="preserve"> FinStat!AE$18</f>
        <v>7216.8789928690167</v>
      </c>
      <c r="AF50" s="296">
        <f xml:space="preserve"> FinStat!AF$18</f>
        <v>2225.9230256878141</v>
      </c>
      <c r="AG50" s="296">
        <f xml:space="preserve"> FinStat!AG$18</f>
        <v>3705.9360397214168</v>
      </c>
      <c r="AH50" s="296">
        <f xml:space="preserve"> FinStat!AH$18</f>
        <v>4589.9496821209104</v>
      </c>
      <c r="AI50" s="296">
        <f xml:space="preserve"> FinStat!AI$18</f>
        <v>7966.1260223311456</v>
      </c>
      <c r="AJ50" s="296">
        <f xml:space="preserve"> FinStat!AJ$18</f>
        <v>2683.4588822231526</v>
      </c>
      <c r="AK50" s="296">
        <f xml:space="preserve"> FinStat!AK$18</f>
        <v>4196.0818960204515</v>
      </c>
      <c r="AL50" s="296">
        <f xml:space="preserve"> FinStat!AL$18</f>
        <v>5143.619902409092</v>
      </c>
      <c r="AM50" s="296">
        <f xml:space="preserve"> FinStat!AM$18</f>
        <v>8762.4050038878831</v>
      </c>
      <c r="AN50" s="296">
        <f xml:space="preserve"> FinStat!AN$18</f>
        <v>3021.0891683825857</v>
      </c>
      <c r="AO50" s="296">
        <f xml:space="preserve"> FinStat!AO$18</f>
        <v>4721.4491587434914</v>
      </c>
      <c r="AP50" s="296">
        <f xml:space="preserve"> FinStat!AP$18</f>
        <v>5737.0763283807846</v>
      </c>
      <c r="AQ50" s="296">
        <f xml:space="preserve"> FinStat!AQ$18</f>
        <v>9615.9038216951303</v>
      </c>
      <c r="AR50" s="296">
        <f xml:space="preserve"> FinStat!AR$18</f>
        <v>3462.0225919258664</v>
      </c>
      <c r="AS50" s="296">
        <f xml:space="preserve"> FinStat!AS$18</f>
        <v>5284.5688040367877</v>
      </c>
      <c r="AT50" s="296">
        <f xml:space="preserve"> FinStat!AT$18</f>
        <v>6373.1779582350682</v>
      </c>
      <c r="AU50" s="296">
        <f xml:space="preserve"> FinStat!AU$18</f>
        <v>10530.734237756376</v>
      </c>
      <c r="AV50" s="296">
        <f xml:space="preserve"> FinStat!AV$18</f>
        <v>3934.6410641479406</v>
      </c>
      <c r="AW50" s="296">
        <f xml:space="preserve"> FinStat!AW$18</f>
        <v>5888.1536815406998</v>
      </c>
      <c r="AX50" s="296">
        <f xml:space="preserve"> FinStat!AX$18</f>
        <v>7054.9892350120808</v>
      </c>
      <c r="AY50" s="296">
        <f xml:space="preserve"> FinStat!AY$18</f>
        <v>11511.30348130954</v>
      </c>
      <c r="AZ50" s="296">
        <f xml:space="preserve"> FinStat!AZ$18</f>
        <v>0</v>
      </c>
      <c r="BA50" s="296">
        <f xml:space="preserve"> FinStat!BA$18</f>
        <v>0</v>
      </c>
      <c r="BB50" s="296">
        <f xml:space="preserve"> FinStat!BB$18</f>
        <v>0</v>
      </c>
      <c r="BC50" s="155"/>
    </row>
    <row r="51" spans="1:55" s="226" customFormat="1" x14ac:dyDescent="0.25">
      <c r="A51" s="288"/>
      <c r="B51" s="288"/>
      <c r="C51" s="289"/>
      <c r="D51" s="155"/>
      <c r="E51" s="356" t="str">
        <f xml:space="preserve"> Time!E$58</f>
        <v>Forecast period flag</v>
      </c>
      <c r="F51" s="356">
        <f xml:space="preserve"> Time!F$58</f>
        <v>0</v>
      </c>
      <c r="G51" s="356" t="str">
        <f xml:space="preserve"> Time!G$58</f>
        <v>flag</v>
      </c>
      <c r="H51" s="356">
        <f xml:space="preserve"> Time!H$58</f>
        <v>40</v>
      </c>
      <c r="I51" s="356">
        <f xml:space="preserve"> Time!I$58</f>
        <v>0</v>
      </c>
      <c r="J51" s="356">
        <f xml:space="preserve"> Time!J$58</f>
        <v>0</v>
      </c>
      <c r="K51" s="356">
        <f xml:space="preserve"> Time!K$58</f>
        <v>0</v>
      </c>
      <c r="L51" s="356">
        <f xml:space="preserve"> Time!L$58</f>
        <v>1</v>
      </c>
      <c r="M51" s="356">
        <f xml:space="preserve"> Time!M$58</f>
        <v>1</v>
      </c>
      <c r="N51" s="356">
        <f xml:space="preserve"> Time!N$58</f>
        <v>1</v>
      </c>
      <c r="O51" s="356">
        <f xml:space="preserve"> Time!O$58</f>
        <v>1</v>
      </c>
      <c r="P51" s="356">
        <f xml:space="preserve"> Time!P$58</f>
        <v>1</v>
      </c>
      <c r="Q51" s="356">
        <f xml:space="preserve"> Time!Q$58</f>
        <v>1</v>
      </c>
      <c r="R51" s="356">
        <f xml:space="preserve"> Time!R$58</f>
        <v>1</v>
      </c>
      <c r="S51" s="356">
        <f xml:space="preserve"> Time!S$58</f>
        <v>1</v>
      </c>
      <c r="T51" s="356">
        <f xml:space="preserve"> Time!T$58</f>
        <v>1</v>
      </c>
      <c r="U51" s="356">
        <f xml:space="preserve"> Time!U$58</f>
        <v>1</v>
      </c>
      <c r="V51" s="356">
        <f xml:space="preserve"> Time!V$58</f>
        <v>1</v>
      </c>
      <c r="W51" s="356">
        <f xml:space="preserve"> Time!W$58</f>
        <v>1</v>
      </c>
      <c r="X51" s="356">
        <f xml:space="preserve"> Time!X$58</f>
        <v>1</v>
      </c>
      <c r="Y51" s="356">
        <f xml:space="preserve"> Time!Y$58</f>
        <v>1</v>
      </c>
      <c r="Z51" s="356">
        <f xml:space="preserve"> Time!Z$58</f>
        <v>1</v>
      </c>
      <c r="AA51" s="356">
        <f xml:space="preserve"> Time!AA$58</f>
        <v>1</v>
      </c>
      <c r="AB51" s="356">
        <f xml:space="preserve"> Time!AB$58</f>
        <v>1</v>
      </c>
      <c r="AC51" s="356">
        <f xml:space="preserve"> Time!AC$58</f>
        <v>1</v>
      </c>
      <c r="AD51" s="356">
        <f xml:space="preserve"> Time!AD$58</f>
        <v>1</v>
      </c>
      <c r="AE51" s="356">
        <f xml:space="preserve"> Time!AE$58</f>
        <v>1</v>
      </c>
      <c r="AF51" s="356">
        <f xml:space="preserve"> Time!AF$58</f>
        <v>1</v>
      </c>
      <c r="AG51" s="356">
        <f xml:space="preserve"> Time!AG$58</f>
        <v>1</v>
      </c>
      <c r="AH51" s="356">
        <f xml:space="preserve"> Time!AH$58</f>
        <v>1</v>
      </c>
      <c r="AI51" s="356">
        <f xml:space="preserve"> Time!AI$58</f>
        <v>1</v>
      </c>
      <c r="AJ51" s="356">
        <f xml:space="preserve"> Time!AJ$58</f>
        <v>1</v>
      </c>
      <c r="AK51" s="356">
        <f xml:space="preserve"> Time!AK$58</f>
        <v>1</v>
      </c>
      <c r="AL51" s="356">
        <f xml:space="preserve"> Time!AL$58</f>
        <v>1</v>
      </c>
      <c r="AM51" s="356">
        <f xml:space="preserve"> Time!AM$58</f>
        <v>1</v>
      </c>
      <c r="AN51" s="356">
        <f xml:space="preserve"> Time!AN$58</f>
        <v>1</v>
      </c>
      <c r="AO51" s="356">
        <f xml:space="preserve"> Time!AO$58</f>
        <v>1</v>
      </c>
      <c r="AP51" s="356">
        <f xml:space="preserve"> Time!AP$58</f>
        <v>1</v>
      </c>
      <c r="AQ51" s="356">
        <f xml:space="preserve"> Time!AQ$58</f>
        <v>1</v>
      </c>
      <c r="AR51" s="356">
        <f xml:space="preserve"> Time!AR$58</f>
        <v>1</v>
      </c>
      <c r="AS51" s="356">
        <f xml:space="preserve"> Time!AS$58</f>
        <v>1</v>
      </c>
      <c r="AT51" s="356">
        <f xml:space="preserve"> Time!AT$58</f>
        <v>1</v>
      </c>
      <c r="AU51" s="356">
        <f xml:space="preserve"> Time!AU$58</f>
        <v>1</v>
      </c>
      <c r="AV51" s="356">
        <f xml:space="preserve"> Time!AV$58</f>
        <v>1</v>
      </c>
      <c r="AW51" s="356">
        <f xml:space="preserve"> Time!AW$58</f>
        <v>1</v>
      </c>
      <c r="AX51" s="356">
        <f xml:space="preserve"> Time!AX$58</f>
        <v>1</v>
      </c>
      <c r="AY51" s="356">
        <f xml:space="preserve"> Time!AY$58</f>
        <v>1</v>
      </c>
      <c r="AZ51" s="356">
        <f xml:space="preserve"> Time!AZ$58</f>
        <v>0</v>
      </c>
      <c r="BA51" s="356">
        <f xml:space="preserve"> Time!BA$58</f>
        <v>0</v>
      </c>
      <c r="BB51" s="356">
        <f xml:space="preserve"> Time!BB$58</f>
        <v>0</v>
      </c>
      <c r="BC51" s="155"/>
    </row>
    <row r="52" spans="1:55" s="133" customFormat="1" x14ac:dyDescent="0.25">
      <c r="A52" s="198"/>
      <c r="B52" s="198"/>
      <c r="C52" s="199"/>
      <c r="E52" s="163" t="s">
        <v>255</v>
      </c>
      <c r="F52" s="163"/>
      <c r="G52" s="163"/>
      <c r="H52" s="163"/>
      <c r="I52" s="163"/>
      <c r="J52" s="163">
        <f t="shared" ref="J52:BB52" si="14">((J50+J49)*$F48)*J$51</f>
        <v>0</v>
      </c>
      <c r="K52" s="163">
        <f t="shared" si="14"/>
        <v>0</v>
      </c>
      <c r="L52" s="163">
        <f t="shared" si="14"/>
        <v>1251.0713623073632</v>
      </c>
      <c r="M52" s="163">
        <f t="shared" si="14"/>
        <v>954.04964319458475</v>
      </c>
      <c r="N52" s="163">
        <f t="shared" si="14"/>
        <v>1316.2430019080332</v>
      </c>
      <c r="O52" s="163">
        <f t="shared" si="14"/>
        <v>2449.232743647377</v>
      </c>
      <c r="P52" s="163">
        <f t="shared" si="14"/>
        <v>1808.3795931994991</v>
      </c>
      <c r="Q52" s="163">
        <f t="shared" si="14"/>
        <v>1818.6704483961769</v>
      </c>
      <c r="R52" s="163">
        <f t="shared" si="14"/>
        <v>2039.3681254698795</v>
      </c>
      <c r="S52" s="163">
        <f t="shared" si="14"/>
        <v>3104.1508807631531</v>
      </c>
      <c r="T52" s="163">
        <f t="shared" si="14"/>
        <v>2388.1261717212528</v>
      </c>
      <c r="U52" s="163">
        <f t="shared" si="14"/>
        <v>2350.4172110591044</v>
      </c>
      <c r="V52" s="163">
        <f t="shared" si="14"/>
        <v>2550.1151162313731</v>
      </c>
      <c r="W52" s="163">
        <f t="shared" si="14"/>
        <v>3641.3107929815123</v>
      </c>
      <c r="X52" s="163">
        <f t="shared" si="14"/>
        <v>2970.6516265797827</v>
      </c>
      <c r="Y52" s="163">
        <f t="shared" si="14"/>
        <v>2904.1151510058839</v>
      </c>
      <c r="Z52" s="163">
        <f t="shared" si="14"/>
        <v>3099.0458661431007</v>
      </c>
      <c r="AA52" s="163">
        <f t="shared" si="14"/>
        <v>4132.5728499768793</v>
      </c>
      <c r="AB52" s="163">
        <f t="shared" si="14"/>
        <v>3456.7754023459775</v>
      </c>
      <c r="AC52" s="163">
        <f t="shared" si="14"/>
        <v>3398.0993952122808</v>
      </c>
      <c r="AD52" s="163">
        <f t="shared" si="14"/>
        <v>3602.1896347939301</v>
      </c>
      <c r="AE52" s="163">
        <f t="shared" si="14"/>
        <v>4686.5964422164561</v>
      </c>
      <c r="AF52" s="163">
        <f t="shared" si="14"/>
        <v>3948.394417257864</v>
      </c>
      <c r="AG52" s="163">
        <f t="shared" si="14"/>
        <v>3875.6569039969295</v>
      </c>
      <c r="AH52" s="163">
        <f t="shared" si="14"/>
        <v>4089.9447374341239</v>
      </c>
      <c r="AI52" s="163">
        <f t="shared" si="14"/>
        <v>5252.7991229032314</v>
      </c>
      <c r="AJ52" s="163">
        <f t="shared" si="14"/>
        <v>4481.9970506992076</v>
      </c>
      <c r="AK52" s="163">
        <f t="shared" si="14"/>
        <v>4396.2225042955815</v>
      </c>
      <c r="AL52" s="163">
        <f t="shared" si="14"/>
        <v>4620.4417237296338</v>
      </c>
      <c r="AM52" s="163">
        <f t="shared" si="14"/>
        <v>5863.0307077771085</v>
      </c>
      <c r="AN52" s="163">
        <f t="shared" si="14"/>
        <v>5010.4482459587516</v>
      </c>
      <c r="AO52" s="163">
        <f t="shared" si="14"/>
        <v>4923.7485197941724</v>
      </c>
      <c r="AP52" s="163">
        <f t="shared" si="14"/>
        <v>5167.7468623701561</v>
      </c>
      <c r="AQ52" s="163">
        <f t="shared" si="14"/>
        <v>6502.1939501676479</v>
      </c>
      <c r="AR52" s="163">
        <f t="shared" si="14"/>
        <v>5590.1425426951146</v>
      </c>
      <c r="AS52" s="163">
        <f t="shared" si="14"/>
        <v>5498.4704210976161</v>
      </c>
      <c r="AT52" s="163">
        <f t="shared" si="14"/>
        <v>5760.8826822388519</v>
      </c>
      <c r="AU52" s="163">
        <f t="shared" si="14"/>
        <v>7191.8381488941095</v>
      </c>
      <c r="AV52" s="163">
        <f t="shared" si="14"/>
        <v>6214.6790234702594</v>
      </c>
      <c r="AW52" s="163">
        <f t="shared" si="14"/>
        <v>6116.7214208913911</v>
      </c>
      <c r="AX52" s="163">
        <f t="shared" si="14"/>
        <v>6398.2017651275992</v>
      </c>
      <c r="AY52" s="163">
        <f t="shared" si="14"/>
        <v>7932.132279982181</v>
      </c>
      <c r="AZ52" s="163">
        <f t="shared" si="14"/>
        <v>0</v>
      </c>
      <c r="BA52" s="163">
        <f t="shared" si="14"/>
        <v>0</v>
      </c>
      <c r="BB52" s="163">
        <f t="shared" si="14"/>
        <v>0</v>
      </c>
    </row>
    <row r="53" spans="1:55" s="265" customFormat="1" ht="14.4" x14ac:dyDescent="0.25">
      <c r="A53" s="260"/>
      <c r="B53" s="260"/>
      <c r="C53" s="261"/>
      <c r="D53" s="262"/>
      <c r="E53" s="263" t="str">
        <f xml:space="preserve"> LEFT(E52, LEN(E52) - 4)</f>
        <v>dividenfd proposed and paid</v>
      </c>
      <c r="F53" s="263"/>
      <c r="G53" s="264" t="s">
        <v>121</v>
      </c>
      <c r="H53" s="263">
        <f xml:space="preserve"> SUM(J53:BB53)</f>
        <v>-162756.87448993514</v>
      </c>
      <c r="I53" s="263"/>
      <c r="J53" s="263">
        <f t="shared" ref="J53:BA53" si="15" xml:space="preserve"> -1 * J52</f>
        <v>0</v>
      </c>
      <c r="K53" s="263">
        <f t="shared" si="15"/>
        <v>0</v>
      </c>
      <c r="L53" s="263">
        <f t="shared" si="15"/>
        <v>-1251.0713623073632</v>
      </c>
      <c r="M53" s="263">
        <f t="shared" si="15"/>
        <v>-954.04964319458475</v>
      </c>
      <c r="N53" s="263">
        <f t="shared" si="15"/>
        <v>-1316.2430019080332</v>
      </c>
      <c r="O53" s="263">
        <f t="shared" si="15"/>
        <v>-2449.232743647377</v>
      </c>
      <c r="P53" s="263">
        <f t="shared" si="15"/>
        <v>-1808.3795931994991</v>
      </c>
      <c r="Q53" s="263">
        <f t="shared" si="15"/>
        <v>-1818.6704483961769</v>
      </c>
      <c r="R53" s="263">
        <f t="shared" si="15"/>
        <v>-2039.3681254698795</v>
      </c>
      <c r="S53" s="263">
        <f t="shared" si="15"/>
        <v>-3104.1508807631531</v>
      </c>
      <c r="T53" s="263">
        <f t="shared" si="15"/>
        <v>-2388.1261717212528</v>
      </c>
      <c r="U53" s="263">
        <f t="shared" si="15"/>
        <v>-2350.4172110591044</v>
      </c>
      <c r="V53" s="263">
        <f t="shared" si="15"/>
        <v>-2550.1151162313731</v>
      </c>
      <c r="W53" s="263">
        <f t="shared" si="15"/>
        <v>-3641.3107929815123</v>
      </c>
      <c r="X53" s="263">
        <f t="shared" si="15"/>
        <v>-2970.6516265797827</v>
      </c>
      <c r="Y53" s="263">
        <f t="shared" si="15"/>
        <v>-2904.1151510058839</v>
      </c>
      <c r="Z53" s="263">
        <f t="shared" si="15"/>
        <v>-3099.0458661431007</v>
      </c>
      <c r="AA53" s="263">
        <f t="shared" si="15"/>
        <v>-4132.5728499768793</v>
      </c>
      <c r="AB53" s="263">
        <f t="shared" si="15"/>
        <v>-3456.7754023459775</v>
      </c>
      <c r="AC53" s="263">
        <f t="shared" si="15"/>
        <v>-3398.0993952122808</v>
      </c>
      <c r="AD53" s="263">
        <f t="shared" si="15"/>
        <v>-3602.1896347939301</v>
      </c>
      <c r="AE53" s="263">
        <f t="shared" si="15"/>
        <v>-4686.5964422164561</v>
      </c>
      <c r="AF53" s="263">
        <f t="shared" si="15"/>
        <v>-3948.394417257864</v>
      </c>
      <c r="AG53" s="263">
        <f t="shared" si="15"/>
        <v>-3875.6569039969295</v>
      </c>
      <c r="AH53" s="263">
        <f t="shared" si="15"/>
        <v>-4089.9447374341239</v>
      </c>
      <c r="AI53" s="263">
        <f t="shared" si="15"/>
        <v>-5252.7991229032314</v>
      </c>
      <c r="AJ53" s="263">
        <f t="shared" si="15"/>
        <v>-4481.9970506992076</v>
      </c>
      <c r="AK53" s="263">
        <f t="shared" si="15"/>
        <v>-4396.2225042955815</v>
      </c>
      <c r="AL53" s="263">
        <f t="shared" si="15"/>
        <v>-4620.4417237296338</v>
      </c>
      <c r="AM53" s="263">
        <f t="shared" si="15"/>
        <v>-5863.0307077771085</v>
      </c>
      <c r="AN53" s="263">
        <f t="shared" si="15"/>
        <v>-5010.4482459587516</v>
      </c>
      <c r="AO53" s="263">
        <f t="shared" si="15"/>
        <v>-4923.7485197941724</v>
      </c>
      <c r="AP53" s="263">
        <f t="shared" si="15"/>
        <v>-5167.7468623701561</v>
      </c>
      <c r="AQ53" s="263">
        <f t="shared" si="15"/>
        <v>-6502.1939501676479</v>
      </c>
      <c r="AR53" s="263">
        <f t="shared" si="15"/>
        <v>-5590.1425426951146</v>
      </c>
      <c r="AS53" s="263">
        <f t="shared" si="15"/>
        <v>-5498.4704210976161</v>
      </c>
      <c r="AT53" s="263">
        <f t="shared" si="15"/>
        <v>-5760.8826822388519</v>
      </c>
      <c r="AU53" s="263">
        <f t="shared" si="15"/>
        <v>-7191.8381488941095</v>
      </c>
      <c r="AV53" s="263">
        <f t="shared" si="15"/>
        <v>-6214.6790234702594</v>
      </c>
      <c r="AW53" s="263">
        <f t="shared" si="15"/>
        <v>-6116.7214208913911</v>
      </c>
      <c r="AX53" s="263">
        <f t="shared" si="15"/>
        <v>-6398.2017651275992</v>
      </c>
      <c r="AY53" s="263">
        <f t="shared" si="15"/>
        <v>-7932.132279982181</v>
      </c>
      <c r="AZ53" s="263">
        <f t="shared" si="15"/>
        <v>0</v>
      </c>
      <c r="BA53" s="263">
        <f t="shared" si="15"/>
        <v>0</v>
      </c>
      <c r="BB53" s="263">
        <f xml:space="preserve"> -1 * BB52</f>
        <v>0</v>
      </c>
    </row>
  </sheetData>
  <conditionalFormatting sqref="F2">
    <cfRule type="cellIs" dxfId="25" priority="1" stopIfTrue="1" operator="notEqual">
      <formula>0</formula>
    </cfRule>
    <cfRule type="cellIs" dxfId="24" priority="2" stopIfTrue="1" operator="equal">
      <formula>""</formula>
    </cfRule>
  </conditionalFormatting>
  <conditionalFormatting sqref="J3:BB3">
    <cfRule type="cellIs" dxfId="23" priority="9" stopIfTrue="1" operator="equal">
      <formula>"Pre-fcst"</formula>
    </cfRule>
    <cfRule type="cellIs" dxfId="22" priority="10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565F-0272-4CFF-8C36-07A989DCEB00}">
  <sheetPr>
    <tabColor theme="4" tint="0.59999389629810485"/>
    <outlinePr summaryBelow="0" summaryRight="0"/>
  </sheetPr>
  <dimension ref="A1:BW67"/>
  <sheetViews>
    <sheetView defaultGridColor="0" colorId="22" zoomScale="80" zoomScaleNormal="80" workbookViewId="0">
      <pane xSplit="9" ySplit="5" topLeftCell="J50" activePane="bottomRight" state="frozen"/>
      <selection activeCell="F2" sqref="F2:G2"/>
      <selection pane="topRight" activeCell="F2" sqref="F2:G2"/>
      <selection pane="bottomLeft" activeCell="F2" sqref="F2:G2"/>
      <selection pane="bottomRight" activeCell="E15" sqref="E15"/>
    </sheetView>
  </sheetViews>
  <sheetFormatPr defaultColWidth="0" defaultRowHeight="13.2" x14ac:dyDescent="0.25"/>
  <cols>
    <col min="1" max="1" width="1.21875" style="136" customWidth="1"/>
    <col min="2" max="2" width="1.21875" style="2" customWidth="1"/>
    <col min="3" max="3" width="1.21875" style="3" customWidth="1"/>
    <col min="4" max="4" width="1.21875" style="116" customWidth="1"/>
    <col min="5" max="5" width="40.77734375" style="64" customWidth="1"/>
    <col min="6" max="6" width="12.77734375" style="64" customWidth="1"/>
    <col min="7" max="7" width="11.77734375" style="64" customWidth="1"/>
    <col min="8" max="8" width="12.21875" style="64" bestFit="1" customWidth="1"/>
    <col min="9" max="9" width="2.77734375" style="64" customWidth="1"/>
    <col min="10" max="54" width="11.77734375" style="64" customWidth="1"/>
    <col min="55" max="75" width="0" style="12" hidden="1" customWidth="1"/>
    <col min="76" max="16384" width="11.77734375" style="12" hidden="1"/>
  </cols>
  <sheetData>
    <row r="1" spans="1:54" ht="25.8" x14ac:dyDescent="0.25">
      <c r="A1" s="1" t="str">
        <f ca="1" xml:space="preserve"> RIGHT(CELL("filename", A1), LEN(CELL("filename", A1)) - SEARCH("]", CELL("filename", A1)))</f>
        <v>FinStat</v>
      </c>
    </row>
    <row r="2" spans="1:54" s="18" customFormat="1" ht="14.4" x14ac:dyDescent="0.25">
      <c r="A2" s="7"/>
      <c r="B2" s="7"/>
      <c r="C2" s="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</row>
    <row r="3" spans="1:54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</row>
    <row r="4" spans="1:54" s="117" customFormat="1" ht="14.4" x14ac:dyDescent="0.25">
      <c r="A4" s="19"/>
      <c r="B4" s="19"/>
      <c r="C4" s="20"/>
      <c r="D4" s="22"/>
      <c r="E4" s="16" t="str">
        <f xml:space="preserve"> E$29</f>
        <v>Total assets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</row>
    <row r="5" spans="1:5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</row>
    <row r="6" spans="1:54" ht="14.4" x14ac:dyDescent="0.25">
      <c r="A6" s="118"/>
      <c r="B6" s="19"/>
      <c r="C6" s="20"/>
      <c r="D6" s="119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</row>
    <row r="7" spans="1:54" ht="14.4" x14ac:dyDescent="0.25">
      <c r="A7" s="118" t="s">
        <v>60</v>
      </c>
      <c r="B7" s="19"/>
      <c r="C7" s="20"/>
      <c r="D7" s="119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</row>
    <row r="8" spans="1:54" ht="14.4" x14ac:dyDescent="0.25">
      <c r="A8" s="118"/>
      <c r="B8" s="19"/>
      <c r="C8" s="20"/>
      <c r="D8" s="119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</row>
    <row r="9" spans="1:54" ht="14.4" x14ac:dyDescent="0.25">
      <c r="A9" s="19"/>
      <c r="B9" s="19"/>
      <c r="C9" s="20"/>
      <c r="D9" s="21"/>
      <c r="E9" s="87" t="str">
        <f xml:space="preserve"> OpRev!E$167</f>
        <v>operating revenue</v>
      </c>
      <c r="F9" s="87">
        <f xml:space="preserve"> OpRev!F$167</f>
        <v>0</v>
      </c>
      <c r="G9" s="87" t="str">
        <f xml:space="preserve"> OpRev!G$167</f>
        <v xml:space="preserve">usd 000s </v>
      </c>
      <c r="H9" s="87">
        <f xml:space="preserve"> SUM(J9:BB9)</f>
        <v>694463.66614187963</v>
      </c>
      <c r="I9" s="87">
        <f xml:space="preserve"> OpRev!I$167</f>
        <v>0</v>
      </c>
      <c r="J9" s="87">
        <f xml:space="preserve"> OpRev!J$167</f>
        <v>0</v>
      </c>
      <c r="K9" s="87">
        <f xml:space="preserve"> OpRev!K$167</f>
        <v>0</v>
      </c>
      <c r="L9" s="87">
        <f xml:space="preserve"> OpRev!L$167</f>
        <v>9038.4046875000004</v>
      </c>
      <c r="M9" s="87">
        <f xml:space="preserve"> OpRev!M$167</f>
        <v>10688.071924687498</v>
      </c>
      <c r="N9" s="87">
        <f xml:space="preserve"> OpRev!N$167</f>
        <v>13726.030583922746</v>
      </c>
      <c r="O9" s="87">
        <f xml:space="preserve"> OpRev!O$167</f>
        <v>18089.8116112793</v>
      </c>
      <c r="P9" s="87">
        <f xml:space="preserve"> OpRev!P$167</f>
        <v>10775.1665114319</v>
      </c>
      <c r="Q9" s="87">
        <f xml:space="preserve"> OpRev!Q$167</f>
        <v>13058.739179192209</v>
      </c>
      <c r="R9" s="87">
        <f xml:space="preserve"> OpRev!R$167</f>
        <v>14107.374272043155</v>
      </c>
      <c r="S9" s="87">
        <f xml:space="preserve"> OpRev!S$167</f>
        <v>18638.641854830876</v>
      </c>
      <c r="T9" s="87">
        <f xml:space="preserve"> OpRev!T$167</f>
        <v>11213.653901701677</v>
      </c>
      <c r="U9" s="87">
        <f xml:space="preserve"> OpRev!U$167</f>
        <v>13521.787452860195</v>
      </c>
      <c r="V9" s="87">
        <f xml:space="preserve"> OpRev!V$167</f>
        <v>14643.853133509287</v>
      </c>
      <c r="W9" s="87">
        <f xml:space="preserve"> OpRev!W$167</f>
        <v>19395.445455090852</v>
      </c>
      <c r="X9" s="87">
        <f xml:space="preserve"> OpRev!X$167</f>
        <v>12106.858571564733</v>
      </c>
      <c r="Y9" s="87">
        <f xml:space="preserve"> OpRev!Y$167</f>
        <v>14140.570011332482</v>
      </c>
      <c r="Z9" s="87">
        <f xml:space="preserve"> OpRev!Z$167</f>
        <v>15351.889438782346</v>
      </c>
      <c r="AA9" s="87">
        <f xml:space="preserve"> OpRev!AA$167</f>
        <v>19856.579425459186</v>
      </c>
      <c r="AB9" s="87">
        <f xml:space="preserve"> OpRev!AB$167</f>
        <v>12755.062971724408</v>
      </c>
      <c r="AC9" s="87">
        <f xml:space="preserve"> OpRev!AC$167</f>
        <v>14934.44420353874</v>
      </c>
      <c r="AD9" s="87">
        <f xml:space="preserve"> OpRev!AD$167</f>
        <v>16253.80303654465</v>
      </c>
      <c r="AE9" s="87">
        <f xml:space="preserve"> OpRev!AE$167</f>
        <v>21075.049642272676</v>
      </c>
      <c r="AF9" s="87">
        <f xml:space="preserve"> OpRev!AF$167</f>
        <v>13571.103157918116</v>
      </c>
      <c r="AG9" s="87">
        <f xml:space="preserve"> OpRev!AG$167</f>
        <v>15929.054014696372</v>
      </c>
      <c r="AH9" s="87">
        <f xml:space="preserve"> OpRev!AH$167</f>
        <v>17378.980207544653</v>
      </c>
      <c r="AI9" s="87">
        <f xml:space="preserve"> OpRev!AI$167</f>
        <v>22589.482293935303</v>
      </c>
      <c r="AJ9" s="87">
        <f xml:space="preserve"> OpRev!AJ$167</f>
        <v>14658.25954599274</v>
      </c>
      <c r="AK9" s="87">
        <f xml:space="preserve"> OpRev!AK$167</f>
        <v>17073.700405543605</v>
      </c>
      <c r="AL9" s="87">
        <f xml:space="preserve"> OpRev!AL$167</f>
        <v>18627.816890050606</v>
      </c>
      <c r="AM9" s="87">
        <f xml:space="preserve"> OpRev!AM$167</f>
        <v>24212.740608898926</v>
      </c>
      <c r="AN9" s="87">
        <f xml:space="preserve"> OpRev!AN$167</f>
        <v>15591.593192747789</v>
      </c>
      <c r="AO9" s="87">
        <f xml:space="preserve"> OpRev!AO$167</f>
        <v>18300.599977205653</v>
      </c>
      <c r="AP9" s="87">
        <f xml:space="preserve"> OpRev!AP$167</f>
        <v>19966.393766799687</v>
      </c>
      <c r="AQ9" s="87">
        <f xml:space="preserve"> OpRev!AQ$167</f>
        <v>25952.64469390775</v>
      </c>
      <c r="AR9" s="87">
        <f xml:space="preserve"> OpRev!AR$167</f>
        <v>16711.989975831788</v>
      </c>
      <c r="AS9" s="87">
        <f xml:space="preserve"> OpRev!AS$167</f>
        <v>19615.663363576292</v>
      </c>
      <c r="AT9" s="87">
        <f xml:space="preserve"> OpRev!AT$167</f>
        <v>21401.159481217888</v>
      </c>
      <c r="AU9" s="87">
        <f xml:space="preserve"> OpRev!AU$167</f>
        <v>27817.576601001201</v>
      </c>
      <c r="AV9" s="87">
        <f xml:space="preserve"> OpRev!AV$167</f>
        <v>17912.897386407589</v>
      </c>
      <c r="AW9" s="87">
        <f xml:space="preserve"> OpRev!AW$167</f>
        <v>21025.225930975241</v>
      </c>
      <c r="AX9" s="87">
        <f xml:space="preserve"> OpRev!AX$167</f>
        <v>22939.026070000953</v>
      </c>
      <c r="AY9" s="87">
        <f xml:space="preserve"> OpRev!AY$167</f>
        <v>29816.520708358443</v>
      </c>
      <c r="AZ9" s="87">
        <f xml:space="preserve"> OpRev!AZ$167</f>
        <v>0</v>
      </c>
      <c r="BA9" s="87">
        <f xml:space="preserve"> OpRev!BA$167</f>
        <v>0</v>
      </c>
      <c r="BB9" s="87">
        <f xml:space="preserve"> OpRev!BB$167</f>
        <v>0</v>
      </c>
    </row>
    <row r="10" spans="1:54" ht="14.4" x14ac:dyDescent="0.25">
      <c r="A10" s="19"/>
      <c r="B10" s="19"/>
      <c r="C10" s="20"/>
      <c r="D10" s="21"/>
      <c r="E10" s="253" t="str">
        <f xml:space="preserve"> OpCost!E$85</f>
        <v>operating cost</v>
      </c>
      <c r="F10" s="253">
        <f xml:space="preserve"> OpCost!F$85</f>
        <v>0</v>
      </c>
      <c r="G10" s="253" t="str">
        <f xml:space="preserve"> OpCost!G$85</f>
        <v>usd 000s</v>
      </c>
      <c r="H10" s="253">
        <f xml:space="preserve"> SUM(J10:BB10)</f>
        <v>-313643.60450869834</v>
      </c>
      <c r="I10" s="253">
        <f xml:space="preserve"> OpCost!I$85</f>
        <v>0</v>
      </c>
      <c r="J10" s="253">
        <f xml:space="preserve"> OpCost!J$85</f>
        <v>0</v>
      </c>
      <c r="K10" s="253">
        <f xml:space="preserve"> OpCost!K$85</f>
        <v>0</v>
      </c>
      <c r="L10" s="253">
        <f xml:space="preserve"> OpCost!L$85</f>
        <v>-6221.3329687499991</v>
      </c>
      <c r="M10" s="253">
        <f xml:space="preserve"> OpCost!M$85</f>
        <v>-6342.8868079687481</v>
      </c>
      <c r="N10" s="253">
        <f xml:space="preserve"> OpCost!N$85</f>
        <v>-6532.5749823543738</v>
      </c>
      <c r="O10" s="253">
        <f xml:space="preserve"> OpCost!O$85</f>
        <v>-6788.4423426062367</v>
      </c>
      <c r="P10" s="253">
        <f xml:space="preserve"> OpCost!P$85</f>
        <v>-6403.7250826528752</v>
      </c>
      <c r="Q10" s="253">
        <f xml:space="preserve"> OpCost!Q$85</f>
        <v>-6570.3870578336637</v>
      </c>
      <c r="R10" s="253">
        <f xml:space="preserve"> OpCost!R$85</f>
        <v>-6672.3925860512063</v>
      </c>
      <c r="S10" s="253">
        <f xml:space="preserve"> OpCost!S$85</f>
        <v>-6948.8894031544696</v>
      </c>
      <c r="T10" s="253">
        <f xml:space="preserve"> OpCost!T$85</f>
        <v>-6570.1311013980676</v>
      </c>
      <c r="U10" s="253">
        <f xml:space="preserve"> OpCost!U$85</f>
        <v>-6750.1773072399337</v>
      </c>
      <c r="V10" s="253">
        <f xml:space="preserve"> OpCost!V$85</f>
        <v>-6869.0896632046533</v>
      </c>
      <c r="W10" s="253">
        <f xml:space="preserve"> OpCost!W$85</f>
        <v>-7170.1361629690491</v>
      </c>
      <c r="X10" s="253">
        <f xml:space="preserve"> OpCost!X$85</f>
        <v>-6800.1901293619376</v>
      </c>
      <c r="Y10" s="253">
        <f xml:space="preserve"> OpCost!Y$85</f>
        <v>-6990.4353469357038</v>
      </c>
      <c r="Z10" s="253">
        <f xml:space="preserve"> OpCost!Z$85</f>
        <v>-7128.6873505862786</v>
      </c>
      <c r="AA10" s="253">
        <f xml:space="preserve"> OpCost!AA$85</f>
        <v>-7441.5537054070173</v>
      </c>
      <c r="AB10" s="253">
        <f xml:space="preserve"> OpCost!AB$85</f>
        <v>-7083.9637063990449</v>
      </c>
      <c r="AC10" s="253">
        <f xml:space="preserve"> OpCost!AC$85</f>
        <v>-7298.6771591410197</v>
      </c>
      <c r="AD10" s="253">
        <f xml:space="preserve"> OpCost!AD$85</f>
        <v>-7459.3691001709149</v>
      </c>
      <c r="AE10" s="253">
        <f xml:space="preserve"> OpCost!AE$85</f>
        <v>-7806.1485369999136</v>
      </c>
      <c r="AF10" s="253">
        <f xml:space="preserve"> OpCost!AF$85</f>
        <v>-7441.2131212212389</v>
      </c>
      <c r="AG10" s="253">
        <f xml:space="preserve"> OpCost!AG$85</f>
        <v>-7684.8596722372049</v>
      </c>
      <c r="AH10" s="253">
        <f xml:space="preserve"> OpCost!AH$85</f>
        <v>-7871.9092330862095</v>
      </c>
      <c r="AI10" s="253">
        <f xml:space="preserve"> OpCost!AI$85</f>
        <v>-8259.3022620336669</v>
      </c>
      <c r="AJ10" s="253">
        <f xml:space="preserve"> OpCost!AJ$85</f>
        <v>-7874.746857102522</v>
      </c>
      <c r="AK10" s="253">
        <f xml:space="preserve"> OpCost!AK$85</f>
        <v>-8129.2976969429601</v>
      </c>
      <c r="AL10" s="253">
        <f xml:space="preserve"> OpCost!AL$85</f>
        <v>-8329.7884580376176</v>
      </c>
      <c r="AM10" s="253">
        <f xml:space="preserve"> OpCost!AM$85</f>
        <v>-8745.0191747733788</v>
      </c>
      <c r="AN10" s="253">
        <f xml:space="preserve"> OpCost!AN$85</f>
        <v>-8325.7515236298095</v>
      </c>
      <c r="AO10" s="253">
        <f xml:space="preserve"> OpCost!AO$85</f>
        <v>-8605.6726075720944</v>
      </c>
      <c r="AP10" s="253">
        <f xml:space="preserve"> OpCost!AP$85</f>
        <v>-8820.5704405414235</v>
      </c>
      <c r="AQ10" s="253">
        <f xml:space="preserve"> OpCost!AQ$85</f>
        <v>-9265.6392343432781</v>
      </c>
      <c r="AR10" s="253">
        <f xml:space="preserve"> OpCost!AR$85</f>
        <v>-8816.2434159376935</v>
      </c>
      <c r="AS10" s="253">
        <f xml:space="preserve"> OpCost!AS$85</f>
        <v>-9116.2793578094534</v>
      </c>
      <c r="AT10" s="253">
        <f xml:space="preserve"> OpCost!AT$85</f>
        <v>-9346.6195408820768</v>
      </c>
      <c r="AU10" s="253">
        <f xml:space="preserve"> OpCost!AU$85</f>
        <v>-9823.6705470635225</v>
      </c>
      <c r="AV10" s="253">
        <f xml:space="preserve"> OpCost!AV$85</f>
        <v>-9341.9815804819591</v>
      </c>
      <c r="AW10" s="253">
        <f xml:space="preserve"> OpCost!AW$85</f>
        <v>-9663.5778144885262</v>
      </c>
      <c r="AX10" s="253">
        <f xml:space="preserve"> OpCost!AX$85</f>
        <v>-9910.4700199836952</v>
      </c>
      <c r="AY10" s="253">
        <f xml:space="preserve"> OpCost!AY$85</f>
        <v>-10421.801449344814</v>
      </c>
      <c r="AZ10" s="253">
        <f xml:space="preserve"> OpCost!AZ$85</f>
        <v>0</v>
      </c>
      <c r="BA10" s="253">
        <f xml:space="preserve"> OpCost!BA$85</f>
        <v>0</v>
      </c>
      <c r="BB10" s="253">
        <f xml:space="preserve"> OpCost!BB$85</f>
        <v>0</v>
      </c>
    </row>
    <row r="11" spans="1:54" s="207" customFormat="1" ht="14.4" x14ac:dyDescent="0.25">
      <c r="A11" s="291"/>
      <c r="B11" s="292"/>
      <c r="C11" s="293"/>
      <c r="D11" s="294"/>
      <c r="E11" s="329" t="s">
        <v>61</v>
      </c>
      <c r="F11" s="295"/>
      <c r="G11" s="295" t="s">
        <v>296</v>
      </c>
      <c r="H11" s="295">
        <f xml:space="preserve"> SUM(J11:BB11)</f>
        <v>380820.06163318129</v>
      </c>
      <c r="I11" s="295"/>
      <c r="J11" s="295">
        <f t="shared" ref="J11:BB11" si="0" xml:space="preserve"> SUM(J9:J10)</f>
        <v>0</v>
      </c>
      <c r="K11" s="295">
        <f t="shared" si="0"/>
        <v>0</v>
      </c>
      <c r="L11" s="295">
        <f t="shared" si="0"/>
        <v>2817.0717187500013</v>
      </c>
      <c r="M11" s="295">
        <f t="shared" si="0"/>
        <v>4345.1851167187497</v>
      </c>
      <c r="N11" s="295">
        <f t="shared" si="0"/>
        <v>7193.455601568372</v>
      </c>
      <c r="O11" s="295">
        <f t="shared" si="0"/>
        <v>11301.369268673063</v>
      </c>
      <c r="P11" s="295">
        <f t="shared" si="0"/>
        <v>4371.441428779025</v>
      </c>
      <c r="Q11" s="295">
        <f t="shared" si="0"/>
        <v>6488.3521213585454</v>
      </c>
      <c r="R11" s="295">
        <f t="shared" si="0"/>
        <v>7434.9816859919483</v>
      </c>
      <c r="S11" s="295">
        <f t="shared" si="0"/>
        <v>11689.752451676406</v>
      </c>
      <c r="T11" s="295">
        <f t="shared" si="0"/>
        <v>4643.5228003036091</v>
      </c>
      <c r="U11" s="295">
        <f t="shared" si="0"/>
        <v>6771.6101456202614</v>
      </c>
      <c r="V11" s="295">
        <f t="shared" si="0"/>
        <v>7774.7634703046333</v>
      </c>
      <c r="W11" s="295">
        <f t="shared" si="0"/>
        <v>12225.309292121803</v>
      </c>
      <c r="X11" s="295">
        <f t="shared" si="0"/>
        <v>5306.6684422027956</v>
      </c>
      <c r="Y11" s="295">
        <f t="shared" si="0"/>
        <v>7150.1346643967781</v>
      </c>
      <c r="Z11" s="295">
        <f t="shared" si="0"/>
        <v>8223.2020881960671</v>
      </c>
      <c r="AA11" s="295">
        <f t="shared" si="0"/>
        <v>12415.025720052168</v>
      </c>
      <c r="AB11" s="295">
        <f t="shared" si="0"/>
        <v>5671.0992653253634</v>
      </c>
      <c r="AC11" s="295">
        <f t="shared" si="0"/>
        <v>7635.7670443977204</v>
      </c>
      <c r="AD11" s="295">
        <f t="shared" si="0"/>
        <v>8794.4339363737345</v>
      </c>
      <c r="AE11" s="295">
        <f t="shared" si="0"/>
        <v>13268.901105272762</v>
      </c>
      <c r="AF11" s="295">
        <f t="shared" si="0"/>
        <v>6129.8900366968774</v>
      </c>
      <c r="AG11" s="295">
        <f t="shared" si="0"/>
        <v>8244.1943424591664</v>
      </c>
      <c r="AH11" s="295">
        <f t="shared" si="0"/>
        <v>9507.0709744584437</v>
      </c>
      <c r="AI11" s="295">
        <f t="shared" si="0"/>
        <v>14330.180031901637</v>
      </c>
      <c r="AJ11" s="295">
        <f t="shared" si="0"/>
        <v>6783.5126888902178</v>
      </c>
      <c r="AK11" s="295">
        <f t="shared" si="0"/>
        <v>8944.4027086006445</v>
      </c>
      <c r="AL11" s="295">
        <f t="shared" si="0"/>
        <v>10298.028432012989</v>
      </c>
      <c r="AM11" s="295">
        <f t="shared" si="0"/>
        <v>15467.721434125548</v>
      </c>
      <c r="AN11" s="295">
        <f t="shared" si="0"/>
        <v>7265.8416691179791</v>
      </c>
      <c r="AO11" s="295">
        <f t="shared" si="0"/>
        <v>9694.9273696335586</v>
      </c>
      <c r="AP11" s="295">
        <f t="shared" si="0"/>
        <v>11145.823326258263</v>
      </c>
      <c r="AQ11" s="295">
        <f t="shared" si="0"/>
        <v>16687.005459564472</v>
      </c>
      <c r="AR11" s="295">
        <f t="shared" si="0"/>
        <v>7895.7465598940944</v>
      </c>
      <c r="AS11" s="295">
        <f t="shared" si="0"/>
        <v>10499.384005766839</v>
      </c>
      <c r="AT11" s="295">
        <f t="shared" si="0"/>
        <v>12054.539940335811</v>
      </c>
      <c r="AU11" s="295">
        <f t="shared" si="0"/>
        <v>17993.906053937681</v>
      </c>
      <c r="AV11" s="295">
        <f t="shared" si="0"/>
        <v>8570.9158059256297</v>
      </c>
      <c r="AW11" s="295">
        <f t="shared" si="0"/>
        <v>11361.648116486715</v>
      </c>
      <c r="AX11" s="295">
        <f t="shared" si="0"/>
        <v>13028.556050017258</v>
      </c>
      <c r="AY11" s="295">
        <f t="shared" si="0"/>
        <v>19394.719259013629</v>
      </c>
      <c r="AZ11" s="295">
        <f t="shared" si="0"/>
        <v>0</v>
      </c>
      <c r="BA11" s="295">
        <f t="shared" si="0"/>
        <v>0</v>
      </c>
      <c r="BB11" s="295">
        <f t="shared" si="0"/>
        <v>0</v>
      </c>
    </row>
    <row r="12" spans="1:54" ht="14.4" x14ac:dyDescent="0.25">
      <c r="A12" s="118"/>
      <c r="B12" s="19"/>
      <c r="C12" s="20"/>
      <c r="D12" s="119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</row>
    <row r="13" spans="1:54" ht="14.4" x14ac:dyDescent="0.25">
      <c r="A13" s="19"/>
      <c r="B13" s="19"/>
      <c r="C13" s="20"/>
      <c r="D13" s="21"/>
      <c r="E13" s="253" t="str">
        <f xml:space="preserve"> NCA!E$40</f>
        <v>Accounting depreciation</v>
      </c>
      <c r="F13" s="253">
        <f xml:space="preserve"> NCA!F$40</f>
        <v>0</v>
      </c>
      <c r="G13" s="253" t="str">
        <f xml:space="preserve"> NCA!G$40</f>
        <v>Usd 000s</v>
      </c>
      <c r="H13" s="253">
        <f xml:space="preserve"> NCA!H$40</f>
        <v>-117600</v>
      </c>
      <c r="I13" s="253">
        <f xml:space="preserve"> NCA!I$40</f>
        <v>0</v>
      </c>
      <c r="J13" s="253">
        <f xml:space="preserve"> NCA!J$40</f>
        <v>0</v>
      </c>
      <c r="K13" s="253">
        <f xml:space="preserve"> NCA!K$40</f>
        <v>0</v>
      </c>
      <c r="L13" s="253">
        <f xml:space="preserve"> NCA!L$40</f>
        <v>-2750</v>
      </c>
      <c r="M13" s="253">
        <f xml:space="preserve"> NCA!M$40</f>
        <v>-2750</v>
      </c>
      <c r="N13" s="253">
        <f xml:space="preserve"> NCA!N$40</f>
        <v>-2950</v>
      </c>
      <c r="O13" s="253">
        <f xml:space="preserve"> NCA!O$40</f>
        <v>-2950</v>
      </c>
      <c r="P13" s="253">
        <f xml:space="preserve"> NCA!P$40</f>
        <v>-2950</v>
      </c>
      <c r="Q13" s="253">
        <f xml:space="preserve"> NCA!Q$40</f>
        <v>-2950</v>
      </c>
      <c r="R13" s="253">
        <f xml:space="preserve"> NCA!R$40</f>
        <v>-2950</v>
      </c>
      <c r="S13" s="253">
        <f xml:space="preserve"> NCA!S$40</f>
        <v>-2950</v>
      </c>
      <c r="T13" s="253">
        <f xml:space="preserve"> NCA!T$40</f>
        <v>-2950</v>
      </c>
      <c r="U13" s="253">
        <f xml:space="preserve"> NCA!U$40</f>
        <v>-2950</v>
      </c>
      <c r="V13" s="253">
        <f xml:space="preserve"> NCA!V$40</f>
        <v>-2950</v>
      </c>
      <c r="W13" s="253">
        <f xml:space="preserve"> NCA!W$40</f>
        <v>-2950</v>
      </c>
      <c r="X13" s="253">
        <f xml:space="preserve"> NCA!X$40</f>
        <v>-2950</v>
      </c>
      <c r="Y13" s="253">
        <f xml:space="preserve"> NCA!Y$40</f>
        <v>-2950</v>
      </c>
      <c r="Z13" s="253">
        <f xml:space="preserve"> NCA!Z$40</f>
        <v>-2950</v>
      </c>
      <c r="AA13" s="253">
        <f xml:space="preserve"> NCA!AA$40</f>
        <v>-2950</v>
      </c>
      <c r="AB13" s="253">
        <f xml:space="preserve"> NCA!AB$40</f>
        <v>-2950</v>
      </c>
      <c r="AC13" s="253">
        <f xml:space="preserve"> NCA!AC$40</f>
        <v>-2950</v>
      </c>
      <c r="AD13" s="253">
        <f xml:space="preserve"> NCA!AD$40</f>
        <v>-2950</v>
      </c>
      <c r="AE13" s="253">
        <f xml:space="preserve"> NCA!AE$40</f>
        <v>-2950</v>
      </c>
      <c r="AF13" s="253">
        <f xml:space="preserve"> NCA!AF$40</f>
        <v>-2950</v>
      </c>
      <c r="AG13" s="253">
        <f xml:space="preserve"> NCA!AG$40</f>
        <v>-2950</v>
      </c>
      <c r="AH13" s="253">
        <f xml:space="preserve"> NCA!AH$40</f>
        <v>-2950</v>
      </c>
      <c r="AI13" s="253">
        <f xml:space="preserve"> NCA!AI$40</f>
        <v>-2950</v>
      </c>
      <c r="AJ13" s="253">
        <f xml:space="preserve"> NCA!AJ$40</f>
        <v>-2950</v>
      </c>
      <c r="AK13" s="253">
        <f xml:space="preserve"> NCA!AK$40</f>
        <v>-2950</v>
      </c>
      <c r="AL13" s="253">
        <f xml:space="preserve"> NCA!AL$40</f>
        <v>-2950</v>
      </c>
      <c r="AM13" s="253">
        <f xml:space="preserve"> NCA!AM$40</f>
        <v>-2950</v>
      </c>
      <c r="AN13" s="253">
        <f xml:space="preserve"> NCA!AN$40</f>
        <v>-2950</v>
      </c>
      <c r="AO13" s="253">
        <f xml:space="preserve"> NCA!AO$40</f>
        <v>-2950</v>
      </c>
      <c r="AP13" s="253">
        <f xml:space="preserve"> NCA!AP$40</f>
        <v>-2950</v>
      </c>
      <c r="AQ13" s="253">
        <f xml:space="preserve"> NCA!AQ$40</f>
        <v>-2950</v>
      </c>
      <c r="AR13" s="253">
        <f xml:space="preserve"> NCA!AR$40</f>
        <v>-2950</v>
      </c>
      <c r="AS13" s="253">
        <f xml:space="preserve"> NCA!AS$40</f>
        <v>-2950</v>
      </c>
      <c r="AT13" s="253">
        <f xml:space="preserve"> NCA!AT$40</f>
        <v>-2950</v>
      </c>
      <c r="AU13" s="253">
        <f xml:space="preserve"> NCA!AU$40</f>
        <v>-2950</v>
      </c>
      <c r="AV13" s="253">
        <f xml:space="preserve"> NCA!AV$40</f>
        <v>-2950</v>
      </c>
      <c r="AW13" s="253">
        <f xml:space="preserve"> NCA!AW$40</f>
        <v>-2950</v>
      </c>
      <c r="AX13" s="253">
        <f xml:space="preserve"> NCA!AX$40</f>
        <v>-2950</v>
      </c>
      <c r="AY13" s="253">
        <f xml:space="preserve"> NCA!AY$40</f>
        <v>-2950</v>
      </c>
      <c r="AZ13" s="253">
        <f xml:space="preserve"> NCA!AZ$40</f>
        <v>0</v>
      </c>
      <c r="BA13" s="253">
        <f xml:space="preserve"> NCA!BA$40</f>
        <v>0</v>
      </c>
      <c r="BB13" s="253">
        <f xml:space="preserve"> NCA!BB$40</f>
        <v>0</v>
      </c>
    </row>
    <row r="14" spans="1:54" ht="14.4" x14ac:dyDescent="0.25">
      <c r="A14" s="19"/>
      <c r="B14" s="19"/>
      <c r="C14" s="20"/>
      <c r="D14" s="21"/>
      <c r="E14" s="253" t="str">
        <f xml:space="preserve"> Debt!E$80</f>
        <v>Finance cost</v>
      </c>
      <c r="F14" s="253">
        <f xml:space="preserve"> Debt!F$80</f>
        <v>0</v>
      </c>
      <c r="G14" s="253" t="str">
        <f xml:space="preserve"> Debt!G$80</f>
        <v>usd 000s</v>
      </c>
      <c r="H14" s="253">
        <f xml:space="preserve"> Debt!H$80</f>
        <v>-11269.800000000001</v>
      </c>
      <c r="I14" s="253">
        <f xml:space="preserve"> Debt!I$80</f>
        <v>0</v>
      </c>
      <c r="J14" s="253">
        <f xml:space="preserve"> Debt!J$80</f>
        <v>0</v>
      </c>
      <c r="K14" s="253">
        <f xml:space="preserve"> Debt!K$80</f>
        <v>0</v>
      </c>
      <c r="L14" s="253">
        <f xml:space="preserve"> Debt!L$80</f>
        <v>-1109.5890410958905</v>
      </c>
      <c r="M14" s="253">
        <f xml:space="preserve"> Debt!M$80</f>
        <v>-1222.3294520547945</v>
      </c>
      <c r="N14" s="253">
        <f xml:space="preserve"> Debt!N$80</f>
        <v>-1155.7972602739726</v>
      </c>
      <c r="O14" s="253">
        <f xml:space="preserve"> Debt!O$80</f>
        <v>-1075.8328767123289</v>
      </c>
      <c r="P14" s="253">
        <f xml:space="preserve"> Debt!P$80</f>
        <v>-974.21917808219177</v>
      </c>
      <c r="Q14" s="253">
        <f xml:space="preserve"> Debt!Q$80</f>
        <v>-905.94863013698637</v>
      </c>
      <c r="R14" s="253">
        <f xml:space="preserve"> Debt!R$80</f>
        <v>-835.93972602739723</v>
      </c>
      <c r="S14" s="253">
        <f xml:space="preserve"> Debt!S$80</f>
        <v>-755.97534246575344</v>
      </c>
      <c r="T14" s="253">
        <f xml:space="preserve"> Debt!T$80</f>
        <v>-668.66301369863015</v>
      </c>
      <c r="U14" s="253">
        <f xml:space="preserve"> Debt!U$80</f>
        <v>-589.56780821917812</v>
      </c>
      <c r="V14" s="253">
        <f xml:space="preserve"> Debt!V$80</f>
        <v>-516.08219178082197</v>
      </c>
      <c r="W14" s="253">
        <f xml:space="preserve"> Debt!W$80</f>
        <v>-436.11780821917807</v>
      </c>
      <c r="X14" s="253">
        <f xml:space="preserve"> Debt!X$80</f>
        <v>-348.41095890410963</v>
      </c>
      <c r="Y14" s="253">
        <f xml:space="preserve"> Debt!Y$80</f>
        <v>-273.18698630136987</v>
      </c>
      <c r="Z14" s="253">
        <f xml:space="preserve"> Debt!Z$80</f>
        <v>-196.22465753424657</v>
      </c>
      <c r="AA14" s="253">
        <f xml:space="preserve"> Debt!AA$80</f>
        <v>-116.26027397260275</v>
      </c>
      <c r="AB14" s="253">
        <f xml:space="preserve"> Debt!AB$80</f>
        <v>-35.506849315068493</v>
      </c>
      <c r="AC14" s="253">
        <f xml:space="preserve"> Debt!AC$80</f>
        <v>-26.926027397260274</v>
      </c>
      <c r="AD14" s="253">
        <f xml:space="preserve"> Debt!AD$80</f>
        <v>-18.147945205479452</v>
      </c>
      <c r="AE14" s="253">
        <f xml:space="preserve"> Debt!AE$80</f>
        <v>-9.0739726027397261</v>
      </c>
      <c r="AF14" s="253">
        <f xml:space="preserve"> Debt!AF$80</f>
        <v>0</v>
      </c>
      <c r="AG14" s="253">
        <f xml:space="preserve"> Debt!AG$80</f>
        <v>0</v>
      </c>
      <c r="AH14" s="253">
        <f xml:space="preserve"> Debt!AH$80</f>
        <v>0</v>
      </c>
      <c r="AI14" s="253">
        <f xml:space="preserve"> Debt!AI$80</f>
        <v>0</v>
      </c>
      <c r="AJ14" s="253">
        <f xml:space="preserve"> Debt!AJ$80</f>
        <v>0</v>
      </c>
      <c r="AK14" s="253">
        <f xml:space="preserve"> Debt!AK$80</f>
        <v>0</v>
      </c>
      <c r="AL14" s="253">
        <f xml:space="preserve"> Debt!AL$80</f>
        <v>0</v>
      </c>
      <c r="AM14" s="253">
        <f xml:space="preserve"> Debt!AM$80</f>
        <v>0</v>
      </c>
      <c r="AN14" s="253">
        <f xml:space="preserve"> Debt!AN$80</f>
        <v>0</v>
      </c>
      <c r="AO14" s="253">
        <f xml:space="preserve"> Debt!AO$80</f>
        <v>0</v>
      </c>
      <c r="AP14" s="253">
        <f xml:space="preserve"> Debt!AP$80</f>
        <v>0</v>
      </c>
      <c r="AQ14" s="253">
        <f xml:space="preserve"> Debt!AQ$80</f>
        <v>0</v>
      </c>
      <c r="AR14" s="253">
        <f xml:space="preserve"> Debt!AR$80</f>
        <v>0</v>
      </c>
      <c r="AS14" s="253">
        <f xml:space="preserve"> Debt!AS$80</f>
        <v>0</v>
      </c>
      <c r="AT14" s="253">
        <f xml:space="preserve"> Debt!AT$80</f>
        <v>0</v>
      </c>
      <c r="AU14" s="253">
        <f xml:space="preserve"> Debt!AU$80</f>
        <v>0</v>
      </c>
      <c r="AV14" s="253">
        <f xml:space="preserve"> Debt!AV$80</f>
        <v>0</v>
      </c>
      <c r="AW14" s="253">
        <f xml:space="preserve"> Debt!AW$80</f>
        <v>0</v>
      </c>
      <c r="AX14" s="253">
        <f xml:space="preserve"> Debt!AX$80</f>
        <v>0</v>
      </c>
      <c r="AY14" s="253">
        <f xml:space="preserve"> Debt!AY$80</f>
        <v>0</v>
      </c>
      <c r="AZ14" s="253">
        <f xml:space="preserve"> Debt!AZ$80</f>
        <v>0</v>
      </c>
      <c r="BA14" s="253">
        <f xml:space="preserve"> Debt!BA$80</f>
        <v>0</v>
      </c>
      <c r="BB14" s="253">
        <f xml:space="preserve"> Debt!BB$80</f>
        <v>0</v>
      </c>
    </row>
    <row r="15" spans="1:54" s="207" customFormat="1" ht="14.4" x14ac:dyDescent="0.25">
      <c r="A15" s="291"/>
      <c r="B15" s="292"/>
      <c r="C15" s="293"/>
      <c r="D15" s="294"/>
      <c r="E15" s="295" t="s">
        <v>62</v>
      </c>
      <c r="F15" s="295"/>
      <c r="G15" s="295" t="s">
        <v>296</v>
      </c>
      <c r="H15" s="295">
        <f xml:space="preserve"> SUM(J15:BB15)</f>
        <v>251950.26163318122</v>
      </c>
      <c r="I15" s="295"/>
      <c r="J15" s="295">
        <f t="shared" ref="J15:AO15" si="1" xml:space="preserve"> J11 + SUM(J13:J14)</f>
        <v>0</v>
      </c>
      <c r="K15" s="295">
        <f t="shared" si="1"/>
        <v>0</v>
      </c>
      <c r="L15" s="295">
        <f t="shared" si="1"/>
        <v>-1042.5173223458892</v>
      </c>
      <c r="M15" s="295">
        <f t="shared" si="1"/>
        <v>372.85566466395539</v>
      </c>
      <c r="N15" s="295">
        <f t="shared" si="1"/>
        <v>3087.6583412943992</v>
      </c>
      <c r="O15" s="295">
        <f t="shared" si="1"/>
        <v>7275.5363919607335</v>
      </c>
      <c r="P15" s="295">
        <f t="shared" si="1"/>
        <v>447.22225069683327</v>
      </c>
      <c r="Q15" s="295">
        <f t="shared" si="1"/>
        <v>2632.4034912215593</v>
      </c>
      <c r="R15" s="295">
        <f t="shared" si="1"/>
        <v>3649.0419599645511</v>
      </c>
      <c r="S15" s="295">
        <f t="shared" si="1"/>
        <v>7983.7771092106523</v>
      </c>
      <c r="T15" s="295">
        <f t="shared" si="1"/>
        <v>1024.859786604979</v>
      </c>
      <c r="U15" s="295">
        <f t="shared" si="1"/>
        <v>3232.0423374010834</v>
      </c>
      <c r="V15" s="295">
        <f t="shared" si="1"/>
        <v>4308.6812785238108</v>
      </c>
      <c r="W15" s="295">
        <f t="shared" si="1"/>
        <v>8839.1914839026249</v>
      </c>
      <c r="X15" s="295">
        <f t="shared" si="1"/>
        <v>2008.2574832986861</v>
      </c>
      <c r="Y15" s="295">
        <f t="shared" si="1"/>
        <v>3926.9476780954083</v>
      </c>
      <c r="Z15" s="295">
        <f t="shared" si="1"/>
        <v>5076.9774306618201</v>
      </c>
      <c r="AA15" s="295">
        <f t="shared" si="1"/>
        <v>9348.7654460795657</v>
      </c>
      <c r="AB15" s="295">
        <f t="shared" si="1"/>
        <v>2685.592416010295</v>
      </c>
      <c r="AC15" s="295">
        <f t="shared" si="1"/>
        <v>4658.8410170004599</v>
      </c>
      <c r="AD15" s="295">
        <f t="shared" si="1"/>
        <v>5826.2859911682554</v>
      </c>
      <c r="AE15" s="295">
        <f t="shared" si="1"/>
        <v>10309.827132670023</v>
      </c>
      <c r="AF15" s="295">
        <f t="shared" si="1"/>
        <v>3179.8900366968774</v>
      </c>
      <c r="AG15" s="295">
        <f t="shared" si="1"/>
        <v>5294.1943424591664</v>
      </c>
      <c r="AH15" s="295">
        <f t="shared" si="1"/>
        <v>6557.0709744584437</v>
      </c>
      <c r="AI15" s="295">
        <f t="shared" si="1"/>
        <v>11380.180031901637</v>
      </c>
      <c r="AJ15" s="295">
        <f t="shared" si="1"/>
        <v>3833.5126888902178</v>
      </c>
      <c r="AK15" s="295">
        <f t="shared" si="1"/>
        <v>5994.4027086006445</v>
      </c>
      <c r="AL15" s="295">
        <f t="shared" si="1"/>
        <v>7348.0284320129886</v>
      </c>
      <c r="AM15" s="295">
        <f t="shared" si="1"/>
        <v>12517.721434125548</v>
      </c>
      <c r="AN15" s="295">
        <f t="shared" si="1"/>
        <v>4315.8416691179791</v>
      </c>
      <c r="AO15" s="295">
        <f t="shared" si="1"/>
        <v>6744.9273696335586</v>
      </c>
      <c r="AP15" s="295">
        <f t="shared" ref="AP15:BB15" si="2" xml:space="preserve"> AP11 + SUM(AP13:AP14)</f>
        <v>8195.8233262582635</v>
      </c>
      <c r="AQ15" s="295">
        <f t="shared" si="2"/>
        <v>13737.005459564472</v>
      </c>
      <c r="AR15" s="295">
        <f t="shared" si="2"/>
        <v>4945.7465598940944</v>
      </c>
      <c r="AS15" s="295">
        <f t="shared" si="2"/>
        <v>7549.3840057668385</v>
      </c>
      <c r="AT15" s="295">
        <f t="shared" si="2"/>
        <v>9104.5399403358115</v>
      </c>
      <c r="AU15" s="295">
        <f t="shared" si="2"/>
        <v>15043.906053937681</v>
      </c>
      <c r="AV15" s="295">
        <f t="shared" si="2"/>
        <v>5620.9158059256297</v>
      </c>
      <c r="AW15" s="295">
        <f t="shared" si="2"/>
        <v>8411.6481164867146</v>
      </c>
      <c r="AX15" s="295">
        <f t="shared" si="2"/>
        <v>10078.556050017258</v>
      </c>
      <c r="AY15" s="295">
        <f t="shared" si="2"/>
        <v>16444.719259013629</v>
      </c>
      <c r="AZ15" s="295">
        <f t="shared" si="2"/>
        <v>0</v>
      </c>
      <c r="BA15" s="295">
        <f t="shared" si="2"/>
        <v>0</v>
      </c>
      <c r="BB15" s="295">
        <f t="shared" si="2"/>
        <v>0</v>
      </c>
    </row>
    <row r="16" spans="1:54" ht="14.4" x14ac:dyDescent="0.25">
      <c r="A16" s="118"/>
      <c r="B16" s="19"/>
      <c r="C16" s="20"/>
      <c r="D16" s="119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</row>
    <row r="17" spans="1:54" ht="14.4" x14ac:dyDescent="0.25">
      <c r="A17" s="19"/>
      <c r="B17" s="19"/>
      <c r="C17" s="20"/>
      <c r="D17" s="21"/>
      <c r="E17" s="253" t="str">
        <f xml:space="preserve"> Tax!E$56</f>
        <v>tax expense</v>
      </c>
      <c r="F17" s="253" t="str">
        <f xml:space="preserve"> Tax!F$56</f>
        <v>is</v>
      </c>
      <c r="G17" s="253" t="str">
        <f xml:space="preserve"> Tax!G$56</f>
        <v>usd 000s</v>
      </c>
      <c r="H17" s="253">
        <f xml:space="preserve"> Tax!H$56</f>
        <v>-75585.078489954365</v>
      </c>
      <c r="I17" s="253">
        <f xml:space="preserve"> Tax!I$56</f>
        <v>0</v>
      </c>
      <c r="J17" s="253">
        <f xml:space="preserve"> Tax!J$56</f>
        <v>0</v>
      </c>
      <c r="K17" s="253">
        <f xml:space="preserve"> Tax!K$56</f>
        <v>0</v>
      </c>
      <c r="L17" s="253">
        <f xml:space="preserve"> Tax!L$56</f>
        <v>312.75519670376673</v>
      </c>
      <c r="M17" s="253">
        <f xml:space="preserve"> Tax!M$56</f>
        <v>-111.85669939918661</v>
      </c>
      <c r="N17" s="253">
        <f xml:space="preserve"> Tax!N$56</f>
        <v>-926.29750238831969</v>
      </c>
      <c r="O17" s="253">
        <f xml:space="preserve"> Tax!O$56</f>
        <v>-2182.6609175882199</v>
      </c>
      <c r="P17" s="253">
        <f xml:space="preserve"> Tax!P$56</f>
        <v>-134.16667520904997</v>
      </c>
      <c r="Q17" s="253">
        <f xml:space="preserve"> Tax!Q$56</f>
        <v>-789.72104736646781</v>
      </c>
      <c r="R17" s="253">
        <f xml:space="preserve"> Tax!R$56</f>
        <v>-1094.7125879893654</v>
      </c>
      <c r="S17" s="253">
        <f xml:space="preserve"> Tax!S$56</f>
        <v>-2395.1331327631956</v>
      </c>
      <c r="T17" s="253">
        <f xml:space="preserve"> Tax!T$56</f>
        <v>-307.45793598149368</v>
      </c>
      <c r="U17" s="253">
        <f xml:space="preserve"> Tax!U$56</f>
        <v>-969.61270122032499</v>
      </c>
      <c r="V17" s="253">
        <f xml:space="preserve"> Tax!V$56</f>
        <v>-1292.6043835571431</v>
      </c>
      <c r="W17" s="253">
        <f xml:space="preserve"> Tax!W$56</f>
        <v>-2651.7574451707874</v>
      </c>
      <c r="X17" s="253">
        <f xml:space="preserve"> Tax!X$56</f>
        <v>-602.47724498960577</v>
      </c>
      <c r="Y17" s="253">
        <f xml:space="preserve"> Tax!Y$56</f>
        <v>-1178.0843034286224</v>
      </c>
      <c r="Z17" s="253">
        <f xml:space="preserve"> Tax!Z$56</f>
        <v>-1523.0932291985459</v>
      </c>
      <c r="AA17" s="253">
        <f xml:space="preserve"> Tax!AA$56</f>
        <v>-2804.6296338238694</v>
      </c>
      <c r="AB17" s="253">
        <f xml:space="preserve"> Tax!AB$56</f>
        <v>-805.67772480308849</v>
      </c>
      <c r="AC17" s="253">
        <f xml:space="preserve"> Tax!AC$56</f>
        <v>-1397.6523051001379</v>
      </c>
      <c r="AD17" s="253">
        <f xml:space="preserve"> Tax!AD$56</f>
        <v>-1747.8857973504767</v>
      </c>
      <c r="AE17" s="253">
        <f xml:space="preserve"> Tax!AE$56</f>
        <v>-3092.9481398010071</v>
      </c>
      <c r="AF17" s="253">
        <f xml:space="preserve"> Tax!AF$56</f>
        <v>-953.96701100906319</v>
      </c>
      <c r="AG17" s="253">
        <f xml:space="preserve"> Tax!AG$56</f>
        <v>-1588.2583027377498</v>
      </c>
      <c r="AH17" s="253">
        <f xml:space="preserve"> Tax!AH$56</f>
        <v>-1967.1212923375331</v>
      </c>
      <c r="AI17" s="253">
        <f xml:space="preserve"> Tax!AI$56</f>
        <v>-3414.054009570491</v>
      </c>
      <c r="AJ17" s="253">
        <f xml:space="preserve"> Tax!AJ$56</f>
        <v>-1150.0538066670654</v>
      </c>
      <c r="AK17" s="253">
        <f xml:space="preserve"> Tax!AK$56</f>
        <v>-1798.3208125801932</v>
      </c>
      <c r="AL17" s="253">
        <f xml:space="preserve"> Tax!AL$56</f>
        <v>-2204.4085296038966</v>
      </c>
      <c r="AM17" s="253">
        <f xml:space="preserve"> Tax!AM$56</f>
        <v>-3755.316430237664</v>
      </c>
      <c r="AN17" s="253">
        <f xml:space="preserve"> Tax!AN$56</f>
        <v>-1294.7525007353936</v>
      </c>
      <c r="AO17" s="253">
        <f xml:space="preserve"> Tax!AO$56</f>
        <v>-2023.4782108900674</v>
      </c>
      <c r="AP17" s="253">
        <f xml:space="preserve"> Tax!AP$56</f>
        <v>-2458.7469978774789</v>
      </c>
      <c r="AQ17" s="253">
        <f xml:space="preserve"> Tax!AQ$56</f>
        <v>-4121.1016378693412</v>
      </c>
      <c r="AR17" s="253">
        <f xml:space="preserve"> Tax!AR$56</f>
        <v>-1483.7239679682282</v>
      </c>
      <c r="AS17" s="253">
        <f xml:space="preserve"> Tax!AS$56</f>
        <v>-2264.8152017300513</v>
      </c>
      <c r="AT17" s="253">
        <f xml:space="preserve"> Tax!AT$56</f>
        <v>-2731.3619821007433</v>
      </c>
      <c r="AU17" s="253">
        <f xml:space="preserve"> Tax!AU$56</f>
        <v>-4513.1718161813042</v>
      </c>
      <c r="AV17" s="253">
        <f xml:space="preserve"> Tax!AV$56</f>
        <v>-1686.2747417776889</v>
      </c>
      <c r="AW17" s="253">
        <f xml:space="preserve"> Tax!AW$56</f>
        <v>-2523.4944349460143</v>
      </c>
      <c r="AX17" s="253">
        <f xml:space="preserve"> Tax!AX$56</f>
        <v>-3023.5668150051774</v>
      </c>
      <c r="AY17" s="253">
        <f xml:space="preserve"> Tax!AY$56</f>
        <v>-4933.4157777040882</v>
      </c>
      <c r="AZ17" s="253">
        <f xml:space="preserve"> Tax!AZ$56</f>
        <v>0</v>
      </c>
      <c r="BA17" s="253">
        <f xml:space="preserve"> Tax!BA$56</f>
        <v>0</v>
      </c>
      <c r="BB17" s="253">
        <f xml:space="preserve"> Tax!BB$56</f>
        <v>0</v>
      </c>
    </row>
    <row r="18" spans="1:54" s="207" customFormat="1" ht="14.4" x14ac:dyDescent="0.25">
      <c r="A18" s="291"/>
      <c r="B18" s="292"/>
      <c r="C18" s="293"/>
      <c r="D18" s="294"/>
      <c r="E18" s="295" t="s">
        <v>63</v>
      </c>
      <c r="F18" s="295"/>
      <c r="G18" s="295" t="s">
        <v>296</v>
      </c>
      <c r="H18" s="295">
        <f xml:space="preserve"> SUM(J18:BB18)</f>
        <v>176365.18314322687</v>
      </c>
      <c r="I18" s="295"/>
      <c r="J18" s="295">
        <f xml:space="preserve"> J15 + J17</f>
        <v>0</v>
      </c>
      <c r="K18" s="295">
        <f t="shared" ref="K18:BB18" si="3" xml:space="preserve"> K15 + K17</f>
        <v>0</v>
      </c>
      <c r="L18" s="295">
        <f t="shared" si="3"/>
        <v>-729.76212564212244</v>
      </c>
      <c r="M18" s="295">
        <f t="shared" si="3"/>
        <v>260.9989652647688</v>
      </c>
      <c r="N18" s="295">
        <f t="shared" si="3"/>
        <v>2161.3608389060796</v>
      </c>
      <c r="O18" s="295">
        <f t="shared" si="3"/>
        <v>5092.8754743725131</v>
      </c>
      <c r="P18" s="295">
        <f t="shared" si="3"/>
        <v>313.0555754877833</v>
      </c>
      <c r="Q18" s="295">
        <f t="shared" si="3"/>
        <v>1842.6824438550916</v>
      </c>
      <c r="R18" s="295">
        <f t="shared" si="3"/>
        <v>2554.3293719751855</v>
      </c>
      <c r="S18" s="295">
        <f t="shared" si="3"/>
        <v>5588.6439764474562</v>
      </c>
      <c r="T18" s="295">
        <f t="shared" si="3"/>
        <v>717.40185062348542</v>
      </c>
      <c r="U18" s="295">
        <f t="shared" si="3"/>
        <v>2262.4296361807583</v>
      </c>
      <c r="V18" s="295">
        <f t="shared" si="3"/>
        <v>3016.0768949666676</v>
      </c>
      <c r="W18" s="295">
        <f t="shared" si="3"/>
        <v>6187.4340387318371</v>
      </c>
      <c r="X18" s="295">
        <f t="shared" si="3"/>
        <v>1405.7802383090802</v>
      </c>
      <c r="Y18" s="295">
        <f t="shared" si="3"/>
        <v>2748.8633746667856</v>
      </c>
      <c r="Z18" s="295">
        <f t="shared" si="3"/>
        <v>3553.8842014632742</v>
      </c>
      <c r="AA18" s="295">
        <f t="shared" si="3"/>
        <v>6544.1358122556958</v>
      </c>
      <c r="AB18" s="295">
        <f t="shared" si="3"/>
        <v>1879.9146912072065</v>
      </c>
      <c r="AC18" s="295">
        <f t="shared" si="3"/>
        <v>3261.1887119003222</v>
      </c>
      <c r="AD18" s="295">
        <f t="shared" si="3"/>
        <v>4078.4001938177789</v>
      </c>
      <c r="AE18" s="295">
        <f t="shared" si="3"/>
        <v>7216.8789928690167</v>
      </c>
      <c r="AF18" s="295">
        <f t="shared" si="3"/>
        <v>2225.9230256878141</v>
      </c>
      <c r="AG18" s="295">
        <f t="shared" si="3"/>
        <v>3705.9360397214168</v>
      </c>
      <c r="AH18" s="295">
        <f t="shared" si="3"/>
        <v>4589.9496821209104</v>
      </c>
      <c r="AI18" s="295">
        <f t="shared" si="3"/>
        <v>7966.1260223311456</v>
      </c>
      <c r="AJ18" s="295">
        <f t="shared" si="3"/>
        <v>2683.4588822231526</v>
      </c>
      <c r="AK18" s="295">
        <f t="shared" si="3"/>
        <v>4196.0818960204515</v>
      </c>
      <c r="AL18" s="295">
        <f t="shared" si="3"/>
        <v>5143.619902409092</v>
      </c>
      <c r="AM18" s="295">
        <f t="shared" si="3"/>
        <v>8762.4050038878831</v>
      </c>
      <c r="AN18" s="295">
        <f t="shared" si="3"/>
        <v>3021.0891683825857</v>
      </c>
      <c r="AO18" s="295">
        <f t="shared" si="3"/>
        <v>4721.4491587434914</v>
      </c>
      <c r="AP18" s="295">
        <f t="shared" si="3"/>
        <v>5737.0763283807846</v>
      </c>
      <c r="AQ18" s="295">
        <f t="shared" si="3"/>
        <v>9615.9038216951303</v>
      </c>
      <c r="AR18" s="295">
        <f t="shared" si="3"/>
        <v>3462.0225919258664</v>
      </c>
      <c r="AS18" s="295">
        <f t="shared" si="3"/>
        <v>5284.5688040367877</v>
      </c>
      <c r="AT18" s="295">
        <f t="shared" si="3"/>
        <v>6373.1779582350682</v>
      </c>
      <c r="AU18" s="295">
        <f t="shared" si="3"/>
        <v>10530.734237756376</v>
      </c>
      <c r="AV18" s="295">
        <f t="shared" si="3"/>
        <v>3934.6410641479406</v>
      </c>
      <c r="AW18" s="295">
        <f t="shared" si="3"/>
        <v>5888.1536815406998</v>
      </c>
      <c r="AX18" s="295">
        <f t="shared" si="3"/>
        <v>7054.9892350120808</v>
      </c>
      <c r="AY18" s="295">
        <f t="shared" si="3"/>
        <v>11511.30348130954</v>
      </c>
      <c r="AZ18" s="295">
        <f t="shared" si="3"/>
        <v>0</v>
      </c>
      <c r="BA18" s="295">
        <f t="shared" si="3"/>
        <v>0</v>
      </c>
      <c r="BB18" s="295">
        <f t="shared" si="3"/>
        <v>0</v>
      </c>
    </row>
    <row r="19" spans="1:54" ht="14.4" x14ac:dyDescent="0.25">
      <c r="A19" s="118"/>
      <c r="B19" s="19"/>
      <c r="C19" s="20"/>
      <c r="D19" s="119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</row>
    <row r="20" spans="1:54" ht="14.4" x14ac:dyDescent="0.25">
      <c r="A20" s="19"/>
      <c r="B20" s="19"/>
      <c r="C20" s="20"/>
      <c r="D20" s="21"/>
      <c r="E20" s="253" t="str">
        <f xml:space="preserve"> Equity!E$53</f>
        <v>dividenfd proposed and paid</v>
      </c>
      <c r="F20" s="253">
        <f xml:space="preserve"> Equity!F$53</f>
        <v>0</v>
      </c>
      <c r="G20" s="253" t="str">
        <f xml:space="preserve"> Equity!G$53</f>
        <v>usd 000s</v>
      </c>
      <c r="H20" s="253">
        <f xml:space="preserve"> Equity!H$53</f>
        <v>-162756.87448993514</v>
      </c>
      <c r="I20" s="253">
        <f xml:space="preserve"> Equity!I$53</f>
        <v>0</v>
      </c>
      <c r="J20" s="253">
        <f xml:space="preserve"> Equity!J$53</f>
        <v>0</v>
      </c>
      <c r="K20" s="253">
        <f xml:space="preserve"> Equity!K$53</f>
        <v>0</v>
      </c>
      <c r="L20" s="253">
        <f xml:space="preserve"> Equity!L$53</f>
        <v>-1251.0713623073632</v>
      </c>
      <c r="M20" s="253">
        <f xml:space="preserve"> Equity!M$53</f>
        <v>-954.04964319458475</v>
      </c>
      <c r="N20" s="253">
        <f xml:space="preserve"> Equity!N$53</f>
        <v>-1316.2430019080332</v>
      </c>
      <c r="O20" s="253">
        <f xml:space="preserve"> Equity!O$53</f>
        <v>-2449.232743647377</v>
      </c>
      <c r="P20" s="253">
        <f xml:space="preserve"> Equity!P$53</f>
        <v>-1808.3795931994991</v>
      </c>
      <c r="Q20" s="253">
        <f xml:space="preserve"> Equity!Q$53</f>
        <v>-1818.6704483961769</v>
      </c>
      <c r="R20" s="253">
        <f xml:space="preserve"> Equity!R$53</f>
        <v>-2039.3681254698795</v>
      </c>
      <c r="S20" s="253">
        <f xml:space="preserve"> Equity!S$53</f>
        <v>-3104.1508807631531</v>
      </c>
      <c r="T20" s="253">
        <f xml:space="preserve"> Equity!T$53</f>
        <v>-2388.1261717212528</v>
      </c>
      <c r="U20" s="253">
        <f xml:space="preserve"> Equity!U$53</f>
        <v>-2350.4172110591044</v>
      </c>
      <c r="V20" s="253">
        <f xml:space="preserve"> Equity!V$53</f>
        <v>-2550.1151162313731</v>
      </c>
      <c r="W20" s="253">
        <f xml:space="preserve"> Equity!W$53</f>
        <v>-3641.3107929815123</v>
      </c>
      <c r="X20" s="253">
        <f xml:space="preserve"> Equity!X$53</f>
        <v>-2970.6516265797827</v>
      </c>
      <c r="Y20" s="253">
        <f xml:space="preserve"> Equity!Y$53</f>
        <v>-2904.1151510058839</v>
      </c>
      <c r="Z20" s="253">
        <f xml:space="preserve"> Equity!Z$53</f>
        <v>-3099.0458661431007</v>
      </c>
      <c r="AA20" s="253">
        <f xml:space="preserve"> Equity!AA$53</f>
        <v>-4132.5728499768793</v>
      </c>
      <c r="AB20" s="253">
        <f xml:space="preserve"> Equity!AB$53</f>
        <v>-3456.7754023459775</v>
      </c>
      <c r="AC20" s="253">
        <f xml:space="preserve"> Equity!AC$53</f>
        <v>-3398.0993952122808</v>
      </c>
      <c r="AD20" s="253">
        <f xml:space="preserve"> Equity!AD$53</f>
        <v>-3602.1896347939301</v>
      </c>
      <c r="AE20" s="253">
        <f xml:space="preserve"> Equity!AE$53</f>
        <v>-4686.5964422164561</v>
      </c>
      <c r="AF20" s="253">
        <f xml:space="preserve"> Equity!AF$53</f>
        <v>-3948.394417257864</v>
      </c>
      <c r="AG20" s="253">
        <f xml:space="preserve"> Equity!AG$53</f>
        <v>-3875.6569039969295</v>
      </c>
      <c r="AH20" s="253">
        <f xml:space="preserve"> Equity!AH$53</f>
        <v>-4089.9447374341239</v>
      </c>
      <c r="AI20" s="253">
        <f xml:space="preserve"> Equity!AI$53</f>
        <v>-5252.7991229032314</v>
      </c>
      <c r="AJ20" s="253">
        <f xml:space="preserve"> Equity!AJ$53</f>
        <v>-4481.9970506992076</v>
      </c>
      <c r="AK20" s="253">
        <f xml:space="preserve"> Equity!AK$53</f>
        <v>-4396.2225042955815</v>
      </c>
      <c r="AL20" s="253">
        <f xml:space="preserve"> Equity!AL$53</f>
        <v>-4620.4417237296338</v>
      </c>
      <c r="AM20" s="253">
        <f xml:space="preserve"> Equity!AM$53</f>
        <v>-5863.0307077771085</v>
      </c>
      <c r="AN20" s="253">
        <f xml:space="preserve"> Equity!AN$53</f>
        <v>-5010.4482459587516</v>
      </c>
      <c r="AO20" s="253">
        <f xml:space="preserve"> Equity!AO$53</f>
        <v>-4923.7485197941724</v>
      </c>
      <c r="AP20" s="253">
        <f xml:space="preserve"> Equity!AP$53</f>
        <v>-5167.7468623701561</v>
      </c>
      <c r="AQ20" s="253">
        <f xml:space="preserve"> Equity!AQ$53</f>
        <v>-6502.1939501676479</v>
      </c>
      <c r="AR20" s="253">
        <f xml:space="preserve"> Equity!AR$53</f>
        <v>-5590.1425426951146</v>
      </c>
      <c r="AS20" s="253">
        <f xml:space="preserve"> Equity!AS$53</f>
        <v>-5498.4704210976161</v>
      </c>
      <c r="AT20" s="253">
        <f xml:space="preserve"> Equity!AT$53</f>
        <v>-5760.8826822388519</v>
      </c>
      <c r="AU20" s="253">
        <f xml:space="preserve"> Equity!AU$53</f>
        <v>-7191.8381488941095</v>
      </c>
      <c r="AV20" s="253">
        <f xml:space="preserve"> Equity!AV$53</f>
        <v>-6214.6790234702594</v>
      </c>
      <c r="AW20" s="253">
        <f xml:space="preserve"> Equity!AW$53</f>
        <v>-6116.7214208913911</v>
      </c>
      <c r="AX20" s="253">
        <f xml:space="preserve"> Equity!AX$53</f>
        <v>-6398.2017651275992</v>
      </c>
      <c r="AY20" s="253">
        <f xml:space="preserve"> Equity!AY$53</f>
        <v>-7932.132279982181</v>
      </c>
      <c r="AZ20" s="253">
        <f xml:space="preserve"> Equity!AZ$53</f>
        <v>0</v>
      </c>
      <c r="BA20" s="253">
        <f xml:space="preserve"> Equity!BA$53</f>
        <v>0</v>
      </c>
      <c r="BB20" s="253">
        <f xml:space="preserve"> Equity!BB$53</f>
        <v>0</v>
      </c>
    </row>
    <row r="21" spans="1:54" ht="14.4" x14ac:dyDescent="0.25">
      <c r="A21" s="120"/>
      <c r="B21" s="121"/>
      <c r="C21" s="122"/>
      <c r="D21" s="123"/>
      <c r="E21" s="124" t="s">
        <v>64</v>
      </c>
      <c r="F21" s="124"/>
      <c r="G21" s="124" t="s">
        <v>296</v>
      </c>
      <c r="H21" s="124">
        <f xml:space="preserve"> SUM(J21:BB21)</f>
        <v>13608.30865329175</v>
      </c>
      <c r="I21" s="124"/>
      <c r="J21" s="124">
        <f xml:space="preserve"> J18 + J20</f>
        <v>0</v>
      </c>
      <c r="K21" s="124">
        <f t="shared" ref="K21:BB21" si="4" xml:space="preserve"> K18 + K20</f>
        <v>0</v>
      </c>
      <c r="L21" s="124">
        <f t="shared" si="4"/>
        <v>-1980.8334879494855</v>
      </c>
      <c r="M21" s="124">
        <f t="shared" si="4"/>
        <v>-693.05067792981595</v>
      </c>
      <c r="N21" s="124">
        <f t="shared" si="4"/>
        <v>845.11783699804641</v>
      </c>
      <c r="O21" s="124">
        <f t="shared" si="4"/>
        <v>2643.6427307251361</v>
      </c>
      <c r="P21" s="124">
        <f t="shared" si="4"/>
        <v>-1495.3240177117159</v>
      </c>
      <c r="Q21" s="124">
        <f t="shared" si="4"/>
        <v>24.011995458914726</v>
      </c>
      <c r="R21" s="124">
        <f t="shared" si="4"/>
        <v>514.96124650530601</v>
      </c>
      <c r="S21" s="124">
        <f t="shared" si="4"/>
        <v>2484.4930956843032</v>
      </c>
      <c r="T21" s="124">
        <f t="shared" si="4"/>
        <v>-1670.7243210977674</v>
      </c>
      <c r="U21" s="124">
        <f t="shared" si="4"/>
        <v>-87.987574878346095</v>
      </c>
      <c r="V21" s="124">
        <f t="shared" si="4"/>
        <v>465.9617787352945</v>
      </c>
      <c r="W21" s="124">
        <f t="shared" si="4"/>
        <v>2546.1232457503247</v>
      </c>
      <c r="X21" s="124">
        <f t="shared" si="4"/>
        <v>-1564.8713882707025</v>
      </c>
      <c r="Y21" s="124">
        <f t="shared" si="4"/>
        <v>-155.25177633909834</v>
      </c>
      <c r="Z21" s="124">
        <f t="shared" si="4"/>
        <v>454.83833532017343</v>
      </c>
      <c r="AA21" s="124">
        <f t="shared" si="4"/>
        <v>2411.5629622788165</v>
      </c>
      <c r="AB21" s="124">
        <f t="shared" si="4"/>
        <v>-1576.860711138771</v>
      </c>
      <c r="AC21" s="124">
        <f t="shared" si="4"/>
        <v>-136.91068331195856</v>
      </c>
      <c r="AD21" s="124">
        <f t="shared" si="4"/>
        <v>476.21055902384887</v>
      </c>
      <c r="AE21" s="124">
        <f t="shared" si="4"/>
        <v>2530.2825506525605</v>
      </c>
      <c r="AF21" s="124">
        <f t="shared" si="4"/>
        <v>-1722.4713915700499</v>
      </c>
      <c r="AG21" s="124">
        <f t="shared" si="4"/>
        <v>-169.72086427551267</v>
      </c>
      <c r="AH21" s="124">
        <f t="shared" si="4"/>
        <v>500.00494468678653</v>
      </c>
      <c r="AI21" s="124">
        <f t="shared" si="4"/>
        <v>2713.3268994279142</v>
      </c>
      <c r="AJ21" s="124">
        <f t="shared" si="4"/>
        <v>-1798.538168476055</v>
      </c>
      <c r="AK21" s="124">
        <f t="shared" si="4"/>
        <v>-200.14060827513003</v>
      </c>
      <c r="AL21" s="124">
        <f t="shared" si="4"/>
        <v>523.17817867945814</v>
      </c>
      <c r="AM21" s="124">
        <f t="shared" si="4"/>
        <v>2899.3742961107746</v>
      </c>
      <c r="AN21" s="124">
        <f t="shared" si="4"/>
        <v>-1989.3590775761659</v>
      </c>
      <c r="AO21" s="124">
        <f t="shared" si="4"/>
        <v>-202.299361050681</v>
      </c>
      <c r="AP21" s="124">
        <f t="shared" si="4"/>
        <v>569.32946601062849</v>
      </c>
      <c r="AQ21" s="124">
        <f t="shared" si="4"/>
        <v>3113.7098715274824</v>
      </c>
      <c r="AR21" s="124">
        <f t="shared" si="4"/>
        <v>-2128.1199507692481</v>
      </c>
      <c r="AS21" s="124">
        <f t="shared" si="4"/>
        <v>-213.90161706082836</v>
      </c>
      <c r="AT21" s="124">
        <f t="shared" si="4"/>
        <v>612.29527599621633</v>
      </c>
      <c r="AU21" s="124">
        <f t="shared" si="4"/>
        <v>3338.8960888622669</v>
      </c>
      <c r="AV21" s="124">
        <f t="shared" si="4"/>
        <v>-2280.0379593223188</v>
      </c>
      <c r="AW21" s="124">
        <f t="shared" si="4"/>
        <v>-228.56773935069123</v>
      </c>
      <c r="AX21" s="124">
        <f t="shared" si="4"/>
        <v>656.78746988448165</v>
      </c>
      <c r="AY21" s="124">
        <f t="shared" si="4"/>
        <v>3579.1712013273591</v>
      </c>
      <c r="AZ21" s="124">
        <f t="shared" si="4"/>
        <v>0</v>
      </c>
      <c r="BA21" s="124">
        <f t="shared" si="4"/>
        <v>0</v>
      </c>
      <c r="BB21" s="124">
        <f t="shared" si="4"/>
        <v>0</v>
      </c>
    </row>
    <row r="22" spans="1:54" ht="14.4" x14ac:dyDescent="0.25">
      <c r="A22" s="125"/>
      <c r="B22" s="7"/>
      <c r="C22" s="8"/>
      <c r="D22" s="126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</row>
    <row r="23" spans="1:54" ht="14.4" x14ac:dyDescent="0.25">
      <c r="A23" s="118"/>
      <c r="B23" s="19"/>
      <c r="C23" s="20"/>
      <c r="D23" s="119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</row>
    <row r="24" spans="1:54" ht="14.4" x14ac:dyDescent="0.25">
      <c r="A24" s="118" t="s">
        <v>65</v>
      </c>
      <c r="B24" s="19"/>
      <c r="C24" s="20"/>
      <c r="D24" s="119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</row>
    <row r="25" spans="1:54" ht="14.4" x14ac:dyDescent="0.25">
      <c r="A25" s="118"/>
      <c r="B25" s="19"/>
      <c r="C25" s="20"/>
      <c r="D25" s="119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</row>
    <row r="26" spans="1:54" ht="14.4" x14ac:dyDescent="0.25">
      <c r="A26" s="19"/>
      <c r="B26" s="19"/>
      <c r="C26" s="20"/>
      <c r="D26" s="21"/>
      <c r="E26" s="87" t="str">
        <f xml:space="preserve"> NCA!E$52</f>
        <v>non current asset balance</v>
      </c>
      <c r="F26" s="87" t="str">
        <f xml:space="preserve"> NCA!F$52</f>
        <v>bs</v>
      </c>
      <c r="G26" s="87" t="str">
        <f xml:space="preserve"> NCA!G$52</f>
        <v>usd 000s</v>
      </c>
      <c r="H26" s="87">
        <f xml:space="preserve"> NCA!H$52</f>
        <v>3556000</v>
      </c>
      <c r="I26" s="87">
        <f xml:space="preserve"> NCA!I$52</f>
        <v>0</v>
      </c>
      <c r="J26" s="87">
        <f xml:space="preserve"> NCA!J$52</f>
        <v>0</v>
      </c>
      <c r="K26" s="87">
        <f xml:space="preserve"> NCA!K$52</f>
        <v>132000</v>
      </c>
      <c r="L26" s="87">
        <f xml:space="preserve"> NCA!L$52</f>
        <v>129250</v>
      </c>
      <c r="M26" s="87">
        <f xml:space="preserve"> NCA!M$52</f>
        <v>138500</v>
      </c>
      <c r="N26" s="87">
        <f xml:space="preserve"> NCA!N$52</f>
        <v>135550</v>
      </c>
      <c r="O26" s="87">
        <f xml:space="preserve"> NCA!O$52</f>
        <v>132600</v>
      </c>
      <c r="P26" s="87">
        <f xml:space="preserve"> NCA!P$52</f>
        <v>129650</v>
      </c>
      <c r="Q26" s="87">
        <f xml:space="preserve"> NCA!Q$52</f>
        <v>126700</v>
      </c>
      <c r="R26" s="87">
        <f xml:space="preserve"> NCA!R$52</f>
        <v>123750</v>
      </c>
      <c r="S26" s="87">
        <f xml:space="preserve"> NCA!S$52</f>
        <v>120800</v>
      </c>
      <c r="T26" s="87">
        <f xml:space="preserve"> NCA!T$52</f>
        <v>117850</v>
      </c>
      <c r="U26" s="87">
        <f xml:space="preserve"> NCA!U$52</f>
        <v>114900</v>
      </c>
      <c r="V26" s="87">
        <f xml:space="preserve"> NCA!V$52</f>
        <v>111950</v>
      </c>
      <c r="W26" s="87">
        <f xml:space="preserve"> NCA!W$52</f>
        <v>109000</v>
      </c>
      <c r="X26" s="87">
        <f xml:space="preserve"> NCA!X$52</f>
        <v>106050</v>
      </c>
      <c r="Y26" s="87">
        <f xml:space="preserve"> NCA!Y$52</f>
        <v>103100</v>
      </c>
      <c r="Z26" s="87">
        <f xml:space="preserve"> NCA!Z$52</f>
        <v>100150</v>
      </c>
      <c r="AA26" s="87">
        <f xml:space="preserve"> NCA!AA$52</f>
        <v>97200</v>
      </c>
      <c r="AB26" s="87">
        <f xml:space="preserve"> NCA!AB$52</f>
        <v>94250</v>
      </c>
      <c r="AC26" s="87">
        <f xml:space="preserve"> NCA!AC$52</f>
        <v>91300</v>
      </c>
      <c r="AD26" s="87">
        <f xml:space="preserve"> NCA!AD$52</f>
        <v>88350</v>
      </c>
      <c r="AE26" s="87">
        <f xml:space="preserve"> NCA!AE$52</f>
        <v>85400</v>
      </c>
      <c r="AF26" s="87">
        <f xml:space="preserve"> NCA!AF$52</f>
        <v>82450</v>
      </c>
      <c r="AG26" s="87">
        <f xml:space="preserve"> NCA!AG$52</f>
        <v>79500</v>
      </c>
      <c r="AH26" s="87">
        <f xml:space="preserve"> NCA!AH$52</f>
        <v>76550</v>
      </c>
      <c r="AI26" s="87">
        <f xml:space="preserve"> NCA!AI$52</f>
        <v>73600</v>
      </c>
      <c r="AJ26" s="87">
        <f xml:space="preserve"> NCA!AJ$52</f>
        <v>70650</v>
      </c>
      <c r="AK26" s="87">
        <f xml:space="preserve"> NCA!AK$52</f>
        <v>67700</v>
      </c>
      <c r="AL26" s="87">
        <f xml:space="preserve"> NCA!AL$52</f>
        <v>64750</v>
      </c>
      <c r="AM26" s="87">
        <f xml:space="preserve"> NCA!AM$52</f>
        <v>61800</v>
      </c>
      <c r="AN26" s="87">
        <f xml:space="preserve"> NCA!AN$52</f>
        <v>58850</v>
      </c>
      <c r="AO26" s="87">
        <f xml:space="preserve"> NCA!AO$52</f>
        <v>55900</v>
      </c>
      <c r="AP26" s="87">
        <f xml:space="preserve"> NCA!AP$52</f>
        <v>52950</v>
      </c>
      <c r="AQ26" s="87">
        <f xml:space="preserve"> NCA!AQ$52</f>
        <v>50000</v>
      </c>
      <c r="AR26" s="87">
        <f xml:space="preserve"> NCA!AR$52</f>
        <v>47050</v>
      </c>
      <c r="AS26" s="87">
        <f xml:space="preserve"> NCA!AS$52</f>
        <v>44100</v>
      </c>
      <c r="AT26" s="87">
        <f xml:space="preserve"> NCA!AT$52</f>
        <v>41150</v>
      </c>
      <c r="AU26" s="87">
        <f xml:space="preserve"> NCA!AU$52</f>
        <v>38200</v>
      </c>
      <c r="AV26" s="87">
        <f xml:space="preserve"> NCA!AV$52</f>
        <v>35250</v>
      </c>
      <c r="AW26" s="87">
        <f xml:space="preserve"> NCA!AW$52</f>
        <v>32300</v>
      </c>
      <c r="AX26" s="87">
        <f xml:space="preserve"> NCA!AX$52</f>
        <v>29350</v>
      </c>
      <c r="AY26" s="87">
        <f xml:space="preserve"> NCA!AY$52</f>
        <v>26400</v>
      </c>
      <c r="AZ26" s="87">
        <f xml:space="preserve"> NCA!AZ$52</f>
        <v>26400</v>
      </c>
      <c r="BA26" s="87">
        <f xml:space="preserve"> NCA!BA$52</f>
        <v>26400</v>
      </c>
      <c r="BB26" s="87">
        <f xml:space="preserve"> NCA!BB$52</f>
        <v>26400</v>
      </c>
    </row>
    <row r="27" spans="1:54" ht="14.4" x14ac:dyDescent="0.25">
      <c r="A27" s="19"/>
      <c r="B27" s="19"/>
      <c r="C27" s="20"/>
      <c r="D27" s="21"/>
      <c r="E27" s="87" t="str">
        <f xml:space="preserve"> OpRev!E$187</f>
        <v>receivable balance balance</v>
      </c>
      <c r="F27" s="87">
        <f xml:space="preserve"> OpRev!F$187</f>
        <v>0</v>
      </c>
      <c r="G27" s="87" t="str">
        <f xml:space="preserve"> OpRev!G$187</f>
        <v xml:space="preserve">usd 000s </v>
      </c>
      <c r="H27" s="87">
        <f xml:space="preserve"> OpRev!H$187</f>
        <v>6495824.8331488781</v>
      </c>
      <c r="I27" s="87">
        <f xml:space="preserve"> OpRev!I$187</f>
        <v>0</v>
      </c>
      <c r="J27" s="87">
        <f xml:space="preserve"> OpRev!J$187</f>
        <v>0</v>
      </c>
      <c r="K27" s="87">
        <f xml:space="preserve"> OpRev!K$187</f>
        <v>950</v>
      </c>
      <c r="L27" s="87">
        <f xml:space="preserve"> OpRev!L$187</f>
        <v>4967.0687500000004</v>
      </c>
      <c r="M27" s="87">
        <f xml:space="preserve"> OpRev!M$187</f>
        <v>9665.1223432692314</v>
      </c>
      <c r="N27" s="87">
        <f xml:space="preserve"> OpRev!N$187</f>
        <v>15632.961727583472</v>
      </c>
      <c r="O27" s="87">
        <f xml:space="preserve"> OpRev!O$187</f>
        <v>23498.097210748383</v>
      </c>
      <c r="P27" s="87">
        <f xml:space="preserve"> OpRev!P$187</f>
        <v>28287.060104718119</v>
      </c>
      <c r="Q27" s="87">
        <f xml:space="preserve"> OpRev!Q$187</f>
        <v>34027.165238428977</v>
      </c>
      <c r="R27" s="87">
        <f xml:space="preserve"> OpRev!R$187</f>
        <v>40160.806226273824</v>
      </c>
      <c r="S27" s="87">
        <f xml:space="preserve"> OpRev!S$187</f>
        <v>48264.563554461158</v>
      </c>
      <c r="T27" s="87">
        <f xml:space="preserve"> OpRev!T$187</f>
        <v>53193.642192571788</v>
      </c>
      <c r="U27" s="87">
        <f xml:space="preserve"> OpRev!U$187</f>
        <v>59137.285028993851</v>
      </c>
      <c r="V27" s="87">
        <f xml:space="preserve"> OpRev!V$187</f>
        <v>65504.177695737017</v>
      </c>
      <c r="W27" s="87">
        <f xml:space="preserve"> OpRev!W$187</f>
        <v>73936.980067515658</v>
      </c>
      <c r="X27" s="87">
        <f xml:space="preserve"> OpRev!X$187</f>
        <v>79317.806099322202</v>
      </c>
      <c r="Y27" s="87">
        <f xml:space="preserve"> OpRev!Y$187</f>
        <v>85533.441269138682</v>
      </c>
      <c r="Z27" s="87">
        <f xml:space="preserve"> OpRev!Z$187</f>
        <v>92208.17580773971</v>
      </c>
      <c r="AA27" s="87">
        <f xml:space="preserve"> OpRev!AA$187</f>
        <v>100841.47121011328</v>
      </c>
      <c r="AB27" s="87">
        <f xml:space="preserve"> OpRev!AB$187</f>
        <v>106510.38808643524</v>
      </c>
      <c r="AC27" s="87">
        <f xml:space="preserve"> OpRev!AC$187</f>
        <v>113074.97894513358</v>
      </c>
      <c r="AD27" s="87">
        <f xml:space="preserve"> OpRev!AD$187</f>
        <v>120141.84983058777</v>
      </c>
      <c r="AE27" s="87">
        <f xml:space="preserve"> OpRev!AE$187</f>
        <v>129304.91489244545</v>
      </c>
      <c r="AF27" s="87">
        <f xml:space="preserve"> OpRev!AF$187</f>
        <v>135336.51629596463</v>
      </c>
      <c r="AG27" s="87">
        <f xml:space="preserve"> OpRev!AG$187</f>
        <v>142338.29828044653</v>
      </c>
      <c r="AH27" s="87">
        <f xml:space="preserve"> OpRev!AH$187</f>
        <v>149894.37663155291</v>
      </c>
      <c r="AI27" s="87">
        <f xml:space="preserve"> OpRev!AI$187</f>
        <v>159715.89067239434</v>
      </c>
      <c r="AJ27" s="87">
        <f xml:space="preserve"> OpRev!AJ$187</f>
        <v>166159.0816816219</v>
      </c>
      <c r="AK27" s="87">
        <f xml:space="preserve"> OpRev!AK$187</f>
        <v>173664.0049368059</v>
      </c>
      <c r="AL27" s="87">
        <f xml:space="preserve"> OpRev!AL$187</f>
        <v>181763.05575856703</v>
      </c>
      <c r="AM27" s="87">
        <f xml:space="preserve"> OpRev!AM$187</f>
        <v>192290.33428417525</v>
      </c>
      <c r="AN27" s="87">
        <f xml:space="preserve"> OpRev!AN$187</f>
        <v>199219.93125872983</v>
      </c>
      <c r="AO27" s="87">
        <f xml:space="preserve"> OpRev!AO$187</f>
        <v>207264.15102893012</v>
      </c>
      <c r="AP27" s="87">
        <f xml:space="preserve"> OpRev!AP$187</f>
        <v>215945.19179710391</v>
      </c>
      <c r="AQ27" s="87">
        <f xml:space="preserve"> OpRev!AQ$187</f>
        <v>227228.95035967251</v>
      </c>
      <c r="AR27" s="87">
        <f xml:space="preserve"> OpRev!AR$187</f>
        <v>234656.5014600422</v>
      </c>
      <c r="AS27" s="87">
        <f xml:space="preserve"> OpRev!AS$187</f>
        <v>243278.7710704054</v>
      </c>
      <c r="AT27" s="87">
        <f xml:space="preserve"> OpRev!AT$187</f>
        <v>252583.62301876099</v>
      </c>
      <c r="AU27" s="87">
        <f xml:space="preserve"> OpRev!AU$187</f>
        <v>264678.22154093545</v>
      </c>
      <c r="AV27" s="87">
        <f xml:space="preserve"> OpRev!AV$187</f>
        <v>272639.50926822773</v>
      </c>
      <c r="AW27" s="87">
        <f xml:space="preserve"> OpRev!AW$187</f>
        <v>281881.36682030477</v>
      </c>
      <c r="AX27" s="87">
        <f xml:space="preserve"> OpRev!AX$187</f>
        <v>291854.85641595739</v>
      </c>
      <c r="AY27" s="87">
        <f xml:space="preserve"> OpRev!AY$187</f>
        <v>304818.56107176538</v>
      </c>
      <c r="AZ27" s="87">
        <f xml:space="preserve"> OpRev!AZ$187</f>
        <v>304818.56107176538</v>
      </c>
      <c r="BA27" s="87">
        <f xml:space="preserve"> OpRev!BA$187</f>
        <v>304818.56107176538</v>
      </c>
      <c r="BB27" s="87">
        <f xml:space="preserve"> OpRev!BB$187</f>
        <v>304818.56107176538</v>
      </c>
    </row>
    <row r="28" spans="1:54" ht="14.4" x14ac:dyDescent="0.25">
      <c r="A28" s="19"/>
      <c r="B28" s="19"/>
      <c r="C28" s="20"/>
      <c r="D28" s="21"/>
      <c r="E28" s="87" t="str">
        <f xml:space="preserve"> Equity!E$28</f>
        <v>Retained cash balance</v>
      </c>
      <c r="F28" s="87">
        <f xml:space="preserve"> Equity!F$28</f>
        <v>0</v>
      </c>
      <c r="G28" s="87" t="str">
        <f xml:space="preserve"> Equity!G$28</f>
        <v>usd 000s</v>
      </c>
      <c r="H28" s="87">
        <f xml:space="preserve"> Equity!H$28</f>
        <v>-4643849.9603174701</v>
      </c>
      <c r="I28" s="87">
        <f xml:space="preserve"> Equity!I$28</f>
        <v>0</v>
      </c>
      <c r="J28" s="87">
        <f xml:space="preserve"> Equity!J$28</f>
        <v>0</v>
      </c>
      <c r="K28" s="87">
        <f xml:space="preserve"> Equity!K$28</f>
        <v>4700</v>
      </c>
      <c r="L28" s="87">
        <f xml:space="preserve"> Equity!L$28</f>
        <v>9583.8181382634139</v>
      </c>
      <c r="M28" s="87">
        <f xml:space="preserve"> Equity!M$28</f>
        <v>-8473.811512640159</v>
      </c>
      <c r="N28" s="87">
        <f xml:space="preserve"> Equity!N$28</f>
        <v>-13199.874914459948</v>
      </c>
      <c r="O28" s="87">
        <f xml:space="preserve"> Equity!O$28</f>
        <v>-16690.424362116108</v>
      </c>
      <c r="P28" s="87">
        <f xml:space="preserve"> Equity!P$28</f>
        <v>-23410.590963661241</v>
      </c>
      <c r="Q28" s="87">
        <f xml:space="preserve"> Equity!Q$28</f>
        <v>-28868.333197855984</v>
      </c>
      <c r="R28" s="87">
        <f xml:space="preserve"> Equity!R$28</f>
        <v>-33906.981486047887</v>
      </c>
      <c r="S28" s="87">
        <f xml:space="preserve"> Equity!S$28</f>
        <v>-37564.131370649055</v>
      </c>
      <c r="T28" s="87">
        <f xml:space="preserve"> Equity!T$28</f>
        <v>-44416.596408853467</v>
      </c>
      <c r="U28" s="87">
        <f xml:space="preserve"> Equity!U$28</f>
        <v>-50218.197366766908</v>
      </c>
      <c r="V28" s="87">
        <f xml:space="preserve"> Equity!V$28</f>
        <v>-56192.851166606131</v>
      </c>
      <c r="W28" s="87">
        <f xml:space="preserve"> Equity!W$28</f>
        <v>-62132.095452036912</v>
      </c>
      <c r="X28" s="87">
        <f xml:space="preserve"> Equity!X$28</f>
        <v>-69311.443928809371</v>
      </c>
      <c r="Y28" s="87">
        <f xml:space="preserve"> Equity!Y$28</f>
        <v>-75935.632771651406</v>
      </c>
      <c r="Z28" s="87">
        <f xml:space="preserve"> Equity!Z$28</f>
        <v>-82443.532676094255</v>
      </c>
      <c r="AA28" s="87">
        <f xml:space="preserve"> Equity!AA$28</f>
        <v>-88919.806031439526</v>
      </c>
      <c r="AB28" s="87">
        <f xml:space="preserve"> Equity!AB$28</f>
        <v>-92838.937055612871</v>
      </c>
      <c r="AC28" s="87">
        <f xml:space="preserve"> Equity!AC$28</f>
        <v>-96218.787002020486</v>
      </c>
      <c r="AD28" s="87">
        <f xml:space="preserve"> Equity!AD$28</f>
        <v>-99509.22755469766</v>
      </c>
      <c r="AE28" s="87">
        <f xml:space="preserve"> Equity!AE$28</f>
        <v>-102791.58114502828</v>
      </c>
      <c r="AF28" s="87">
        <f xml:space="preserve"> Equity!AF$28</f>
        <v>-106880.74371696603</v>
      </c>
      <c r="AG28" s="87">
        <f xml:space="preserve"> Equity!AG$28</f>
        <v>-110378.93203582766</v>
      </c>
      <c r="AH28" s="87">
        <f xml:space="preserve"> Equity!AH$28</f>
        <v>-113771.233812919</v>
      </c>
      <c r="AI28" s="87">
        <f xml:space="preserve"> Equity!AI$28</f>
        <v>-117149.01354763564</v>
      </c>
      <c r="AJ28" s="87">
        <f xml:space="preserve"> Equity!AJ$28</f>
        <v>-121834.79779304178</v>
      </c>
      <c r="AK28" s="87">
        <f xml:space="preserve"> Equity!AK$28</f>
        <v>-125957.38997998851</v>
      </c>
      <c r="AL28" s="87">
        <f xml:space="preserve"> Equity!AL$28</f>
        <v>-129951.30139651262</v>
      </c>
      <c r="AM28" s="87">
        <f xml:space="preserve"> Equity!AM$28</f>
        <v>-133916.74696002397</v>
      </c>
      <c r="AN28" s="87">
        <f xml:space="preserve"> Equity!AN$28</f>
        <v>-139344.14431772378</v>
      </c>
      <c r="AO28" s="87">
        <f xml:space="preserve"> Equity!AO$28</f>
        <v>-144070.1301544077</v>
      </c>
      <c r="AP28" s="87">
        <f xml:space="preserve"> Equity!AP$28</f>
        <v>-148653.90871573874</v>
      </c>
      <c r="AQ28" s="87">
        <f xml:space="preserve"> Equity!AQ$28</f>
        <v>-153202.35251551861</v>
      </c>
      <c r="AR28" s="87">
        <f xml:space="preserve"> Equity!AR$28</f>
        <v>-159312.91708897348</v>
      </c>
      <c r="AS28" s="87">
        <f xml:space="preserve"> Equity!AS$28</f>
        <v>-164666.08436465662</v>
      </c>
      <c r="AT28" s="87">
        <f xml:space="preserve"> Equity!AT$28</f>
        <v>-169861.20233887254</v>
      </c>
      <c r="AU28" s="87">
        <f xml:space="preserve"> Equity!AU$28</f>
        <v>-175013.04333452557</v>
      </c>
      <c r="AV28" s="87">
        <f xml:space="preserve"> Equity!AV$28</f>
        <v>-181834.30903939065</v>
      </c>
      <c r="AW28" s="87">
        <f xml:space="preserve"> Equity!AW$28</f>
        <v>-187838.44999862043</v>
      </c>
      <c r="AX28" s="87">
        <f xml:space="preserve"> Equity!AX$28</f>
        <v>-193668.06752307303</v>
      </c>
      <c r="AY28" s="87">
        <f xml:space="preserve"> Equity!AY$28</f>
        <v>-199446.54336356727</v>
      </c>
      <c r="AZ28" s="87">
        <f xml:space="preserve"> Equity!AZ$28</f>
        <v>-199446.54336356727</v>
      </c>
      <c r="BA28" s="87">
        <f xml:space="preserve"> Equity!BA$28</f>
        <v>-199446.54336356727</v>
      </c>
      <c r="BB28" s="87">
        <f xml:space="preserve"> Equity!BB$28</f>
        <v>-199446.54336356727</v>
      </c>
    </row>
    <row r="29" spans="1:54" ht="14.4" x14ac:dyDescent="0.25">
      <c r="A29" s="120"/>
      <c r="B29" s="121"/>
      <c r="C29" s="122"/>
      <c r="D29" s="123"/>
      <c r="E29" s="124" t="s">
        <v>66</v>
      </c>
      <c r="F29" s="124"/>
      <c r="G29" s="124" t="s">
        <v>296</v>
      </c>
      <c r="H29" s="124"/>
      <c r="I29" s="124"/>
      <c r="J29" s="124">
        <f t="shared" ref="J29:BB29" si="5" xml:space="preserve"> SUM(J26:J28)</f>
        <v>0</v>
      </c>
      <c r="K29" s="124">
        <f t="shared" si="5"/>
        <v>137650</v>
      </c>
      <c r="L29" s="124">
        <f t="shared" si="5"/>
        <v>143800.88688826343</v>
      </c>
      <c r="M29" s="124">
        <f t="shared" si="5"/>
        <v>139691.31083062908</v>
      </c>
      <c r="N29" s="124">
        <f t="shared" si="5"/>
        <v>137983.08681312352</v>
      </c>
      <c r="O29" s="124">
        <f t="shared" si="5"/>
        <v>139407.67284863227</v>
      </c>
      <c r="P29" s="124">
        <f t="shared" si="5"/>
        <v>134526.46914105688</v>
      </c>
      <c r="Q29" s="124">
        <f t="shared" si="5"/>
        <v>131858.832040573</v>
      </c>
      <c r="R29" s="124">
        <f t="shared" si="5"/>
        <v>130003.82474022594</v>
      </c>
      <c r="S29" s="124">
        <f t="shared" si="5"/>
        <v>131500.43218381211</v>
      </c>
      <c r="T29" s="124">
        <f t="shared" si="5"/>
        <v>126627.04578371831</v>
      </c>
      <c r="U29" s="124">
        <f t="shared" si="5"/>
        <v>123819.08766222694</v>
      </c>
      <c r="V29" s="124">
        <f t="shared" si="5"/>
        <v>121261.32652913089</v>
      </c>
      <c r="W29" s="124">
        <f t="shared" si="5"/>
        <v>120804.88461547875</v>
      </c>
      <c r="X29" s="124">
        <f t="shared" si="5"/>
        <v>116056.36217051285</v>
      </c>
      <c r="Y29" s="124">
        <f t="shared" si="5"/>
        <v>112697.80849748728</v>
      </c>
      <c r="Z29" s="124">
        <f t="shared" si="5"/>
        <v>109914.64313164547</v>
      </c>
      <c r="AA29" s="124">
        <f t="shared" si="5"/>
        <v>109121.66517867373</v>
      </c>
      <c r="AB29" s="124">
        <f t="shared" si="5"/>
        <v>107921.45103082237</v>
      </c>
      <c r="AC29" s="124">
        <f t="shared" si="5"/>
        <v>108156.19194311308</v>
      </c>
      <c r="AD29" s="124">
        <f t="shared" si="5"/>
        <v>108982.62227589011</v>
      </c>
      <c r="AE29" s="124">
        <f t="shared" si="5"/>
        <v>111913.33374741716</v>
      </c>
      <c r="AF29" s="124">
        <f t="shared" si="5"/>
        <v>110905.7725789986</v>
      </c>
      <c r="AG29" s="124">
        <f t="shared" si="5"/>
        <v>111459.36624461887</v>
      </c>
      <c r="AH29" s="124">
        <f t="shared" si="5"/>
        <v>112673.1428186339</v>
      </c>
      <c r="AI29" s="124">
        <f t="shared" si="5"/>
        <v>116166.8771247587</v>
      </c>
      <c r="AJ29" s="124">
        <f t="shared" si="5"/>
        <v>114974.28388858012</v>
      </c>
      <c r="AK29" s="124">
        <f t="shared" si="5"/>
        <v>115406.61495681739</v>
      </c>
      <c r="AL29" s="124">
        <f t="shared" si="5"/>
        <v>116561.75436205442</v>
      </c>
      <c r="AM29" s="124">
        <f t="shared" si="5"/>
        <v>120173.58732415127</v>
      </c>
      <c r="AN29" s="124">
        <f t="shared" si="5"/>
        <v>118725.78694100605</v>
      </c>
      <c r="AO29" s="124">
        <f t="shared" si="5"/>
        <v>119094.02087452239</v>
      </c>
      <c r="AP29" s="124">
        <f t="shared" si="5"/>
        <v>120241.28308136517</v>
      </c>
      <c r="AQ29" s="124">
        <f t="shared" si="5"/>
        <v>124026.59784415393</v>
      </c>
      <c r="AR29" s="124">
        <f t="shared" si="5"/>
        <v>122393.58437106872</v>
      </c>
      <c r="AS29" s="124">
        <f t="shared" si="5"/>
        <v>122712.68670574875</v>
      </c>
      <c r="AT29" s="124">
        <f t="shared" si="5"/>
        <v>123872.42067988846</v>
      </c>
      <c r="AU29" s="124">
        <f t="shared" si="5"/>
        <v>127865.17820640988</v>
      </c>
      <c r="AV29" s="124">
        <f t="shared" si="5"/>
        <v>126055.20022883709</v>
      </c>
      <c r="AW29" s="124">
        <f t="shared" si="5"/>
        <v>126342.91682168434</v>
      </c>
      <c r="AX29" s="124">
        <f t="shared" si="5"/>
        <v>127536.78889288436</v>
      </c>
      <c r="AY29" s="124">
        <f t="shared" si="5"/>
        <v>131772.01770819811</v>
      </c>
      <c r="AZ29" s="124">
        <f t="shared" si="5"/>
        <v>131772.01770819811</v>
      </c>
      <c r="BA29" s="124">
        <f t="shared" si="5"/>
        <v>131772.01770819811</v>
      </c>
      <c r="BB29" s="124">
        <f t="shared" si="5"/>
        <v>131772.01770819811</v>
      </c>
    </row>
    <row r="30" spans="1:54" ht="14.4" x14ac:dyDescent="0.25">
      <c r="A30" s="118"/>
      <c r="B30" s="19"/>
      <c r="C30" s="20"/>
      <c r="D30" s="119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</row>
    <row r="31" spans="1:54" ht="14.4" x14ac:dyDescent="0.25">
      <c r="A31" s="19"/>
      <c r="B31" s="19"/>
      <c r="C31" s="20"/>
      <c r="D31" s="21"/>
      <c r="E31" s="87" t="str">
        <f xml:space="preserve"> OpCost!E$104</f>
        <v>Account payables balance</v>
      </c>
      <c r="F31" s="87">
        <f xml:space="preserve"> OpCost!F$104</f>
        <v>0</v>
      </c>
      <c r="G31" s="87" t="str">
        <f xml:space="preserve"> OpCost!G$104</f>
        <v xml:space="preserve">usd 000s </v>
      </c>
      <c r="H31" s="87">
        <f xml:space="preserve"> OpCost!H$104</f>
        <v>803845.85184533126</v>
      </c>
      <c r="I31" s="87">
        <f xml:space="preserve"> OpCost!I$104</f>
        <v>0</v>
      </c>
      <c r="J31" s="87">
        <f xml:space="preserve"> OpCost!J$104</f>
        <v>0</v>
      </c>
      <c r="K31" s="87">
        <f xml:space="preserve"> OpCost!K$104</f>
        <v>450</v>
      </c>
      <c r="L31" s="87">
        <f xml:space="preserve"> OpCost!L$104</f>
        <v>1124.4755729166668</v>
      </c>
      <c r="M31" s="87">
        <f xml:space="preserve"> OpCost!M$104</f>
        <v>1826.0934938129581</v>
      </c>
      <c r="N31" s="87">
        <f xml:space="preserve"> OpCost!N$104</f>
        <v>2576.4541369210428</v>
      </c>
      <c r="O31" s="87">
        <f xml:space="preserve"> OpCost!O$104</f>
        <v>3404.7365241164366</v>
      </c>
      <c r="P31" s="87">
        <f xml:space="preserve"> OpCost!P$104</f>
        <v>4114.690159043701</v>
      </c>
      <c r="Q31" s="87">
        <f xml:space="preserve"> OpCost!Q$104</f>
        <v>4863.3200157344309</v>
      </c>
      <c r="R31" s="87">
        <f xml:space="preserve"> OpCost!R$104</f>
        <v>5628.6388808927086</v>
      </c>
      <c r="S31" s="87">
        <f xml:space="preserve"> OpCost!S$104</f>
        <v>6475.6200960313727</v>
      </c>
      <c r="T31" s="87">
        <f xml:space="preserve"> OpCost!T$104</f>
        <v>7195.5000810538595</v>
      </c>
      <c r="U31" s="87">
        <f xml:space="preserve"> OpCost!U$104</f>
        <v>7963.0771829027981</v>
      </c>
      <c r="V31" s="87">
        <f xml:space="preserve"> OpCost!V$104</f>
        <v>8749.4394537474236</v>
      </c>
      <c r="W31" s="87">
        <f xml:space="preserve"> OpCost!W$104</f>
        <v>9622.205217887129</v>
      </c>
      <c r="X31" s="87">
        <f xml:space="preserve"> OpCost!X$104</f>
        <v>10375.868538556984</v>
      </c>
      <c r="Y31" s="87">
        <f xml:space="preserve"> OpCost!Y$104</f>
        <v>11168.765300367344</v>
      </c>
      <c r="Z31" s="87">
        <f xml:space="preserve"> OpCost!Z$104</f>
        <v>11982.900324777329</v>
      </c>
      <c r="AA31" s="87">
        <f xml:space="preserve"> OpCost!AA$104</f>
        <v>12883.64119882018</v>
      </c>
      <c r="AB31" s="87">
        <f xml:space="preserve"> OpCost!AB$104</f>
        <v>13666.055461936279</v>
      </c>
      <c r="AC31" s="87">
        <f xml:space="preserve"> OpCost!AC$104</f>
        <v>14491.436372376231</v>
      </c>
      <c r="AD31" s="87">
        <f xml:space="preserve"> OpCost!AD$104</f>
        <v>15340.948995224811</v>
      </c>
      <c r="AE31" s="87">
        <f xml:space="preserve"> OpCost!AE$104</f>
        <v>16283.956122739957</v>
      </c>
      <c r="AF31" s="87">
        <f xml:space="preserve"> OpCost!AF$104</f>
        <v>17102.565642200039</v>
      </c>
      <c r="AG31" s="87">
        <f xml:space="preserve"> OpCost!AG$104</f>
        <v>17968.644503588996</v>
      </c>
      <c r="AH31" s="87">
        <f xml:space="preserve"> OpCost!AH$104</f>
        <v>18862.292247835761</v>
      </c>
      <c r="AI31" s="87">
        <f xml:space="preserve"> OpCost!AI$104</f>
        <v>19857.831963705252</v>
      </c>
      <c r="AJ31" s="87">
        <f xml:space="preserve"> OpCost!AJ$104</f>
        <v>20712.402589716694</v>
      </c>
      <c r="AK31" s="87">
        <f xml:space="preserve"> OpCost!AK$104</f>
        <v>21625.318675257342</v>
      </c>
      <c r="AL31" s="87">
        <f xml:space="preserve"> OpCost!AL$104</f>
        <v>22567.952090391766</v>
      </c>
      <c r="AM31" s="87">
        <f xml:space="preserve"> OpCost!AM$104</f>
        <v>23619.799335525859</v>
      </c>
      <c r="AN31" s="87">
        <f xml:space="preserve"> OpCost!AN$104</f>
        <v>24528.027180147408</v>
      </c>
      <c r="AO31" s="87">
        <f xml:space="preserve"> OpCost!AO$104</f>
        <v>25491.146167395553</v>
      </c>
      <c r="AP31" s="87">
        <f xml:space="preserve"> OpCost!AP$104</f>
        <v>26486.285316274661</v>
      </c>
      <c r="AQ31" s="87">
        <f xml:space="preserve"> OpCost!AQ$104</f>
        <v>27598.486295180584</v>
      </c>
      <c r="AR31" s="87">
        <f xml:space="preserve"> OpCost!AR$104</f>
        <v>28556.409056127093</v>
      </c>
      <c r="AS31" s="87">
        <f xml:space="preserve"> OpCost!AS$104</f>
        <v>29573.338476967332</v>
      </c>
      <c r="AT31" s="87">
        <f xml:space="preserve"> OpCost!AT$104</f>
        <v>30624.756370755145</v>
      </c>
      <c r="AU31" s="87">
        <f xml:space="preserve"> OpCost!AU$104</f>
        <v>31801.648044276422</v>
      </c>
      <c r="AV31" s="87">
        <f xml:space="preserve"> OpCost!AV$104</f>
        <v>32812.83675009499</v>
      </c>
      <c r="AW31" s="87">
        <f xml:space="preserve"> OpCost!AW$104</f>
        <v>33887.443370158508</v>
      </c>
      <c r="AX31" s="87">
        <f xml:space="preserve"> OpCost!AX$104</f>
        <v>34999.184144946325</v>
      </c>
      <c r="AY31" s="87">
        <f xml:space="preserve"> OpCost!AY$104</f>
        <v>36245.415123731429</v>
      </c>
      <c r="AZ31" s="87">
        <f xml:space="preserve"> OpCost!AZ$104</f>
        <v>36245.415123731429</v>
      </c>
      <c r="BA31" s="87">
        <f xml:space="preserve"> OpCost!BA$104</f>
        <v>36245.415123731429</v>
      </c>
      <c r="BB31" s="87">
        <f xml:space="preserve"> OpCost!BB$104</f>
        <v>36245.415123731429</v>
      </c>
    </row>
    <row r="32" spans="1:54" ht="14.4" x14ac:dyDescent="0.25">
      <c r="A32" s="19"/>
      <c r="B32" s="19"/>
      <c r="C32" s="20"/>
      <c r="D32" s="21"/>
      <c r="E32" s="87" t="str">
        <f xml:space="preserve"> Debt!E$85</f>
        <v>total balance debt facility</v>
      </c>
      <c r="F32" s="87">
        <f xml:space="preserve"> Debt!F$85</f>
        <v>0</v>
      </c>
      <c r="G32" s="87" t="str">
        <f xml:space="preserve"> Debt!G$85</f>
        <v>usd 000s</v>
      </c>
      <c r="H32" s="87">
        <f xml:space="preserve"> Debt!H$85</f>
        <v>601200</v>
      </c>
      <c r="I32" s="87">
        <f xml:space="preserve"> Debt!I$85</f>
        <v>0</v>
      </c>
      <c r="J32" s="87">
        <f xml:space="preserve"> Debt!J$85</f>
        <v>0</v>
      </c>
      <c r="K32" s="87">
        <f xml:space="preserve"> Debt!K$85</f>
        <v>60000</v>
      </c>
      <c r="L32" s="87">
        <f xml:space="preserve"> Debt!L$85</f>
        <v>65370</v>
      </c>
      <c r="M32" s="87">
        <f xml:space="preserve"> Debt!M$85</f>
        <v>61140</v>
      </c>
      <c r="N32" s="87">
        <f xml:space="preserve"> Debt!N$85</f>
        <v>56910</v>
      </c>
      <c r="O32" s="87">
        <f xml:space="preserve"> Debt!O$85</f>
        <v>52680</v>
      </c>
      <c r="P32" s="87">
        <f xml:space="preserve"> Debt!P$85</f>
        <v>48450</v>
      </c>
      <c r="Q32" s="87">
        <f xml:space="preserve"> Debt!Q$85</f>
        <v>44220</v>
      </c>
      <c r="R32" s="87">
        <f xml:space="preserve"> Debt!R$85</f>
        <v>39990</v>
      </c>
      <c r="S32" s="87">
        <f xml:space="preserve"> Debt!S$85</f>
        <v>35760</v>
      </c>
      <c r="T32" s="87">
        <f xml:space="preserve"> Debt!T$85</f>
        <v>31530</v>
      </c>
      <c r="U32" s="87">
        <f xml:space="preserve"> Debt!U$85</f>
        <v>27300</v>
      </c>
      <c r="V32" s="87">
        <f xml:space="preserve"> Debt!V$85</f>
        <v>23070</v>
      </c>
      <c r="W32" s="87">
        <f xml:space="preserve"> Debt!W$85</f>
        <v>18840</v>
      </c>
      <c r="X32" s="87">
        <f xml:space="preserve"> Debt!X$85</f>
        <v>14610</v>
      </c>
      <c r="Y32" s="87">
        <f xml:space="preserve"> Debt!Y$85</f>
        <v>10380</v>
      </c>
      <c r="Z32" s="87">
        <f xml:space="preserve"> Debt!Z$85</f>
        <v>6150</v>
      </c>
      <c r="AA32" s="87">
        <f xml:space="preserve"> Debt!AA$85</f>
        <v>1920</v>
      </c>
      <c r="AB32" s="87">
        <f xml:space="preserve"> Debt!AB$85</f>
        <v>1440</v>
      </c>
      <c r="AC32" s="87">
        <f xml:space="preserve"> Debt!AC$85</f>
        <v>960</v>
      </c>
      <c r="AD32" s="87">
        <f xml:space="preserve"> Debt!AD$85</f>
        <v>480</v>
      </c>
      <c r="AE32" s="87">
        <f xml:space="preserve"> Debt!AE$85</f>
        <v>0</v>
      </c>
      <c r="AF32" s="87">
        <f xml:space="preserve"> Debt!AF$85</f>
        <v>0</v>
      </c>
      <c r="AG32" s="87">
        <f xml:space="preserve"> Debt!AG$85</f>
        <v>0</v>
      </c>
      <c r="AH32" s="87">
        <f xml:space="preserve"> Debt!AH$85</f>
        <v>0</v>
      </c>
      <c r="AI32" s="87">
        <f xml:space="preserve"> Debt!AI$85</f>
        <v>0</v>
      </c>
      <c r="AJ32" s="87">
        <f xml:space="preserve"> Debt!AJ$85</f>
        <v>0</v>
      </c>
      <c r="AK32" s="87">
        <f xml:space="preserve"> Debt!AK$85</f>
        <v>0</v>
      </c>
      <c r="AL32" s="87">
        <f xml:space="preserve"> Debt!AL$85</f>
        <v>0</v>
      </c>
      <c r="AM32" s="87">
        <f xml:space="preserve"> Debt!AM$85</f>
        <v>0</v>
      </c>
      <c r="AN32" s="87">
        <f xml:space="preserve"> Debt!AN$85</f>
        <v>0</v>
      </c>
      <c r="AO32" s="87">
        <f xml:space="preserve"> Debt!AO$85</f>
        <v>0</v>
      </c>
      <c r="AP32" s="87">
        <f xml:space="preserve"> Debt!AP$85</f>
        <v>0</v>
      </c>
      <c r="AQ32" s="87">
        <f xml:space="preserve"> Debt!AQ$85</f>
        <v>0</v>
      </c>
      <c r="AR32" s="87">
        <f xml:space="preserve"> Debt!AR$85</f>
        <v>0</v>
      </c>
      <c r="AS32" s="87">
        <f xml:space="preserve"> Debt!AS$85</f>
        <v>0</v>
      </c>
      <c r="AT32" s="87">
        <f xml:space="preserve"> Debt!AT$85</f>
        <v>0</v>
      </c>
      <c r="AU32" s="87">
        <f xml:space="preserve"> Debt!AU$85</f>
        <v>0</v>
      </c>
      <c r="AV32" s="87">
        <f xml:space="preserve"> Debt!AV$85</f>
        <v>0</v>
      </c>
      <c r="AW32" s="87">
        <f xml:space="preserve"> Debt!AW$85</f>
        <v>0</v>
      </c>
      <c r="AX32" s="87">
        <f xml:space="preserve"> Debt!AX$85</f>
        <v>0</v>
      </c>
      <c r="AY32" s="87">
        <f xml:space="preserve"> Debt!AY$85</f>
        <v>0</v>
      </c>
      <c r="AZ32" s="87">
        <f xml:space="preserve"> Debt!AZ$85</f>
        <v>0</v>
      </c>
      <c r="BA32" s="87">
        <f xml:space="preserve"> Debt!BA$85</f>
        <v>0</v>
      </c>
      <c r="BB32" s="87">
        <f xml:space="preserve"> Debt!BB$85</f>
        <v>0</v>
      </c>
    </row>
    <row r="33" spans="1:54" ht="14.4" x14ac:dyDescent="0.25">
      <c r="A33" s="19"/>
      <c r="B33" s="19"/>
      <c r="C33" s="20"/>
      <c r="D33" s="21"/>
      <c r="E33" s="87" t="str">
        <f xml:space="preserve"> Tax!E$66</f>
        <v>Deffered tax balance</v>
      </c>
      <c r="F33" s="87" t="str">
        <f xml:space="preserve"> Tax!F$66</f>
        <v>bs</v>
      </c>
      <c r="G33" s="87" t="str">
        <f xml:space="preserve"> Tax!G$66</f>
        <v>usd 000s</v>
      </c>
      <c r="H33" s="87">
        <f xml:space="preserve"> Tax!H$66</f>
        <v>1818338.0545496857</v>
      </c>
      <c r="I33" s="87">
        <f xml:space="preserve"> Tax!I$66</f>
        <v>0</v>
      </c>
      <c r="J33" s="87">
        <f xml:space="preserve"> Tax!J$66</f>
        <v>0</v>
      </c>
      <c r="K33" s="87">
        <f xml:space="preserve"> Tax!K$66</f>
        <v>35000</v>
      </c>
      <c r="L33" s="87">
        <f xml:space="preserve"> Tax!L$66</f>
        <v>34687.244803296235</v>
      </c>
      <c r="M33" s="87">
        <f xml:space="preserve"> Tax!M$66</f>
        <v>34799.101502695419</v>
      </c>
      <c r="N33" s="87">
        <f xml:space="preserve"> Tax!N$66</f>
        <v>35725.399005083738</v>
      </c>
      <c r="O33" s="87">
        <f xml:space="preserve"> Tax!O$66</f>
        <v>37908.059922671957</v>
      </c>
      <c r="P33" s="87">
        <f xml:space="preserve"> Tax!P$66</f>
        <v>38042.22659788101</v>
      </c>
      <c r="Q33" s="87">
        <f xml:space="preserve"> Tax!Q$66</f>
        <v>38831.947645247477</v>
      </c>
      <c r="R33" s="87">
        <f xml:space="preserve"> Tax!R$66</f>
        <v>39926.660233236842</v>
      </c>
      <c r="S33" s="87">
        <f xml:space="preserve"> Tax!S$66</f>
        <v>42321.793366000034</v>
      </c>
      <c r="T33" s="87">
        <f xml:space="preserve"> Tax!T$66</f>
        <v>42629.251301981531</v>
      </c>
      <c r="U33" s="87">
        <f xml:space="preserve"> Tax!U$66</f>
        <v>43371.703653519566</v>
      </c>
      <c r="V33" s="87">
        <f xml:space="preserve"> Tax!V$66</f>
        <v>43791.618470843583</v>
      </c>
      <c r="W33" s="87">
        <f xml:space="preserve"> Tax!W$66</f>
        <v>44146.287547301399</v>
      </c>
      <c r="X33" s="87">
        <f xml:space="preserve"> Tax!X$66</f>
        <v>44438.973169936326</v>
      </c>
      <c r="Y33" s="87">
        <f xml:space="preserve"> Tax!Y$66</f>
        <v>44672.774511439507</v>
      </c>
      <c r="Z33" s="87">
        <f xml:space="preserve"> Tax!Z$66</f>
        <v>44850.635785867533</v>
      </c>
      <c r="AA33" s="87">
        <f xml:space="preserve"> Tax!AA$66</f>
        <v>44975.353996574151</v>
      </c>
      <c r="AB33" s="87">
        <f xml:space="preserve"> Tax!AB$66</f>
        <v>45049.586296745438</v>
      </c>
      <c r="AC33" s="87">
        <f xml:space="preserve"> Tax!AC$66</f>
        <v>45075.85698190816</v>
      </c>
      <c r="AD33" s="87">
        <f xml:space="preserve"> Tax!AD$66</f>
        <v>45056.564132812753</v>
      </c>
      <c r="AE33" s="87">
        <f xml:space="preserve"> Tax!AE$66</f>
        <v>44993.985926172121</v>
      </c>
      <c r="AF33" s="87">
        <f xml:space="preserve"> Tax!AF$66</f>
        <v>44890.28662986352</v>
      </c>
      <c r="AG33" s="87">
        <f xml:space="preserve"> Tax!AG$66</f>
        <v>44747.522298370342</v>
      </c>
      <c r="AH33" s="87">
        <f xml:space="preserve"> Tax!AH$66</f>
        <v>44567.646183451827</v>
      </c>
      <c r="AI33" s="87">
        <f xml:space="preserve"> Tax!AI$66</f>
        <v>44352.513874279233</v>
      </c>
      <c r="AJ33" s="87">
        <f xml:space="preserve"> Tax!AJ$66</f>
        <v>44103.888180565271</v>
      </c>
      <c r="AK33" s="87">
        <f xml:space="preserve"> Tax!AK$66</f>
        <v>43823.443771537</v>
      </c>
      <c r="AL33" s="87">
        <f xml:space="preserve"> Tax!AL$66</f>
        <v>43512.771582960151</v>
      </c>
      <c r="AM33" s="87">
        <f xml:space="preserve"> Tax!AM$66</f>
        <v>43173.383003812138</v>
      </c>
      <c r="AN33" s="87">
        <f xml:space="preserve"> Tax!AN$66</f>
        <v>42806.713853621528</v>
      </c>
      <c r="AO33" s="87">
        <f xml:space="preserve"> Tax!AO$66</f>
        <v>42414.128160940454</v>
      </c>
      <c r="AP33" s="87">
        <f xml:space="preserve"> Tax!AP$66</f>
        <v>41996.921752893424</v>
      </c>
      <c r="AQ33" s="87">
        <f xml:space="preserve"> Tax!AQ$66</f>
        <v>41556.325665248747</v>
      </c>
      <c r="AR33" s="87">
        <f xml:space="preserve"> Tax!AR$66</f>
        <v>41093.50938198631</v>
      </c>
      <c r="AS33" s="87">
        <f xml:space="preserve"> Tax!AS$66</f>
        <v>40609.583912886992</v>
      </c>
      <c r="AT33" s="87">
        <f xml:space="preserve"> Tax!AT$66</f>
        <v>40105.604717242641</v>
      </c>
      <c r="AU33" s="87">
        <f xml:space="preserve"> Tax!AU$66</f>
        <v>39582.574481380507</v>
      </c>
      <c r="AV33" s="87">
        <f xml:space="preserve"> Tax!AV$66</f>
        <v>39041.445757311485</v>
      </c>
      <c r="AW33" s="87">
        <f xml:space="preserve"> Tax!AW$66</f>
        <v>38483.123469445905</v>
      </c>
      <c r="AX33" s="87">
        <f xml:space="preserve"> Tax!AX$66</f>
        <v>37908.467295973613</v>
      </c>
      <c r="AY33" s="87">
        <f xml:space="preserve"> Tax!AY$66</f>
        <v>37318.293931174929</v>
      </c>
      <c r="AZ33" s="87">
        <f xml:space="preserve"> Tax!AZ$66</f>
        <v>37318.293931174929</v>
      </c>
      <c r="BA33" s="87">
        <f xml:space="preserve"> Tax!BA$66</f>
        <v>37318.293931174929</v>
      </c>
      <c r="BB33" s="87">
        <f xml:space="preserve"> Tax!BB$66</f>
        <v>37318.293931174929</v>
      </c>
    </row>
    <row r="34" spans="1:54" ht="14.4" x14ac:dyDescent="0.25">
      <c r="A34" s="19"/>
      <c r="B34" s="19"/>
      <c r="C34" s="20"/>
      <c r="D34" s="21"/>
      <c r="E34" s="87" t="str">
        <f xml:space="preserve"> Equity!E$44</f>
        <v>Share capital balance balance</v>
      </c>
      <c r="F34" s="87">
        <f xml:space="preserve"> Equity!F$44</f>
        <v>0</v>
      </c>
      <c r="G34" s="87" t="str">
        <f xml:space="preserve"> Equity!G$44</f>
        <v>usd 000s</v>
      </c>
      <c r="H34" s="87">
        <f xml:space="preserve"> Equity!H$44</f>
        <v>1744400</v>
      </c>
      <c r="I34" s="87">
        <f xml:space="preserve"> Equity!I$44</f>
        <v>0</v>
      </c>
      <c r="J34" s="87">
        <f xml:space="preserve"> Equity!J$44</f>
        <v>0</v>
      </c>
      <c r="K34" s="87">
        <f xml:space="preserve"> Equity!K$44</f>
        <v>37300</v>
      </c>
      <c r="L34" s="87">
        <f xml:space="preserve"> Equity!L$44</f>
        <v>39700</v>
      </c>
      <c r="M34" s="87">
        <f xml:space="preserve"> Equity!M$44</f>
        <v>39700</v>
      </c>
      <c r="N34" s="87">
        <f xml:space="preserve"> Equity!N$44</f>
        <v>39700</v>
      </c>
      <c r="O34" s="87">
        <f xml:space="preserve"> Equity!O$44</f>
        <v>39700</v>
      </c>
      <c r="P34" s="87">
        <f xml:space="preserve"> Equity!P$44</f>
        <v>39700</v>
      </c>
      <c r="Q34" s="87">
        <f xml:space="preserve"> Equity!Q$44</f>
        <v>39700</v>
      </c>
      <c r="R34" s="87">
        <f xml:space="preserve"> Equity!R$44</f>
        <v>39700</v>
      </c>
      <c r="S34" s="87">
        <f xml:space="preserve"> Equity!S$44</f>
        <v>39700</v>
      </c>
      <c r="T34" s="87">
        <f xml:space="preserve"> Equity!T$44</f>
        <v>39700</v>
      </c>
      <c r="U34" s="87">
        <f xml:space="preserve"> Equity!U$44</f>
        <v>39700</v>
      </c>
      <c r="V34" s="87">
        <f xml:space="preserve"> Equity!V$44</f>
        <v>39700</v>
      </c>
      <c r="W34" s="87">
        <f xml:space="preserve"> Equity!W$44</f>
        <v>39700</v>
      </c>
      <c r="X34" s="87">
        <f xml:space="preserve"> Equity!X$44</f>
        <v>39700</v>
      </c>
      <c r="Y34" s="87">
        <f xml:space="preserve"> Equity!Y$44</f>
        <v>39700</v>
      </c>
      <c r="Z34" s="87">
        <f xml:space="preserve"> Equity!Z$44</f>
        <v>39700</v>
      </c>
      <c r="AA34" s="87">
        <f xml:space="preserve"> Equity!AA$44</f>
        <v>39700</v>
      </c>
      <c r="AB34" s="87">
        <f xml:space="preserve"> Equity!AB$44</f>
        <v>39700</v>
      </c>
      <c r="AC34" s="87">
        <f xml:space="preserve"> Equity!AC$44</f>
        <v>39700</v>
      </c>
      <c r="AD34" s="87">
        <f xml:space="preserve"> Equity!AD$44</f>
        <v>39700</v>
      </c>
      <c r="AE34" s="87">
        <f xml:space="preserve"> Equity!AE$44</f>
        <v>39700</v>
      </c>
      <c r="AF34" s="87">
        <f xml:space="preserve"> Equity!AF$44</f>
        <v>39700</v>
      </c>
      <c r="AG34" s="87">
        <f xml:space="preserve"> Equity!AG$44</f>
        <v>39700</v>
      </c>
      <c r="AH34" s="87">
        <f xml:space="preserve"> Equity!AH$44</f>
        <v>39700</v>
      </c>
      <c r="AI34" s="87">
        <f xml:space="preserve"> Equity!AI$44</f>
        <v>39700</v>
      </c>
      <c r="AJ34" s="87">
        <f xml:space="preserve"> Equity!AJ$44</f>
        <v>39700</v>
      </c>
      <c r="AK34" s="87">
        <f xml:space="preserve"> Equity!AK$44</f>
        <v>39700</v>
      </c>
      <c r="AL34" s="87">
        <f xml:space="preserve"> Equity!AL$44</f>
        <v>39700</v>
      </c>
      <c r="AM34" s="87">
        <f xml:space="preserve"> Equity!AM$44</f>
        <v>39700</v>
      </c>
      <c r="AN34" s="87">
        <f xml:space="preserve"> Equity!AN$44</f>
        <v>39700</v>
      </c>
      <c r="AO34" s="87">
        <f xml:space="preserve"> Equity!AO$44</f>
        <v>39700</v>
      </c>
      <c r="AP34" s="87">
        <f xml:space="preserve"> Equity!AP$44</f>
        <v>39700</v>
      </c>
      <c r="AQ34" s="87">
        <f xml:space="preserve"> Equity!AQ$44</f>
        <v>39700</v>
      </c>
      <c r="AR34" s="87">
        <f xml:space="preserve"> Equity!AR$44</f>
        <v>39700</v>
      </c>
      <c r="AS34" s="87">
        <f xml:space="preserve"> Equity!AS$44</f>
        <v>39700</v>
      </c>
      <c r="AT34" s="87">
        <f xml:space="preserve"> Equity!AT$44</f>
        <v>39700</v>
      </c>
      <c r="AU34" s="87">
        <f xml:space="preserve"> Equity!AU$44</f>
        <v>39700</v>
      </c>
      <c r="AV34" s="87">
        <f xml:space="preserve"> Equity!AV$44</f>
        <v>39700</v>
      </c>
      <c r="AW34" s="87">
        <f xml:space="preserve"> Equity!AW$44</f>
        <v>39700</v>
      </c>
      <c r="AX34" s="87">
        <f xml:space="preserve"> Equity!AX$44</f>
        <v>39700</v>
      </c>
      <c r="AY34" s="87">
        <f xml:space="preserve"> Equity!AY$44</f>
        <v>39700</v>
      </c>
      <c r="AZ34" s="87">
        <f xml:space="preserve"> Equity!AZ$44</f>
        <v>39700</v>
      </c>
      <c r="BA34" s="87">
        <f xml:space="preserve"> Equity!BA$44</f>
        <v>39700</v>
      </c>
      <c r="BB34" s="87">
        <f xml:space="preserve"> Equity!BB$44</f>
        <v>39700</v>
      </c>
    </row>
    <row r="35" spans="1:54" ht="14.4" x14ac:dyDescent="0.25">
      <c r="A35" s="19"/>
      <c r="B35" s="19"/>
      <c r="C35" s="20"/>
      <c r="D35" s="21"/>
      <c r="E35" s="87" t="str">
        <f xml:space="preserve"> Equity!E$15</f>
        <v>Retained earnings balance</v>
      </c>
      <c r="F35" s="87">
        <f xml:space="preserve"> Equity!F$15</f>
        <v>0</v>
      </c>
      <c r="G35" s="87" t="str">
        <f xml:space="preserve"> Equity!G$15</f>
        <v>usd 000s</v>
      </c>
      <c r="H35" s="87">
        <f xml:space="preserve"> Equity!H$15</f>
        <v>440190.96643639065</v>
      </c>
      <c r="I35" s="87">
        <f xml:space="preserve"> Equity!I$15</f>
        <v>0</v>
      </c>
      <c r="J35" s="87">
        <f xml:space="preserve"> Equity!J$15</f>
        <v>0</v>
      </c>
      <c r="K35" s="87">
        <f xml:space="preserve"> Equity!K$15</f>
        <v>4900</v>
      </c>
      <c r="L35" s="87">
        <f xml:space="preserve"> Equity!L$15</f>
        <v>2919.166512050514</v>
      </c>
      <c r="M35" s="87">
        <f xml:space="preserve"> Equity!M$15</f>
        <v>2226.1158341206979</v>
      </c>
      <c r="N35" s="87">
        <f xml:space="preserve"> Equity!N$15</f>
        <v>3071.2336711187445</v>
      </c>
      <c r="O35" s="87">
        <f xml:space="preserve"> Equity!O$15</f>
        <v>5714.8764018438806</v>
      </c>
      <c r="P35" s="87">
        <f xml:space="preserve"> Equity!P$15</f>
        <v>4219.5523841321647</v>
      </c>
      <c r="Q35" s="87">
        <f xml:space="preserve"> Equity!Q$15</f>
        <v>4243.5643795910801</v>
      </c>
      <c r="R35" s="87">
        <f xml:space="preserve"> Equity!R$15</f>
        <v>4758.5256260963861</v>
      </c>
      <c r="S35" s="87">
        <f xml:space="preserve"> Equity!S$15</f>
        <v>7243.0187217806906</v>
      </c>
      <c r="T35" s="87">
        <f xml:space="preserve"> Equity!T$15</f>
        <v>5572.294400682923</v>
      </c>
      <c r="U35" s="87">
        <f xml:space="preserve"> Equity!U$15</f>
        <v>5484.3068258045769</v>
      </c>
      <c r="V35" s="87">
        <f xml:space="preserve"> Equity!V$15</f>
        <v>5950.2686045398714</v>
      </c>
      <c r="W35" s="87">
        <f xml:space="preserve"> Equity!W$15</f>
        <v>8496.3918502901961</v>
      </c>
      <c r="X35" s="87">
        <f xml:space="preserve"> Equity!X$15</f>
        <v>6931.5204620194936</v>
      </c>
      <c r="Y35" s="87">
        <f xml:space="preserve"> Equity!Y$15</f>
        <v>6776.2686856803957</v>
      </c>
      <c r="Z35" s="87">
        <f xml:space="preserve"> Equity!Z$15</f>
        <v>7231.1070210005691</v>
      </c>
      <c r="AA35" s="87">
        <f xml:space="preserve"> Equity!AA$15</f>
        <v>9642.6699832793856</v>
      </c>
      <c r="AB35" s="87">
        <f xml:space="preserve"> Equity!AB$15</f>
        <v>8065.8092721406147</v>
      </c>
      <c r="AC35" s="87">
        <f xml:space="preserve"> Equity!AC$15</f>
        <v>7928.8985888286552</v>
      </c>
      <c r="AD35" s="87">
        <f xml:space="preserve"> Equity!AD$15</f>
        <v>8405.109147852505</v>
      </c>
      <c r="AE35" s="87">
        <f xml:space="preserve"> Equity!AE$15</f>
        <v>10935.391698505066</v>
      </c>
      <c r="AF35" s="87">
        <f xml:space="preserve"> Equity!AF$15</f>
        <v>9212.9203069350151</v>
      </c>
      <c r="AG35" s="87">
        <f xml:space="preserve"> Equity!AG$15</f>
        <v>9043.1994426595029</v>
      </c>
      <c r="AH35" s="87">
        <f xml:space="preserve"> Equity!AH$15</f>
        <v>9543.2043873462899</v>
      </c>
      <c r="AI35" s="87">
        <f xml:space="preserve"> Equity!AI$15</f>
        <v>12256.531286774207</v>
      </c>
      <c r="AJ35" s="87">
        <f xml:space="preserve"> Equity!AJ$15</f>
        <v>10457.993118298153</v>
      </c>
      <c r="AK35" s="87">
        <f xml:space="preserve"> Equity!AK$15</f>
        <v>10257.852510023024</v>
      </c>
      <c r="AL35" s="87">
        <f xml:space="preserve"> Equity!AL$15</f>
        <v>10781.030688702482</v>
      </c>
      <c r="AM35" s="87">
        <f xml:space="preserve"> Equity!AM$15</f>
        <v>13680.404984813254</v>
      </c>
      <c r="AN35" s="87">
        <f xml:space="preserve"> Equity!AN$15</f>
        <v>11691.045907237087</v>
      </c>
      <c r="AO35" s="87">
        <f xml:space="preserve"> Equity!AO$15</f>
        <v>11488.746546186405</v>
      </c>
      <c r="AP35" s="87">
        <f xml:space="preserve"> Equity!AP$15</f>
        <v>12058.076012197031</v>
      </c>
      <c r="AQ35" s="87">
        <f xml:space="preserve"> Equity!AQ$15</f>
        <v>15171.785883724513</v>
      </c>
      <c r="AR35" s="87">
        <f xml:space="preserve"> Equity!AR$15</f>
        <v>13043.665932955268</v>
      </c>
      <c r="AS35" s="87">
        <f xml:space="preserve"> Equity!AS$15</f>
        <v>12829.764315894437</v>
      </c>
      <c r="AT35" s="87">
        <f xml:space="preserve"> Equity!AT$15</f>
        <v>13442.059591890655</v>
      </c>
      <c r="AU35" s="87">
        <f xml:space="preserve"> Equity!AU$15</f>
        <v>16780.955680752922</v>
      </c>
      <c r="AV35" s="87">
        <f xml:space="preserve"> Equity!AV$15</f>
        <v>14500.917721430604</v>
      </c>
      <c r="AW35" s="87">
        <f xml:space="preserve"> Equity!AW$15</f>
        <v>14272.349982079915</v>
      </c>
      <c r="AX35" s="87">
        <f xml:space="preserve"> Equity!AX$15</f>
        <v>14929.137451964398</v>
      </c>
      <c r="AY35" s="87">
        <f xml:space="preserve"> Equity!AY$15</f>
        <v>18508.308653291759</v>
      </c>
      <c r="AZ35" s="87">
        <f xml:space="preserve"> Equity!AZ$15</f>
        <v>18508.308653291759</v>
      </c>
      <c r="BA35" s="87">
        <f xml:space="preserve"> Equity!BA$15</f>
        <v>18508.308653291759</v>
      </c>
      <c r="BB35" s="87">
        <f xml:space="preserve"> Equity!BB$15</f>
        <v>18508.308653291759</v>
      </c>
    </row>
    <row r="36" spans="1:54" ht="14.4" x14ac:dyDescent="0.25">
      <c r="A36" s="120"/>
      <c r="B36" s="121"/>
      <c r="C36" s="122"/>
      <c r="D36" s="123"/>
      <c r="E36" s="124" t="s">
        <v>67</v>
      </c>
      <c r="F36" s="124"/>
      <c r="G36" s="124" t="s">
        <v>296</v>
      </c>
      <c r="H36" s="124"/>
      <c r="I36" s="124"/>
      <c r="J36" s="124">
        <f t="shared" ref="J36:BB36" si="6" xml:space="preserve"> SUM(J31:J35)</f>
        <v>0</v>
      </c>
      <c r="K36" s="124">
        <f t="shared" si="6"/>
        <v>137650</v>
      </c>
      <c r="L36" s="124">
        <f t="shared" si="6"/>
        <v>143800.88688826343</v>
      </c>
      <c r="M36" s="124">
        <f t="shared" si="6"/>
        <v>139691.31083062905</v>
      </c>
      <c r="N36" s="124">
        <f t="shared" si="6"/>
        <v>137983.08681312352</v>
      </c>
      <c r="O36" s="124">
        <f t="shared" si="6"/>
        <v>139407.67284863227</v>
      </c>
      <c r="P36" s="124">
        <f t="shared" si="6"/>
        <v>134526.46914105688</v>
      </c>
      <c r="Q36" s="124">
        <f t="shared" si="6"/>
        <v>131858.832040573</v>
      </c>
      <c r="R36" s="124">
        <f t="shared" si="6"/>
        <v>130003.82474022593</v>
      </c>
      <c r="S36" s="124">
        <f t="shared" si="6"/>
        <v>131500.43218381208</v>
      </c>
      <c r="T36" s="124">
        <f t="shared" si="6"/>
        <v>126627.04578371831</v>
      </c>
      <c r="U36" s="124">
        <f t="shared" si="6"/>
        <v>123819.08766222694</v>
      </c>
      <c r="V36" s="124">
        <f t="shared" si="6"/>
        <v>121261.32652913088</v>
      </c>
      <c r="W36" s="124">
        <f t="shared" si="6"/>
        <v>120804.88461547873</v>
      </c>
      <c r="X36" s="124">
        <f t="shared" si="6"/>
        <v>116056.3621705128</v>
      </c>
      <c r="Y36" s="124">
        <f t="shared" si="6"/>
        <v>112697.80849748725</v>
      </c>
      <c r="Z36" s="124">
        <f t="shared" si="6"/>
        <v>109914.64313164544</v>
      </c>
      <c r="AA36" s="124">
        <f t="shared" si="6"/>
        <v>109121.66517867371</v>
      </c>
      <c r="AB36" s="124">
        <f t="shared" si="6"/>
        <v>107921.45103082233</v>
      </c>
      <c r="AC36" s="124">
        <f t="shared" si="6"/>
        <v>108156.19194311305</v>
      </c>
      <c r="AD36" s="124">
        <f t="shared" si="6"/>
        <v>108982.62227589007</v>
      </c>
      <c r="AE36" s="124">
        <f t="shared" si="6"/>
        <v>111913.33374741714</v>
      </c>
      <c r="AF36" s="124">
        <f t="shared" si="6"/>
        <v>110905.77257899857</v>
      </c>
      <c r="AG36" s="124">
        <f t="shared" si="6"/>
        <v>111459.36624461884</v>
      </c>
      <c r="AH36" s="124">
        <f t="shared" si="6"/>
        <v>112673.14281863387</v>
      </c>
      <c r="AI36" s="124">
        <f t="shared" si="6"/>
        <v>116166.87712475868</v>
      </c>
      <c r="AJ36" s="124">
        <f t="shared" si="6"/>
        <v>114974.28388858012</v>
      </c>
      <c r="AK36" s="124">
        <f t="shared" si="6"/>
        <v>115406.61495681736</v>
      </c>
      <c r="AL36" s="124">
        <f t="shared" si="6"/>
        <v>116561.7543620544</v>
      </c>
      <c r="AM36" s="124">
        <f t="shared" si="6"/>
        <v>120173.58732415126</v>
      </c>
      <c r="AN36" s="124">
        <f t="shared" si="6"/>
        <v>118725.78694100602</v>
      </c>
      <c r="AO36" s="124">
        <f t="shared" si="6"/>
        <v>119094.02087452241</v>
      </c>
      <c r="AP36" s="124">
        <f t="shared" si="6"/>
        <v>120241.28308136511</v>
      </c>
      <c r="AQ36" s="124">
        <f t="shared" si="6"/>
        <v>124026.59784415385</v>
      </c>
      <c r="AR36" s="124">
        <f t="shared" si="6"/>
        <v>122393.58437106867</v>
      </c>
      <c r="AS36" s="124">
        <f t="shared" si="6"/>
        <v>122712.68670574877</v>
      </c>
      <c r="AT36" s="124">
        <f t="shared" si="6"/>
        <v>123872.42067988846</v>
      </c>
      <c r="AU36" s="124">
        <f t="shared" si="6"/>
        <v>127865.17820640985</v>
      </c>
      <c r="AV36" s="124">
        <f t="shared" si="6"/>
        <v>126055.20022883709</v>
      </c>
      <c r="AW36" s="124">
        <f t="shared" si="6"/>
        <v>126342.91682168432</v>
      </c>
      <c r="AX36" s="124">
        <f t="shared" si="6"/>
        <v>127536.78889288433</v>
      </c>
      <c r="AY36" s="124">
        <f t="shared" si="6"/>
        <v>131772.01770819811</v>
      </c>
      <c r="AZ36" s="124">
        <f t="shared" si="6"/>
        <v>131772.01770819811</v>
      </c>
      <c r="BA36" s="124">
        <f t="shared" si="6"/>
        <v>131772.01770819811</v>
      </c>
      <c r="BB36" s="124">
        <f t="shared" si="6"/>
        <v>131772.01770819811</v>
      </c>
    </row>
    <row r="37" spans="1:54" ht="14.4" x14ac:dyDescent="0.25">
      <c r="A37" s="118"/>
      <c r="B37" s="19"/>
      <c r="C37" s="20"/>
      <c r="D37" s="119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</row>
    <row r="38" spans="1:54" ht="14.4" x14ac:dyDescent="0.25">
      <c r="A38" s="118"/>
      <c r="B38" s="19"/>
      <c r="C38" s="20"/>
      <c r="D38" s="119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</row>
    <row r="39" spans="1:54" ht="14.4" x14ac:dyDescent="0.25">
      <c r="A39" s="118" t="s">
        <v>68</v>
      </c>
      <c r="B39" s="19"/>
      <c r="C39" s="20"/>
      <c r="D39" s="119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</row>
    <row r="40" spans="1:54" ht="14.4" x14ac:dyDescent="0.25">
      <c r="A40" s="118"/>
      <c r="B40" s="19"/>
      <c r="C40" s="20"/>
      <c r="D40" s="119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</row>
    <row r="41" spans="1:54" ht="14.4" x14ac:dyDescent="0.25">
      <c r="A41" s="118"/>
      <c r="B41" s="19"/>
      <c r="C41" s="20"/>
      <c r="D41" s="119"/>
      <c r="E41" s="38" t="str">
        <f t="shared" ref="E41:BB41" si="7" xml:space="preserve"> E$11</f>
        <v>EBITDA</v>
      </c>
      <c r="F41" s="38">
        <f t="shared" si="7"/>
        <v>0</v>
      </c>
      <c r="G41" s="38" t="str">
        <f t="shared" si="7"/>
        <v xml:space="preserve"> usd 000s</v>
      </c>
      <c r="H41" s="38">
        <f t="shared" si="7"/>
        <v>380820.06163318129</v>
      </c>
      <c r="I41" s="38">
        <f t="shared" si="7"/>
        <v>0</v>
      </c>
      <c r="J41" s="38">
        <f t="shared" si="7"/>
        <v>0</v>
      </c>
      <c r="K41" s="38">
        <f t="shared" si="7"/>
        <v>0</v>
      </c>
      <c r="L41" s="38">
        <f t="shared" si="7"/>
        <v>2817.0717187500013</v>
      </c>
      <c r="M41" s="38">
        <f t="shared" si="7"/>
        <v>4345.1851167187497</v>
      </c>
      <c r="N41" s="38">
        <f t="shared" si="7"/>
        <v>7193.455601568372</v>
      </c>
      <c r="O41" s="38">
        <f t="shared" si="7"/>
        <v>11301.369268673063</v>
      </c>
      <c r="P41" s="38">
        <f t="shared" si="7"/>
        <v>4371.441428779025</v>
      </c>
      <c r="Q41" s="38">
        <f t="shared" si="7"/>
        <v>6488.3521213585454</v>
      </c>
      <c r="R41" s="38">
        <f t="shared" si="7"/>
        <v>7434.9816859919483</v>
      </c>
      <c r="S41" s="38">
        <f t="shared" si="7"/>
        <v>11689.752451676406</v>
      </c>
      <c r="T41" s="38">
        <f t="shared" si="7"/>
        <v>4643.5228003036091</v>
      </c>
      <c r="U41" s="38">
        <f t="shared" si="7"/>
        <v>6771.6101456202614</v>
      </c>
      <c r="V41" s="38">
        <f t="shared" si="7"/>
        <v>7774.7634703046333</v>
      </c>
      <c r="W41" s="38">
        <f t="shared" si="7"/>
        <v>12225.309292121803</v>
      </c>
      <c r="X41" s="38">
        <f t="shared" si="7"/>
        <v>5306.6684422027956</v>
      </c>
      <c r="Y41" s="38">
        <f t="shared" si="7"/>
        <v>7150.1346643967781</v>
      </c>
      <c r="Z41" s="38">
        <f t="shared" si="7"/>
        <v>8223.2020881960671</v>
      </c>
      <c r="AA41" s="38">
        <f t="shared" si="7"/>
        <v>12415.025720052168</v>
      </c>
      <c r="AB41" s="38">
        <f t="shared" si="7"/>
        <v>5671.0992653253634</v>
      </c>
      <c r="AC41" s="38">
        <f t="shared" si="7"/>
        <v>7635.7670443977204</v>
      </c>
      <c r="AD41" s="38">
        <f t="shared" si="7"/>
        <v>8794.4339363737345</v>
      </c>
      <c r="AE41" s="38">
        <f t="shared" si="7"/>
        <v>13268.901105272762</v>
      </c>
      <c r="AF41" s="38">
        <f t="shared" si="7"/>
        <v>6129.8900366968774</v>
      </c>
      <c r="AG41" s="38">
        <f t="shared" si="7"/>
        <v>8244.1943424591664</v>
      </c>
      <c r="AH41" s="38">
        <f t="shared" si="7"/>
        <v>9507.0709744584437</v>
      </c>
      <c r="AI41" s="38">
        <f t="shared" si="7"/>
        <v>14330.180031901637</v>
      </c>
      <c r="AJ41" s="38">
        <f t="shared" si="7"/>
        <v>6783.5126888902178</v>
      </c>
      <c r="AK41" s="38">
        <f t="shared" si="7"/>
        <v>8944.4027086006445</v>
      </c>
      <c r="AL41" s="38">
        <f t="shared" si="7"/>
        <v>10298.028432012989</v>
      </c>
      <c r="AM41" s="38">
        <f t="shared" si="7"/>
        <v>15467.721434125548</v>
      </c>
      <c r="AN41" s="38">
        <f t="shared" si="7"/>
        <v>7265.8416691179791</v>
      </c>
      <c r="AO41" s="38">
        <f t="shared" si="7"/>
        <v>9694.9273696335586</v>
      </c>
      <c r="AP41" s="38">
        <f t="shared" si="7"/>
        <v>11145.823326258263</v>
      </c>
      <c r="AQ41" s="38">
        <f t="shared" si="7"/>
        <v>16687.005459564472</v>
      </c>
      <c r="AR41" s="38">
        <f t="shared" si="7"/>
        <v>7895.7465598940944</v>
      </c>
      <c r="AS41" s="38">
        <f t="shared" si="7"/>
        <v>10499.384005766839</v>
      </c>
      <c r="AT41" s="38">
        <f t="shared" si="7"/>
        <v>12054.539940335811</v>
      </c>
      <c r="AU41" s="38">
        <f t="shared" si="7"/>
        <v>17993.906053937681</v>
      </c>
      <c r="AV41" s="38">
        <f t="shared" si="7"/>
        <v>8570.9158059256297</v>
      </c>
      <c r="AW41" s="38">
        <f t="shared" si="7"/>
        <v>11361.648116486715</v>
      </c>
      <c r="AX41" s="38">
        <f t="shared" si="7"/>
        <v>13028.556050017258</v>
      </c>
      <c r="AY41" s="38">
        <f t="shared" si="7"/>
        <v>19394.719259013629</v>
      </c>
      <c r="AZ41" s="38">
        <f t="shared" si="7"/>
        <v>0</v>
      </c>
      <c r="BA41" s="38">
        <f t="shared" si="7"/>
        <v>0</v>
      </c>
      <c r="BB41" s="38">
        <f t="shared" si="7"/>
        <v>0</v>
      </c>
    </row>
    <row r="42" spans="1:54" ht="14.4" x14ac:dyDescent="0.25">
      <c r="A42" s="19"/>
      <c r="B42" s="19"/>
      <c r="C42" s="20"/>
      <c r="D42" s="21"/>
      <c r="E42" s="87" t="str">
        <f xml:space="preserve"> OpCost!E$111</f>
        <v>net movement in working capital</v>
      </c>
      <c r="F42" s="87">
        <f xml:space="preserve"> OpCost!F$111</f>
        <v>0</v>
      </c>
      <c r="G42" s="87" t="str">
        <f xml:space="preserve"> OpCost!G$111</f>
        <v xml:space="preserve">usd 000s </v>
      </c>
      <c r="H42" s="87">
        <f xml:space="preserve"> OpCost!H$111</f>
        <v>-268573.14594803395</v>
      </c>
      <c r="I42" s="87">
        <f xml:space="preserve"> OpCost!I$111</f>
        <v>0</v>
      </c>
      <c r="J42" s="87">
        <f xml:space="preserve"> OpCost!J$111</f>
        <v>0</v>
      </c>
      <c r="K42" s="87">
        <f xml:space="preserve"> OpCost!K$111</f>
        <v>-500</v>
      </c>
      <c r="L42" s="87">
        <f xml:space="preserve"> OpCost!L$111</f>
        <v>-3342.5931770833336</v>
      </c>
      <c r="M42" s="87">
        <f xml:space="preserve"> OpCost!M$111</f>
        <v>-3996.4356723729402</v>
      </c>
      <c r="N42" s="87">
        <f xml:space="preserve"> OpCost!N$111</f>
        <v>-5217.478741206156</v>
      </c>
      <c r="O42" s="87">
        <f xml:space="preserve"> OpCost!O$111</f>
        <v>-7036.8530959695163</v>
      </c>
      <c r="P42" s="87">
        <f xml:space="preserve"> OpCost!P$111</f>
        <v>-4079.009259042472</v>
      </c>
      <c r="Q42" s="87">
        <f xml:space="preserve"> OpCost!Q$111</f>
        <v>-4991.4752770201267</v>
      </c>
      <c r="R42" s="87">
        <f xml:space="preserve"> OpCost!R$111</f>
        <v>-5368.3221226865717</v>
      </c>
      <c r="S42" s="87">
        <f xml:space="preserve"> OpCost!S$111</f>
        <v>-7256.7761130486688</v>
      </c>
      <c r="T42" s="87">
        <f xml:space="preserve"> OpCost!T$111</f>
        <v>-4209.1986530881404</v>
      </c>
      <c r="U42" s="87">
        <f xml:space="preserve"> OpCost!U$111</f>
        <v>-5176.0657345731306</v>
      </c>
      <c r="V42" s="87">
        <f xml:space="preserve"> OpCost!V$111</f>
        <v>-5580.5303958985387</v>
      </c>
      <c r="W42" s="87">
        <f xml:space="preserve"> OpCost!W$111</f>
        <v>-7560.0366076389328</v>
      </c>
      <c r="X42" s="87">
        <f xml:space="preserve"> OpCost!X$111</f>
        <v>-4627.1627111366906</v>
      </c>
      <c r="Y42" s="87">
        <f xml:space="preserve"> OpCost!Y$111</f>
        <v>-5422.7384080061165</v>
      </c>
      <c r="Z42" s="87">
        <f xml:space="preserve"> OpCost!Z$111</f>
        <v>-5860.5995141910389</v>
      </c>
      <c r="AA42" s="87">
        <f xml:space="preserve"> OpCost!AA$111</f>
        <v>-7732.5545283307147</v>
      </c>
      <c r="AB42" s="87">
        <f xml:space="preserve"> OpCost!AB$111</f>
        <v>-4886.5026132058701</v>
      </c>
      <c r="AC42" s="87">
        <f xml:space="preserve"> OpCost!AC$111</f>
        <v>-5739.2099482583872</v>
      </c>
      <c r="AD42" s="87">
        <f xml:space="preserve"> OpCost!AD$111</f>
        <v>-6217.3582626056159</v>
      </c>
      <c r="AE42" s="87">
        <f xml:space="preserve"> OpCost!AE$111</f>
        <v>-8220.0579343425343</v>
      </c>
      <c r="AF42" s="87">
        <f xml:space="preserve"> OpCost!AF$111</f>
        <v>-5212.9918840590981</v>
      </c>
      <c r="AG42" s="87">
        <f xml:space="preserve"> OpCost!AG$111</f>
        <v>-6135.7031230929424</v>
      </c>
      <c r="AH42" s="87">
        <f xml:space="preserve"> OpCost!AH$111</f>
        <v>-6662.4306068596052</v>
      </c>
      <c r="AI42" s="87">
        <f xml:space="preserve"> OpCost!AI$111</f>
        <v>-8825.9743249719468</v>
      </c>
      <c r="AJ42" s="87">
        <f xml:space="preserve"> OpCost!AJ$111</f>
        <v>-5588.6203832161264</v>
      </c>
      <c r="AK42" s="87">
        <f xml:space="preserve"> OpCost!AK$111</f>
        <v>-6592.0071696433297</v>
      </c>
      <c r="AL42" s="87">
        <f xml:space="preserve"> OpCost!AL$111</f>
        <v>-7156.4174066267151</v>
      </c>
      <c r="AM42" s="87">
        <f xml:space="preserve"> OpCost!AM$111</f>
        <v>-9475.4312804741203</v>
      </c>
      <c r="AN42" s="87">
        <f xml:space="preserve"> OpCost!AN$111</f>
        <v>-6021.3691299330385</v>
      </c>
      <c r="AO42" s="87">
        <f xml:space="preserve"> OpCost!AO$111</f>
        <v>-7081.100782952155</v>
      </c>
      <c r="AP42" s="87">
        <f xml:space="preserve"> OpCost!AP$111</f>
        <v>-7685.9016192946583</v>
      </c>
      <c r="AQ42" s="87">
        <f xml:space="preserve"> OpCost!AQ$111</f>
        <v>-10171.557583662681</v>
      </c>
      <c r="AR42" s="87">
        <f xml:space="preserve"> OpCost!AR$111</f>
        <v>-6469.6283394231868</v>
      </c>
      <c r="AS42" s="87">
        <f xml:space="preserve"> OpCost!AS$111</f>
        <v>-7605.3401895229763</v>
      </c>
      <c r="AT42" s="87">
        <f xml:space="preserve"> OpCost!AT$111</f>
        <v>-8253.4340545677696</v>
      </c>
      <c r="AU42" s="87">
        <f xml:space="preserve"> OpCost!AU$111</f>
        <v>-10917.706848653179</v>
      </c>
      <c r="AV42" s="87">
        <f xml:space="preserve"> OpCost!AV$111</f>
        <v>-6950.0990214737249</v>
      </c>
      <c r="AW42" s="87">
        <f xml:space="preserve"> OpCost!AW$111</f>
        <v>-8167.2509320135287</v>
      </c>
      <c r="AX42" s="87">
        <f xml:space="preserve"> OpCost!AX$111</f>
        <v>-8861.7488208647701</v>
      </c>
      <c r="AY42" s="87">
        <f xml:space="preserve"> OpCost!AY$111</f>
        <v>-11717.473677022906</v>
      </c>
      <c r="AZ42" s="87">
        <f xml:space="preserve"> OpCost!AZ$111</f>
        <v>0</v>
      </c>
      <c r="BA42" s="87">
        <f xml:space="preserve"> OpCost!BA$111</f>
        <v>0</v>
      </c>
      <c r="BB42" s="87">
        <f xml:space="preserve"> OpCost!BB$111</f>
        <v>0</v>
      </c>
    </row>
    <row r="43" spans="1:54" s="127" customFormat="1" ht="14.4" x14ac:dyDescent="0.25">
      <c r="A43" s="270"/>
      <c r="B43" s="270"/>
      <c r="C43" s="271"/>
      <c r="D43" s="272"/>
      <c r="E43" s="253" t="str">
        <f xml:space="preserve"> Tax!E$49</f>
        <v>Tax paid</v>
      </c>
      <c r="F43" s="253" t="str">
        <f xml:space="preserve"> Tax!F$49</f>
        <v>cf</v>
      </c>
      <c r="G43" s="253" t="str">
        <f xml:space="preserve"> Tax!G$49</f>
        <v>usd 000s</v>
      </c>
      <c r="H43" s="253">
        <f xml:space="preserve"> Tax!H$49</f>
        <v>-73266.784558779415</v>
      </c>
      <c r="I43" s="253">
        <f xml:space="preserve"> Tax!I$49</f>
        <v>0</v>
      </c>
      <c r="J43" s="253">
        <f xml:space="preserve"> Tax!J$49</f>
        <v>0</v>
      </c>
      <c r="K43" s="253">
        <f xml:space="preserve"> Tax!K$49</f>
        <v>0</v>
      </c>
      <c r="L43" s="253">
        <f xml:space="preserve"> Tax!L$49</f>
        <v>0</v>
      </c>
      <c r="M43" s="253">
        <f xml:space="preserve"> Tax!M$49</f>
        <v>0</v>
      </c>
      <c r="N43" s="253">
        <f xml:space="preserve"> Tax!N$49</f>
        <v>0</v>
      </c>
      <c r="O43" s="253">
        <f xml:space="preserve"> Tax!O$49</f>
        <v>0</v>
      </c>
      <c r="P43" s="253">
        <f xml:space="preserve"> Tax!P$49</f>
        <v>0</v>
      </c>
      <c r="Q43" s="253">
        <f xml:space="preserve"> Tax!Q$49</f>
        <v>0</v>
      </c>
      <c r="R43" s="253">
        <f xml:space="preserve"> Tax!R$49</f>
        <v>0</v>
      </c>
      <c r="S43" s="253">
        <f xml:space="preserve"> Tax!S$49</f>
        <v>0</v>
      </c>
      <c r="T43" s="253">
        <f xml:space="preserve"> Tax!T$49</f>
        <v>0</v>
      </c>
      <c r="U43" s="253">
        <f xml:space="preserve"> Tax!U$49</f>
        <v>-227.16034968228777</v>
      </c>
      <c r="V43" s="253">
        <f xml:space="preserve"> Tax!V$49</f>
        <v>-872.68956623312181</v>
      </c>
      <c r="W43" s="253">
        <f xml:space="preserve"> Tax!W$49</f>
        <v>-2297.0883687129672</v>
      </c>
      <c r="X43" s="253">
        <f xml:space="preserve"> Tax!X$49</f>
        <v>-309.79162235467658</v>
      </c>
      <c r="Y43" s="253">
        <f xml:space="preserve"> Tax!Y$49</f>
        <v>-944.28296192543962</v>
      </c>
      <c r="Z43" s="253">
        <f xml:space="preserve"> Tax!Z$49</f>
        <v>-1345.2319547705224</v>
      </c>
      <c r="AA43" s="253">
        <f xml:space="preserve"> Tax!AA$49</f>
        <v>-2679.9114231172471</v>
      </c>
      <c r="AB43" s="253">
        <f xml:space="preserve"> Tax!AB$49</f>
        <v>-731.44542463179721</v>
      </c>
      <c r="AC43" s="253">
        <f xml:space="preserve"> Tax!AC$49</f>
        <v>-1371.3816199374112</v>
      </c>
      <c r="AD43" s="253">
        <f xml:space="preserve"> Tax!AD$49</f>
        <v>-1767.1786464458862</v>
      </c>
      <c r="AE43" s="253">
        <f xml:space="preserve"> Tax!AE$49</f>
        <v>-3155.5263464416453</v>
      </c>
      <c r="AF43" s="253">
        <f xml:space="preserve"> Tax!AF$49</f>
        <v>-1057.6663073176703</v>
      </c>
      <c r="AG43" s="253">
        <f xml:space="preserve"> Tax!AG$49</f>
        <v>-1731.0226342309265</v>
      </c>
      <c r="AH43" s="253">
        <f xml:space="preserve"> Tax!AH$49</f>
        <v>-2146.9974072560508</v>
      </c>
      <c r="AI43" s="253">
        <f xml:space="preserve"> Tax!AI$49</f>
        <v>-3629.1863187430831</v>
      </c>
      <c r="AJ43" s="253">
        <f xml:space="preserve"> Tax!AJ$49</f>
        <v>-1398.6795003810278</v>
      </c>
      <c r="AK43" s="253">
        <f xml:space="preserve"> Tax!AK$49</f>
        <v>-2078.7652216084575</v>
      </c>
      <c r="AL43" s="253">
        <f xml:space="preserve"> Tax!AL$49</f>
        <v>-2515.0807181807477</v>
      </c>
      <c r="AM43" s="253">
        <f xml:space="preserve"> Tax!AM$49</f>
        <v>-4094.7050093856724</v>
      </c>
      <c r="AN43" s="253">
        <f xml:space="preserve"> Tax!AN$49</f>
        <v>-1661.4216509260016</v>
      </c>
      <c r="AO43" s="253">
        <f xml:space="preserve"> Tax!AO$49</f>
        <v>-2416.0639035711451</v>
      </c>
      <c r="AP43" s="253">
        <f xml:space="preserve"> Tax!AP$49</f>
        <v>-2875.9534059245029</v>
      </c>
      <c r="AQ43" s="253">
        <f xml:space="preserve"> Tax!AQ$49</f>
        <v>-4561.6977255140146</v>
      </c>
      <c r="AR43" s="253">
        <f xml:space="preserve"> Tax!AR$49</f>
        <v>-1946.5402512306671</v>
      </c>
      <c r="AS43" s="253">
        <f xml:space="preserve"> Tax!AS$49</f>
        <v>-2748.7406708293684</v>
      </c>
      <c r="AT43" s="253">
        <f xml:space="preserve"> Tax!AT$49</f>
        <v>-3235.3411777450947</v>
      </c>
      <c r="AU43" s="253">
        <f xml:space="preserve"> Tax!AU$49</f>
        <v>-5036.2020520434371</v>
      </c>
      <c r="AV43" s="253">
        <f xml:space="preserve"> Tax!AV$49</f>
        <v>-2227.4034658467158</v>
      </c>
      <c r="AW43" s="253">
        <f xml:space="preserve"> Tax!AW$49</f>
        <v>-3081.8167228115899</v>
      </c>
      <c r="AX43" s="253">
        <f xml:space="preserve"> Tax!AX$49</f>
        <v>-3598.2229884774742</v>
      </c>
      <c r="AY43" s="253">
        <f xml:space="preserve"> Tax!AY$49</f>
        <v>-5523.5891425027712</v>
      </c>
      <c r="AZ43" s="253">
        <f xml:space="preserve"> Tax!AZ$49</f>
        <v>0</v>
      </c>
      <c r="BA43" s="253">
        <f xml:space="preserve"> Tax!BA$49</f>
        <v>0</v>
      </c>
      <c r="BB43" s="253">
        <f xml:space="preserve"> Tax!BB$49</f>
        <v>0</v>
      </c>
    </row>
    <row r="44" spans="1:54" ht="14.4" x14ac:dyDescent="0.25">
      <c r="A44" s="120"/>
      <c r="B44" s="121"/>
      <c r="C44" s="122"/>
      <c r="D44" s="123"/>
      <c r="E44" s="124" t="s">
        <v>69</v>
      </c>
      <c r="F44" s="124"/>
      <c r="G44" s="124" t="s">
        <v>296</v>
      </c>
      <c r="H44" s="124">
        <f xml:space="preserve"> SUM(J44:BB44)</f>
        <v>38980.131126367887</v>
      </c>
      <c r="I44" s="124"/>
      <c r="J44" s="124">
        <f t="shared" ref="J44:AO44" si="8" xml:space="preserve"> SUM(J41:J43)</f>
        <v>0</v>
      </c>
      <c r="K44" s="124">
        <f t="shared" si="8"/>
        <v>-500</v>
      </c>
      <c r="L44" s="124">
        <f t="shared" si="8"/>
        <v>-525.52145833333225</v>
      </c>
      <c r="M44" s="124">
        <f t="shared" si="8"/>
        <v>348.74944434580948</v>
      </c>
      <c r="N44" s="124">
        <f t="shared" si="8"/>
        <v>1975.976860362216</v>
      </c>
      <c r="O44" s="124">
        <f t="shared" si="8"/>
        <v>4264.5161727035465</v>
      </c>
      <c r="P44" s="124">
        <f t="shared" si="8"/>
        <v>292.43216973655308</v>
      </c>
      <c r="Q44" s="124">
        <f t="shared" si="8"/>
        <v>1496.8768443384188</v>
      </c>
      <c r="R44" s="124">
        <f t="shared" si="8"/>
        <v>2066.6595633053767</v>
      </c>
      <c r="S44" s="124">
        <f t="shared" si="8"/>
        <v>4432.9763386277373</v>
      </c>
      <c r="T44" s="124">
        <f t="shared" si="8"/>
        <v>434.32414721546866</v>
      </c>
      <c r="U44" s="124">
        <f t="shared" si="8"/>
        <v>1368.3840613648431</v>
      </c>
      <c r="V44" s="124">
        <f t="shared" si="8"/>
        <v>1321.5435081729729</v>
      </c>
      <c r="W44" s="124">
        <f t="shared" si="8"/>
        <v>2368.1843157699032</v>
      </c>
      <c r="X44" s="124">
        <f t="shared" si="8"/>
        <v>369.71410871142842</v>
      </c>
      <c r="Y44" s="124">
        <f t="shared" si="8"/>
        <v>783.113294465222</v>
      </c>
      <c r="Z44" s="124">
        <f t="shared" si="8"/>
        <v>1017.3706192345057</v>
      </c>
      <c r="AA44" s="124">
        <f t="shared" si="8"/>
        <v>2002.5597686042065</v>
      </c>
      <c r="AB44" s="124">
        <f t="shared" si="8"/>
        <v>53.151227487696019</v>
      </c>
      <c r="AC44" s="124">
        <f t="shared" si="8"/>
        <v>525.17547620192204</v>
      </c>
      <c r="AD44" s="124">
        <f t="shared" si="8"/>
        <v>809.89702732223236</v>
      </c>
      <c r="AE44" s="124">
        <f t="shared" si="8"/>
        <v>1893.3168244885824</v>
      </c>
      <c r="AF44" s="124">
        <f t="shared" si="8"/>
        <v>-140.76815467989104</v>
      </c>
      <c r="AG44" s="124">
        <f t="shared" si="8"/>
        <v>377.46858513529742</v>
      </c>
      <c r="AH44" s="124">
        <f t="shared" si="8"/>
        <v>697.64296034278777</v>
      </c>
      <c r="AI44" s="124">
        <f t="shared" si="8"/>
        <v>1875.0193881866066</v>
      </c>
      <c r="AJ44" s="124">
        <f t="shared" si="8"/>
        <v>-203.78719470693636</v>
      </c>
      <c r="AK44" s="124">
        <f t="shared" si="8"/>
        <v>273.63031734885726</v>
      </c>
      <c r="AL44" s="124">
        <f t="shared" si="8"/>
        <v>626.53030720552579</v>
      </c>
      <c r="AM44" s="124">
        <f t="shared" si="8"/>
        <v>1897.5851442657549</v>
      </c>
      <c r="AN44" s="124">
        <f t="shared" si="8"/>
        <v>-416.94911174106096</v>
      </c>
      <c r="AO44" s="124">
        <f t="shared" si="8"/>
        <v>197.76268311025842</v>
      </c>
      <c r="AP44" s="124">
        <f t="shared" ref="AP44:BB44" si="9" xml:space="preserve"> SUM(AP41:AP43)</f>
        <v>583.96830103910224</v>
      </c>
      <c r="AQ44" s="124">
        <f t="shared" si="9"/>
        <v>1953.7501503877766</v>
      </c>
      <c r="AR44" s="124">
        <f t="shared" si="9"/>
        <v>-520.42203075975954</v>
      </c>
      <c r="AS44" s="124">
        <f t="shared" si="9"/>
        <v>145.30314541449388</v>
      </c>
      <c r="AT44" s="124">
        <f t="shared" si="9"/>
        <v>565.76470802294716</v>
      </c>
      <c r="AU44" s="124">
        <f t="shared" si="9"/>
        <v>2039.9971532410646</v>
      </c>
      <c r="AV44" s="124">
        <f t="shared" si="9"/>
        <v>-606.58668139481097</v>
      </c>
      <c r="AW44" s="124">
        <f t="shared" si="9"/>
        <v>112.58046166159602</v>
      </c>
      <c r="AX44" s="124">
        <f t="shared" si="9"/>
        <v>568.58424067501346</v>
      </c>
      <c r="AY44" s="124">
        <f t="shared" si="9"/>
        <v>2153.6564394879515</v>
      </c>
      <c r="AZ44" s="124">
        <f t="shared" si="9"/>
        <v>0</v>
      </c>
      <c r="BA44" s="124">
        <f t="shared" si="9"/>
        <v>0</v>
      </c>
      <c r="BB44" s="124">
        <f t="shared" si="9"/>
        <v>0</v>
      </c>
    </row>
    <row r="45" spans="1:54" ht="14.4" x14ac:dyDescent="0.25">
      <c r="A45" s="118"/>
      <c r="B45" s="19"/>
      <c r="C45" s="20"/>
      <c r="D45" s="11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</row>
    <row r="46" spans="1:54" ht="14.4" x14ac:dyDescent="0.25">
      <c r="A46" s="19"/>
      <c r="B46" s="19"/>
      <c r="C46" s="20"/>
      <c r="D46" s="21"/>
      <c r="E46" s="253" t="str">
        <f xml:space="preserve"> NCA!E$18</f>
        <v>addition of asset</v>
      </c>
      <c r="F46" s="253">
        <f xml:space="preserve"> NCA!F$18</f>
        <v>0</v>
      </c>
      <c r="G46" s="253" t="str">
        <f xml:space="preserve"> NCA!G$18</f>
        <v>usd 000s</v>
      </c>
      <c r="H46" s="253">
        <f xml:space="preserve"> NCA!H$18</f>
        <v>-12000</v>
      </c>
      <c r="I46" s="253">
        <f xml:space="preserve"> NCA!I$18</f>
        <v>0</v>
      </c>
      <c r="J46" s="253">
        <f xml:space="preserve"> NCA!J$18</f>
        <v>0</v>
      </c>
      <c r="K46" s="253">
        <f xml:space="preserve"> NCA!K$18</f>
        <v>0</v>
      </c>
      <c r="L46" s="253">
        <f xml:space="preserve"> NCA!L$18</f>
        <v>0</v>
      </c>
      <c r="M46" s="253">
        <f xml:space="preserve"> NCA!M$18</f>
        <v>-12000</v>
      </c>
      <c r="N46" s="253">
        <f xml:space="preserve"> NCA!N$18</f>
        <v>0</v>
      </c>
      <c r="O46" s="253">
        <f xml:space="preserve"> NCA!O$18</f>
        <v>0</v>
      </c>
      <c r="P46" s="253">
        <f xml:space="preserve"> NCA!P$18</f>
        <v>0</v>
      </c>
      <c r="Q46" s="253">
        <f xml:space="preserve"> NCA!Q$18</f>
        <v>0</v>
      </c>
      <c r="R46" s="253">
        <f xml:space="preserve"> NCA!R$18</f>
        <v>0</v>
      </c>
      <c r="S46" s="253">
        <f xml:space="preserve"> NCA!S$18</f>
        <v>0</v>
      </c>
      <c r="T46" s="253">
        <f xml:space="preserve"> NCA!T$18</f>
        <v>0</v>
      </c>
      <c r="U46" s="253">
        <f xml:space="preserve"> NCA!U$18</f>
        <v>0</v>
      </c>
      <c r="V46" s="253">
        <f xml:space="preserve"> NCA!V$18</f>
        <v>0</v>
      </c>
      <c r="W46" s="253">
        <f xml:space="preserve"> NCA!W$18</f>
        <v>0</v>
      </c>
      <c r="X46" s="253">
        <f xml:space="preserve"> NCA!X$18</f>
        <v>0</v>
      </c>
      <c r="Y46" s="253">
        <f xml:space="preserve"> NCA!Y$18</f>
        <v>0</v>
      </c>
      <c r="Z46" s="253">
        <f xml:space="preserve"> NCA!Z$18</f>
        <v>0</v>
      </c>
      <c r="AA46" s="253">
        <f xml:space="preserve"> NCA!AA$18</f>
        <v>0</v>
      </c>
      <c r="AB46" s="253">
        <f xml:space="preserve"> NCA!AB$18</f>
        <v>0</v>
      </c>
      <c r="AC46" s="253">
        <f xml:space="preserve"> NCA!AC$18</f>
        <v>0</v>
      </c>
      <c r="AD46" s="253">
        <f xml:space="preserve"> NCA!AD$18</f>
        <v>0</v>
      </c>
      <c r="AE46" s="253">
        <f xml:space="preserve"> NCA!AE$18</f>
        <v>0</v>
      </c>
      <c r="AF46" s="253">
        <f xml:space="preserve"> NCA!AF$18</f>
        <v>0</v>
      </c>
      <c r="AG46" s="253">
        <f xml:space="preserve"> NCA!AG$18</f>
        <v>0</v>
      </c>
      <c r="AH46" s="253">
        <f xml:space="preserve"> NCA!AH$18</f>
        <v>0</v>
      </c>
      <c r="AI46" s="253">
        <f xml:space="preserve"> NCA!AI$18</f>
        <v>0</v>
      </c>
      <c r="AJ46" s="253">
        <f xml:space="preserve"> NCA!AJ$18</f>
        <v>0</v>
      </c>
      <c r="AK46" s="253">
        <f xml:space="preserve"> NCA!AK$18</f>
        <v>0</v>
      </c>
      <c r="AL46" s="253">
        <f xml:space="preserve"> NCA!AL$18</f>
        <v>0</v>
      </c>
      <c r="AM46" s="253">
        <f xml:space="preserve"> NCA!AM$18</f>
        <v>0</v>
      </c>
      <c r="AN46" s="253">
        <f xml:space="preserve"> NCA!AN$18</f>
        <v>0</v>
      </c>
      <c r="AO46" s="253">
        <f xml:space="preserve"> NCA!AO$18</f>
        <v>0</v>
      </c>
      <c r="AP46" s="253">
        <f xml:space="preserve"> NCA!AP$18</f>
        <v>0</v>
      </c>
      <c r="AQ46" s="253">
        <f xml:space="preserve"> NCA!AQ$18</f>
        <v>0</v>
      </c>
      <c r="AR46" s="253">
        <f xml:space="preserve"> NCA!AR$18</f>
        <v>0</v>
      </c>
      <c r="AS46" s="253">
        <f xml:space="preserve"> NCA!AS$18</f>
        <v>0</v>
      </c>
      <c r="AT46" s="253">
        <f xml:space="preserve"> NCA!AT$18</f>
        <v>0</v>
      </c>
      <c r="AU46" s="253">
        <f xml:space="preserve"> NCA!AU$18</f>
        <v>0</v>
      </c>
      <c r="AV46" s="253">
        <f xml:space="preserve"> NCA!AV$18</f>
        <v>0</v>
      </c>
      <c r="AW46" s="253">
        <f xml:space="preserve"> NCA!AW$18</f>
        <v>0</v>
      </c>
      <c r="AX46" s="253">
        <f xml:space="preserve"> NCA!AX$18</f>
        <v>0</v>
      </c>
      <c r="AY46" s="253">
        <f xml:space="preserve"> NCA!AY$18</f>
        <v>0</v>
      </c>
      <c r="AZ46" s="253">
        <f xml:space="preserve"> NCA!AZ$18</f>
        <v>0</v>
      </c>
      <c r="BA46" s="253">
        <f xml:space="preserve"> NCA!BA$18</f>
        <v>0</v>
      </c>
      <c r="BB46" s="253">
        <f xml:space="preserve"> NCA!BB$18</f>
        <v>0</v>
      </c>
    </row>
    <row r="47" spans="1:54" s="133" customFormat="1" ht="14.4" x14ac:dyDescent="0.25">
      <c r="A47" s="128"/>
      <c r="B47" s="129"/>
      <c r="C47" s="130"/>
      <c r="D47" s="131"/>
      <c r="E47" s="132" t="s">
        <v>70</v>
      </c>
      <c r="F47" s="132"/>
      <c r="G47" s="124" t="s">
        <v>296</v>
      </c>
      <c r="H47" s="132"/>
      <c r="I47" s="132"/>
      <c r="J47" s="132">
        <f t="shared" ref="J47:BB47" si="10">SUM(J46)</f>
        <v>0</v>
      </c>
      <c r="K47" s="132">
        <f t="shared" si="10"/>
        <v>0</v>
      </c>
      <c r="L47" s="132">
        <f t="shared" si="10"/>
        <v>0</v>
      </c>
      <c r="M47" s="132">
        <f t="shared" si="10"/>
        <v>-12000</v>
      </c>
      <c r="N47" s="132">
        <f t="shared" si="10"/>
        <v>0</v>
      </c>
      <c r="O47" s="132">
        <f t="shared" si="10"/>
        <v>0</v>
      </c>
      <c r="P47" s="132">
        <f t="shared" si="10"/>
        <v>0</v>
      </c>
      <c r="Q47" s="132">
        <f t="shared" si="10"/>
        <v>0</v>
      </c>
      <c r="R47" s="132">
        <f t="shared" si="10"/>
        <v>0</v>
      </c>
      <c r="S47" s="132">
        <f t="shared" si="10"/>
        <v>0</v>
      </c>
      <c r="T47" s="132">
        <f t="shared" si="10"/>
        <v>0</v>
      </c>
      <c r="U47" s="132">
        <f t="shared" si="10"/>
        <v>0</v>
      </c>
      <c r="V47" s="132">
        <f t="shared" si="10"/>
        <v>0</v>
      </c>
      <c r="W47" s="132">
        <f t="shared" si="10"/>
        <v>0</v>
      </c>
      <c r="X47" s="132">
        <f t="shared" si="10"/>
        <v>0</v>
      </c>
      <c r="Y47" s="132">
        <f t="shared" si="10"/>
        <v>0</v>
      </c>
      <c r="Z47" s="132">
        <f t="shared" si="10"/>
        <v>0</v>
      </c>
      <c r="AA47" s="132">
        <f t="shared" si="10"/>
        <v>0</v>
      </c>
      <c r="AB47" s="132">
        <f t="shared" si="10"/>
        <v>0</v>
      </c>
      <c r="AC47" s="132">
        <f t="shared" si="10"/>
        <v>0</v>
      </c>
      <c r="AD47" s="132">
        <f t="shared" si="10"/>
        <v>0</v>
      </c>
      <c r="AE47" s="132">
        <f t="shared" si="10"/>
        <v>0</v>
      </c>
      <c r="AF47" s="132">
        <f t="shared" si="10"/>
        <v>0</v>
      </c>
      <c r="AG47" s="132">
        <f t="shared" si="10"/>
        <v>0</v>
      </c>
      <c r="AH47" s="132">
        <f t="shared" si="10"/>
        <v>0</v>
      </c>
      <c r="AI47" s="132">
        <f t="shared" si="10"/>
        <v>0</v>
      </c>
      <c r="AJ47" s="132">
        <f t="shared" si="10"/>
        <v>0</v>
      </c>
      <c r="AK47" s="132">
        <f t="shared" si="10"/>
        <v>0</v>
      </c>
      <c r="AL47" s="132">
        <f t="shared" si="10"/>
        <v>0</v>
      </c>
      <c r="AM47" s="132">
        <f t="shared" si="10"/>
        <v>0</v>
      </c>
      <c r="AN47" s="132">
        <f t="shared" si="10"/>
        <v>0</v>
      </c>
      <c r="AO47" s="132">
        <f t="shared" si="10"/>
        <v>0</v>
      </c>
      <c r="AP47" s="132">
        <f t="shared" si="10"/>
        <v>0</v>
      </c>
      <c r="AQ47" s="132">
        <f t="shared" si="10"/>
        <v>0</v>
      </c>
      <c r="AR47" s="132">
        <f t="shared" si="10"/>
        <v>0</v>
      </c>
      <c r="AS47" s="132">
        <f t="shared" si="10"/>
        <v>0</v>
      </c>
      <c r="AT47" s="132">
        <f t="shared" si="10"/>
        <v>0</v>
      </c>
      <c r="AU47" s="132">
        <f t="shared" si="10"/>
        <v>0</v>
      </c>
      <c r="AV47" s="132">
        <f t="shared" si="10"/>
        <v>0</v>
      </c>
      <c r="AW47" s="132">
        <f t="shared" si="10"/>
        <v>0</v>
      </c>
      <c r="AX47" s="132">
        <f t="shared" si="10"/>
        <v>0</v>
      </c>
      <c r="AY47" s="132">
        <f t="shared" si="10"/>
        <v>0</v>
      </c>
      <c r="AZ47" s="132">
        <f t="shared" si="10"/>
        <v>0</v>
      </c>
      <c r="BA47" s="132">
        <f t="shared" si="10"/>
        <v>0</v>
      </c>
      <c r="BB47" s="132">
        <f t="shared" si="10"/>
        <v>0</v>
      </c>
    </row>
    <row r="48" spans="1:54" ht="14.4" x14ac:dyDescent="0.25">
      <c r="A48" s="118"/>
      <c r="B48" s="19"/>
      <c r="C48" s="20"/>
      <c r="D48" s="119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</row>
    <row r="49" spans="1:54" ht="14.4" x14ac:dyDescent="0.25">
      <c r="A49" s="118"/>
      <c r="B49" s="19"/>
      <c r="C49" s="20"/>
      <c r="D49" s="119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</row>
    <row r="50" spans="1:54" ht="14.4" x14ac:dyDescent="0.25">
      <c r="A50" s="7"/>
      <c r="B50" s="7"/>
      <c r="C50" s="8"/>
      <c r="D50" s="9"/>
      <c r="E50" s="284" t="str">
        <f xml:space="preserve"> Equity!E$33</f>
        <v>Share capital injection</v>
      </c>
      <c r="F50" s="284">
        <f xml:space="preserve"> Equity!F$33</f>
        <v>0</v>
      </c>
      <c r="G50" s="284" t="str">
        <f xml:space="preserve"> Equity!G$33</f>
        <v>usd 000s</v>
      </c>
      <c r="H50" s="284">
        <f xml:space="preserve"> Equity!H$33</f>
        <v>2400</v>
      </c>
      <c r="I50" s="284">
        <f xml:space="preserve"> Equity!I$33</f>
        <v>0</v>
      </c>
      <c r="J50" s="284">
        <f xml:space="preserve"> Equity!J$33</f>
        <v>0</v>
      </c>
      <c r="K50" s="284">
        <f xml:space="preserve"> Equity!K$33</f>
        <v>0</v>
      </c>
      <c r="L50" s="284">
        <f xml:space="preserve"> Equity!L$33</f>
        <v>2400</v>
      </c>
      <c r="M50" s="284">
        <f xml:space="preserve"> Equity!M$33</f>
        <v>0</v>
      </c>
      <c r="N50" s="284">
        <f xml:space="preserve"> Equity!N$33</f>
        <v>0</v>
      </c>
      <c r="O50" s="284">
        <f xml:space="preserve"> Equity!O$33</f>
        <v>0</v>
      </c>
      <c r="P50" s="284">
        <f xml:space="preserve"> Equity!P$33</f>
        <v>0</v>
      </c>
      <c r="Q50" s="284">
        <f xml:space="preserve"> Equity!Q$33</f>
        <v>0</v>
      </c>
      <c r="R50" s="284">
        <f xml:space="preserve"> Equity!R$33</f>
        <v>0</v>
      </c>
      <c r="S50" s="284">
        <f xml:space="preserve"> Equity!S$33</f>
        <v>0</v>
      </c>
      <c r="T50" s="284">
        <f xml:space="preserve"> Equity!T$33</f>
        <v>0</v>
      </c>
      <c r="U50" s="284">
        <f xml:space="preserve"> Equity!U$33</f>
        <v>0</v>
      </c>
      <c r="V50" s="284">
        <f xml:space="preserve"> Equity!V$33</f>
        <v>0</v>
      </c>
      <c r="W50" s="284">
        <f xml:space="preserve"> Equity!W$33</f>
        <v>0</v>
      </c>
      <c r="X50" s="284">
        <f xml:space="preserve"> Equity!X$33</f>
        <v>0</v>
      </c>
      <c r="Y50" s="284">
        <f xml:space="preserve"> Equity!Y$33</f>
        <v>0</v>
      </c>
      <c r="Z50" s="284">
        <f xml:space="preserve"> Equity!Z$33</f>
        <v>0</v>
      </c>
      <c r="AA50" s="284">
        <f xml:space="preserve"> Equity!AA$33</f>
        <v>0</v>
      </c>
      <c r="AB50" s="284">
        <f xml:space="preserve"> Equity!AB$33</f>
        <v>0</v>
      </c>
      <c r="AC50" s="284">
        <f xml:space="preserve"> Equity!AC$33</f>
        <v>0</v>
      </c>
      <c r="AD50" s="284">
        <f xml:space="preserve"> Equity!AD$33</f>
        <v>0</v>
      </c>
      <c r="AE50" s="284">
        <f xml:space="preserve"> Equity!AE$33</f>
        <v>0</v>
      </c>
      <c r="AF50" s="284">
        <f xml:space="preserve"> Equity!AF$33</f>
        <v>0</v>
      </c>
      <c r="AG50" s="284">
        <f xml:space="preserve"> Equity!AG$33</f>
        <v>0</v>
      </c>
      <c r="AH50" s="284">
        <f xml:space="preserve"> Equity!AH$33</f>
        <v>0</v>
      </c>
      <c r="AI50" s="284">
        <f xml:space="preserve"> Equity!AI$33</f>
        <v>0</v>
      </c>
      <c r="AJ50" s="284">
        <f xml:space="preserve"> Equity!AJ$33</f>
        <v>0</v>
      </c>
      <c r="AK50" s="284">
        <f xml:space="preserve"> Equity!AK$33</f>
        <v>0</v>
      </c>
      <c r="AL50" s="284">
        <f xml:space="preserve"> Equity!AL$33</f>
        <v>0</v>
      </c>
      <c r="AM50" s="284">
        <f xml:space="preserve"> Equity!AM$33</f>
        <v>0</v>
      </c>
      <c r="AN50" s="284">
        <f xml:space="preserve"> Equity!AN$33</f>
        <v>0</v>
      </c>
      <c r="AO50" s="284">
        <f xml:space="preserve"> Equity!AO$33</f>
        <v>0</v>
      </c>
      <c r="AP50" s="284">
        <f xml:space="preserve"> Equity!AP$33</f>
        <v>0</v>
      </c>
      <c r="AQ50" s="284">
        <f xml:space="preserve"> Equity!AQ$33</f>
        <v>0</v>
      </c>
      <c r="AR50" s="284">
        <f xml:space="preserve"> Equity!AR$33</f>
        <v>0</v>
      </c>
      <c r="AS50" s="284">
        <f xml:space="preserve"> Equity!AS$33</f>
        <v>0</v>
      </c>
      <c r="AT50" s="284">
        <f xml:space="preserve"> Equity!AT$33</f>
        <v>0</v>
      </c>
      <c r="AU50" s="284">
        <f xml:space="preserve"> Equity!AU$33</f>
        <v>0</v>
      </c>
      <c r="AV50" s="284">
        <f xml:space="preserve"> Equity!AV$33</f>
        <v>0</v>
      </c>
      <c r="AW50" s="284">
        <f xml:space="preserve"> Equity!AW$33</f>
        <v>0</v>
      </c>
      <c r="AX50" s="284">
        <f xml:space="preserve"> Equity!AX$33</f>
        <v>0</v>
      </c>
      <c r="AY50" s="284">
        <f xml:space="preserve"> Equity!AY$33</f>
        <v>0</v>
      </c>
      <c r="AZ50" s="284">
        <f xml:space="preserve"> Equity!AZ$33</f>
        <v>0</v>
      </c>
      <c r="BA50" s="284">
        <f xml:space="preserve"> Equity!BA$33</f>
        <v>0</v>
      </c>
      <c r="BB50" s="284">
        <f xml:space="preserve"> Equity!BB$33</f>
        <v>0</v>
      </c>
    </row>
    <row r="51" spans="1:54" s="127" customFormat="1" ht="14.4" x14ac:dyDescent="0.25">
      <c r="A51" s="309"/>
      <c r="B51" s="309"/>
      <c r="C51" s="310"/>
      <c r="D51" s="311"/>
      <c r="E51" s="284" t="str">
        <f xml:space="preserve"> Debt!E$39</f>
        <v>Additional loan draw down</v>
      </c>
      <c r="F51" s="284">
        <f xml:space="preserve"> Debt!F$39</f>
        <v>0</v>
      </c>
      <c r="G51" s="284" t="str">
        <f xml:space="preserve"> Debt!G$39</f>
        <v>usd 000s</v>
      </c>
      <c r="H51" s="284">
        <f xml:space="preserve"> Debt!H$39</f>
        <v>9600</v>
      </c>
      <c r="I51" s="284">
        <f xml:space="preserve"> Debt!I$39</f>
        <v>0</v>
      </c>
      <c r="J51" s="284">
        <f xml:space="preserve"> Debt!J$39</f>
        <v>0</v>
      </c>
      <c r="K51" s="284">
        <f xml:space="preserve"> Debt!K$39</f>
        <v>0</v>
      </c>
      <c r="L51" s="284">
        <f xml:space="preserve"> Debt!L$39</f>
        <v>9600</v>
      </c>
      <c r="M51" s="284">
        <f xml:space="preserve"> Debt!M$39</f>
        <v>0</v>
      </c>
      <c r="N51" s="284">
        <f xml:space="preserve"> Debt!N$39</f>
        <v>0</v>
      </c>
      <c r="O51" s="284">
        <f xml:space="preserve"> Debt!O$39</f>
        <v>0</v>
      </c>
      <c r="P51" s="284">
        <f xml:space="preserve"> Debt!P$39</f>
        <v>0</v>
      </c>
      <c r="Q51" s="284">
        <f xml:space="preserve"> Debt!Q$39</f>
        <v>0</v>
      </c>
      <c r="R51" s="284">
        <f xml:space="preserve"> Debt!R$39</f>
        <v>0</v>
      </c>
      <c r="S51" s="284">
        <f xml:space="preserve"> Debt!S$39</f>
        <v>0</v>
      </c>
      <c r="T51" s="284">
        <f xml:space="preserve"> Debt!T$39</f>
        <v>0</v>
      </c>
      <c r="U51" s="284">
        <f xml:space="preserve"> Debt!U$39</f>
        <v>0</v>
      </c>
      <c r="V51" s="284">
        <f xml:space="preserve"> Debt!V$39</f>
        <v>0</v>
      </c>
      <c r="W51" s="284">
        <f xml:space="preserve"> Debt!W$39</f>
        <v>0</v>
      </c>
      <c r="X51" s="284">
        <f xml:space="preserve"> Debt!X$39</f>
        <v>0</v>
      </c>
      <c r="Y51" s="284">
        <f xml:space="preserve"> Debt!Y$39</f>
        <v>0</v>
      </c>
      <c r="Z51" s="284">
        <f xml:space="preserve"> Debt!Z$39</f>
        <v>0</v>
      </c>
      <c r="AA51" s="284">
        <f xml:space="preserve"> Debt!AA$39</f>
        <v>0</v>
      </c>
      <c r="AB51" s="284">
        <f xml:space="preserve"> Debt!AB$39</f>
        <v>0</v>
      </c>
      <c r="AC51" s="284">
        <f xml:space="preserve"> Debt!AC$39</f>
        <v>0</v>
      </c>
      <c r="AD51" s="284">
        <f xml:space="preserve"> Debt!AD$39</f>
        <v>0</v>
      </c>
      <c r="AE51" s="284">
        <f xml:space="preserve"> Debt!AE$39</f>
        <v>0</v>
      </c>
      <c r="AF51" s="284">
        <f xml:space="preserve"> Debt!AF$39</f>
        <v>0</v>
      </c>
      <c r="AG51" s="284">
        <f xml:space="preserve"> Debt!AG$39</f>
        <v>0</v>
      </c>
      <c r="AH51" s="284">
        <f xml:space="preserve"> Debt!AH$39</f>
        <v>0</v>
      </c>
      <c r="AI51" s="284">
        <f xml:space="preserve"> Debt!AI$39</f>
        <v>0</v>
      </c>
      <c r="AJ51" s="284">
        <f xml:space="preserve"> Debt!AJ$39</f>
        <v>0</v>
      </c>
      <c r="AK51" s="284">
        <f xml:space="preserve"> Debt!AK$39</f>
        <v>0</v>
      </c>
      <c r="AL51" s="284">
        <f xml:space="preserve"> Debt!AL$39</f>
        <v>0</v>
      </c>
      <c r="AM51" s="284">
        <f xml:space="preserve"> Debt!AM$39</f>
        <v>0</v>
      </c>
      <c r="AN51" s="284">
        <f xml:space="preserve"> Debt!AN$39</f>
        <v>0</v>
      </c>
      <c r="AO51" s="284">
        <f xml:space="preserve"> Debt!AO$39</f>
        <v>0</v>
      </c>
      <c r="AP51" s="284">
        <f xml:space="preserve"> Debt!AP$39</f>
        <v>0</v>
      </c>
      <c r="AQ51" s="284">
        <f xml:space="preserve"> Debt!AQ$39</f>
        <v>0</v>
      </c>
      <c r="AR51" s="284">
        <f xml:space="preserve"> Debt!AR$39</f>
        <v>0</v>
      </c>
      <c r="AS51" s="284">
        <f xml:space="preserve"> Debt!AS$39</f>
        <v>0</v>
      </c>
      <c r="AT51" s="284">
        <f xml:space="preserve"> Debt!AT$39</f>
        <v>0</v>
      </c>
      <c r="AU51" s="284">
        <f xml:space="preserve"> Debt!AU$39</f>
        <v>0</v>
      </c>
      <c r="AV51" s="284">
        <f xml:space="preserve"> Debt!AV$39</f>
        <v>0</v>
      </c>
      <c r="AW51" s="284">
        <f xml:space="preserve"> Debt!AW$39</f>
        <v>0</v>
      </c>
      <c r="AX51" s="284">
        <f xml:space="preserve"> Debt!AX$39</f>
        <v>0</v>
      </c>
      <c r="AY51" s="284">
        <f xml:space="preserve"> Debt!AY$39</f>
        <v>0</v>
      </c>
      <c r="AZ51" s="284">
        <f xml:space="preserve"> Debt!AZ$39</f>
        <v>0</v>
      </c>
      <c r="BA51" s="284">
        <f xml:space="preserve"> Debt!BA$39</f>
        <v>0</v>
      </c>
      <c r="BB51" s="284">
        <f xml:space="preserve"> Debt!BB$39</f>
        <v>0</v>
      </c>
    </row>
    <row r="52" spans="1:54" ht="14.4" x14ac:dyDescent="0.25">
      <c r="A52" s="19"/>
      <c r="B52" s="19"/>
      <c r="C52" s="20"/>
      <c r="D52" s="21"/>
      <c r="E52" s="253" t="str">
        <f xml:space="preserve"> Debt!E$34</f>
        <v>interest rate on  loan facility</v>
      </c>
      <c r="F52" s="253">
        <f xml:space="preserve"> Debt!F$34</f>
        <v>0</v>
      </c>
      <c r="G52" s="253" t="str">
        <f xml:space="preserve"> Debt!G$34</f>
        <v>usd 000s</v>
      </c>
      <c r="H52" s="253">
        <f xml:space="preserve"> Debt!H$34</f>
        <v>-9557.8767123287671</v>
      </c>
      <c r="I52" s="253">
        <f xml:space="preserve"> Debt!I$34</f>
        <v>0</v>
      </c>
      <c r="J52" s="253">
        <f xml:space="preserve"> Debt!J$34</f>
        <v>0</v>
      </c>
      <c r="K52" s="253">
        <f xml:space="preserve"> Debt!K$34</f>
        <v>0</v>
      </c>
      <c r="L52" s="253">
        <f xml:space="preserve"> Debt!L$34</f>
        <v>-1109.5890410958905</v>
      </c>
      <c r="M52" s="253">
        <f xml:space="preserve"> Debt!M$34</f>
        <v>-1051.7979452054794</v>
      </c>
      <c r="N52" s="253">
        <f xml:space="preserve"> Debt!N$34</f>
        <v>-992.46575342465758</v>
      </c>
      <c r="O52" s="253">
        <f xml:space="preserve"> Debt!O$34</f>
        <v>-921.57534246575347</v>
      </c>
      <c r="P52" s="253">
        <f xml:space="preserve"> Debt!P$34</f>
        <v>-832.19178082191786</v>
      </c>
      <c r="Q52" s="253">
        <f xml:space="preserve"> Debt!Q$34</f>
        <v>-771.31849315068496</v>
      </c>
      <c r="R52" s="253">
        <f xml:space="preserve"> Debt!R$34</f>
        <v>-708.90410958904113</v>
      </c>
      <c r="S52" s="253">
        <f xml:space="preserve"> Debt!S$34</f>
        <v>-638.01369863013701</v>
      </c>
      <c r="T52" s="253">
        <f xml:space="preserve"> Debt!T$34</f>
        <v>-560.95890410958907</v>
      </c>
      <c r="U52" s="253">
        <f xml:space="preserve"> Debt!U$34</f>
        <v>-490.83904109589042</v>
      </c>
      <c r="V52" s="253">
        <f xml:space="preserve"> Debt!V$34</f>
        <v>-425.34246575342468</v>
      </c>
      <c r="W52" s="253">
        <f xml:space="preserve"> Debt!W$34</f>
        <v>-354.45205479452056</v>
      </c>
      <c r="X52" s="253">
        <f xml:space="preserve"> Debt!X$34</f>
        <v>-277.39726027397262</v>
      </c>
      <c r="Y52" s="253">
        <f xml:space="preserve"> Debt!Y$34</f>
        <v>-210.35958904109589</v>
      </c>
      <c r="Z52" s="253">
        <f xml:space="preserve"> Debt!Z$34</f>
        <v>-141.78082191780823</v>
      </c>
      <c r="AA52" s="253">
        <f xml:space="preserve"> Debt!AA$34</f>
        <v>-70.890410958904113</v>
      </c>
      <c r="AB52" s="253">
        <f xml:space="preserve"> Debt!AB$34</f>
        <v>0</v>
      </c>
      <c r="AC52" s="253">
        <f xml:space="preserve"> Debt!AC$34</f>
        <v>0</v>
      </c>
      <c r="AD52" s="253">
        <f xml:space="preserve"> Debt!AD$34</f>
        <v>0</v>
      </c>
      <c r="AE52" s="253">
        <f xml:space="preserve"> Debt!AE$34</f>
        <v>0</v>
      </c>
      <c r="AF52" s="253">
        <f xml:space="preserve"> Debt!AF$34</f>
        <v>0</v>
      </c>
      <c r="AG52" s="253">
        <f xml:space="preserve"> Debt!AG$34</f>
        <v>0</v>
      </c>
      <c r="AH52" s="253">
        <f xml:space="preserve"> Debt!AH$34</f>
        <v>0</v>
      </c>
      <c r="AI52" s="253">
        <f xml:space="preserve"> Debt!AI$34</f>
        <v>0</v>
      </c>
      <c r="AJ52" s="253">
        <f xml:space="preserve"> Debt!AJ$34</f>
        <v>0</v>
      </c>
      <c r="AK52" s="253">
        <f xml:space="preserve"> Debt!AK$34</f>
        <v>0</v>
      </c>
      <c r="AL52" s="253">
        <f xml:space="preserve"> Debt!AL$34</f>
        <v>0</v>
      </c>
      <c r="AM52" s="253">
        <f xml:space="preserve"> Debt!AM$34</f>
        <v>0</v>
      </c>
      <c r="AN52" s="253">
        <f xml:space="preserve"> Debt!AN$34</f>
        <v>0</v>
      </c>
      <c r="AO52" s="253">
        <f xml:space="preserve"> Debt!AO$34</f>
        <v>0</v>
      </c>
      <c r="AP52" s="253">
        <f xml:space="preserve"> Debt!AP$34</f>
        <v>0</v>
      </c>
      <c r="AQ52" s="253">
        <f xml:space="preserve"> Debt!AQ$34</f>
        <v>0</v>
      </c>
      <c r="AR52" s="253">
        <f xml:space="preserve"> Debt!AR$34</f>
        <v>0</v>
      </c>
      <c r="AS52" s="253">
        <f xml:space="preserve"> Debt!AS$34</f>
        <v>0</v>
      </c>
      <c r="AT52" s="253">
        <f xml:space="preserve"> Debt!AT$34</f>
        <v>0</v>
      </c>
      <c r="AU52" s="253">
        <f xml:space="preserve"> Debt!AU$34</f>
        <v>0</v>
      </c>
      <c r="AV52" s="253">
        <f xml:space="preserve"> Debt!AV$34</f>
        <v>0</v>
      </c>
      <c r="AW52" s="253">
        <f xml:space="preserve"> Debt!AW$34</f>
        <v>0</v>
      </c>
      <c r="AX52" s="253">
        <f xml:space="preserve"> Debt!AX$34</f>
        <v>0</v>
      </c>
      <c r="AY52" s="253">
        <f xml:space="preserve"> Debt!AY$34</f>
        <v>0</v>
      </c>
      <c r="AZ52" s="253">
        <f xml:space="preserve"> Debt!AZ$34</f>
        <v>0</v>
      </c>
      <c r="BA52" s="253">
        <f xml:space="preserve"> Debt!BA$34</f>
        <v>0</v>
      </c>
      <c r="BB52" s="253">
        <f xml:space="preserve"> Debt!BB$34</f>
        <v>0</v>
      </c>
    </row>
    <row r="53" spans="1:54" ht="14.4" x14ac:dyDescent="0.25">
      <c r="A53" s="19"/>
      <c r="B53" s="19"/>
      <c r="C53" s="20"/>
      <c r="D53" s="21"/>
      <c r="E53" s="253" t="str">
        <f xml:space="preserve"> Debt!E$13</f>
        <v>Loan repayment plan</v>
      </c>
      <c r="F53" s="253">
        <f xml:space="preserve"> Debt!F$13</f>
        <v>0</v>
      </c>
      <c r="G53" s="253" t="str">
        <f xml:space="preserve"> Debt!G$13</f>
        <v>usd 000s</v>
      </c>
      <c r="H53" s="253">
        <f xml:space="preserve"> Debt!H$13</f>
        <v>-60000</v>
      </c>
      <c r="I53" s="253">
        <f xml:space="preserve"> Debt!I$13</f>
        <v>0</v>
      </c>
      <c r="J53" s="253">
        <f xml:space="preserve"> Debt!J$13</f>
        <v>0</v>
      </c>
      <c r="K53" s="253">
        <f xml:space="preserve"> Debt!K$13</f>
        <v>0</v>
      </c>
      <c r="L53" s="253">
        <f xml:space="preserve"> Debt!L$13</f>
        <v>-3750</v>
      </c>
      <c r="M53" s="253">
        <f xml:space="preserve"> Debt!M$13</f>
        <v>-3750</v>
      </c>
      <c r="N53" s="253">
        <f xml:space="preserve"> Debt!N$13</f>
        <v>-3750</v>
      </c>
      <c r="O53" s="253">
        <f xml:space="preserve"> Debt!O$13</f>
        <v>-3750</v>
      </c>
      <c r="P53" s="253">
        <f xml:space="preserve"> Debt!P$13</f>
        <v>-3750</v>
      </c>
      <c r="Q53" s="253">
        <f xml:space="preserve"> Debt!Q$13</f>
        <v>-3750</v>
      </c>
      <c r="R53" s="253">
        <f xml:space="preserve"> Debt!R$13</f>
        <v>-3750</v>
      </c>
      <c r="S53" s="253">
        <f xml:space="preserve"> Debt!S$13</f>
        <v>-3750</v>
      </c>
      <c r="T53" s="253">
        <f xml:space="preserve"> Debt!T$13</f>
        <v>-3750</v>
      </c>
      <c r="U53" s="253">
        <f xml:space="preserve"> Debt!U$13</f>
        <v>-3750</v>
      </c>
      <c r="V53" s="253">
        <f xml:space="preserve"> Debt!V$13</f>
        <v>-3750</v>
      </c>
      <c r="W53" s="253">
        <f xml:space="preserve"> Debt!W$13</f>
        <v>-3750</v>
      </c>
      <c r="X53" s="253">
        <f xml:space="preserve"> Debt!X$13</f>
        <v>-3750</v>
      </c>
      <c r="Y53" s="253">
        <f xml:space="preserve"> Debt!Y$13</f>
        <v>-3750</v>
      </c>
      <c r="Z53" s="253">
        <f xml:space="preserve"> Debt!Z$13</f>
        <v>-3750</v>
      </c>
      <c r="AA53" s="253">
        <f xml:space="preserve"> Debt!AA$13</f>
        <v>-3750</v>
      </c>
      <c r="AB53" s="253">
        <f xml:space="preserve"> Debt!AB$13</f>
        <v>0</v>
      </c>
      <c r="AC53" s="253">
        <f xml:space="preserve"> Debt!AC$13</f>
        <v>0</v>
      </c>
      <c r="AD53" s="253">
        <f xml:space="preserve"> Debt!AD$13</f>
        <v>0</v>
      </c>
      <c r="AE53" s="253">
        <f xml:space="preserve"> Debt!AE$13</f>
        <v>0</v>
      </c>
      <c r="AF53" s="253">
        <f xml:space="preserve"> Debt!AF$13</f>
        <v>0</v>
      </c>
      <c r="AG53" s="253">
        <f xml:space="preserve"> Debt!AG$13</f>
        <v>0</v>
      </c>
      <c r="AH53" s="253">
        <f xml:space="preserve"> Debt!AH$13</f>
        <v>0</v>
      </c>
      <c r="AI53" s="253">
        <f xml:space="preserve"> Debt!AI$13</f>
        <v>0</v>
      </c>
      <c r="AJ53" s="253">
        <f xml:space="preserve"> Debt!AJ$13</f>
        <v>0</v>
      </c>
      <c r="AK53" s="253">
        <f xml:space="preserve"> Debt!AK$13</f>
        <v>0</v>
      </c>
      <c r="AL53" s="253">
        <f xml:space="preserve"> Debt!AL$13</f>
        <v>0</v>
      </c>
      <c r="AM53" s="253">
        <f xml:space="preserve"> Debt!AM$13</f>
        <v>0</v>
      </c>
      <c r="AN53" s="253">
        <f xml:space="preserve"> Debt!AN$13</f>
        <v>0</v>
      </c>
      <c r="AO53" s="253">
        <f xml:space="preserve"> Debt!AO$13</f>
        <v>0</v>
      </c>
      <c r="AP53" s="253">
        <f xml:space="preserve"> Debt!AP$13</f>
        <v>0</v>
      </c>
      <c r="AQ53" s="253">
        <f xml:space="preserve"> Debt!AQ$13</f>
        <v>0</v>
      </c>
      <c r="AR53" s="253">
        <f xml:space="preserve"> Debt!AR$13</f>
        <v>0</v>
      </c>
      <c r="AS53" s="253">
        <f xml:space="preserve"> Debt!AS$13</f>
        <v>0</v>
      </c>
      <c r="AT53" s="253">
        <f xml:space="preserve"> Debt!AT$13</f>
        <v>0</v>
      </c>
      <c r="AU53" s="253">
        <f xml:space="preserve"> Debt!AU$13</f>
        <v>0</v>
      </c>
      <c r="AV53" s="253">
        <f xml:space="preserve"> Debt!AV$13</f>
        <v>0</v>
      </c>
      <c r="AW53" s="253">
        <f xml:space="preserve"> Debt!AW$13</f>
        <v>0</v>
      </c>
      <c r="AX53" s="253">
        <f xml:space="preserve"> Debt!AX$13</f>
        <v>0</v>
      </c>
      <c r="AY53" s="253">
        <f xml:space="preserve"> Debt!AY$13</f>
        <v>0</v>
      </c>
      <c r="AZ53" s="253">
        <f xml:space="preserve"> Debt!AZ$13</f>
        <v>0</v>
      </c>
      <c r="BA53" s="253">
        <f xml:space="preserve"> Debt!BA$13</f>
        <v>0</v>
      </c>
      <c r="BB53" s="253">
        <f xml:space="preserve"> Debt!BB$13</f>
        <v>0</v>
      </c>
    </row>
    <row r="54" spans="1:54" s="127" customFormat="1" ht="14.4" x14ac:dyDescent="0.25">
      <c r="A54" s="270"/>
      <c r="B54" s="270"/>
      <c r="C54" s="271"/>
      <c r="D54" s="272"/>
      <c r="E54" s="253" t="str">
        <f xml:space="preserve"> Debt!E$51</f>
        <v>interest rate reconfig loan</v>
      </c>
      <c r="F54" s="253">
        <f xml:space="preserve"> Debt!F$51</f>
        <v>0</v>
      </c>
      <c r="G54" s="253" t="str">
        <f xml:space="preserve"> Debt!G$51</f>
        <v>usd 000s</v>
      </c>
      <c r="H54" s="253">
        <f xml:space="preserve"> Debt!H$51</f>
        <v>-1711.9232876712329</v>
      </c>
      <c r="I54" s="253">
        <f xml:space="preserve"> Debt!I$51</f>
        <v>0</v>
      </c>
      <c r="J54" s="253">
        <f xml:space="preserve"> Debt!J$51</f>
        <v>0</v>
      </c>
      <c r="K54" s="253">
        <f xml:space="preserve"> Debt!K$51</f>
        <v>0</v>
      </c>
      <c r="L54" s="253">
        <f xml:space="preserve"> Debt!L$51</f>
        <v>0</v>
      </c>
      <c r="M54" s="253">
        <f xml:space="preserve"> Debt!M$51</f>
        <v>-170.53150684931506</v>
      </c>
      <c r="N54" s="253">
        <f xml:space="preserve"> Debt!N$51</f>
        <v>-163.33150684931508</v>
      </c>
      <c r="O54" s="253">
        <f xml:space="preserve"> Debt!O$51</f>
        <v>-154.25753424657535</v>
      </c>
      <c r="P54" s="253">
        <f xml:space="preserve"> Debt!P$51</f>
        <v>-142.02739726027397</v>
      </c>
      <c r="Q54" s="253">
        <f xml:space="preserve"> Debt!Q$51</f>
        <v>-134.63013698630138</v>
      </c>
      <c r="R54" s="253">
        <f xml:space="preserve"> Debt!R$51</f>
        <v>-127.03561643835616</v>
      </c>
      <c r="S54" s="253">
        <f xml:space="preserve"> Debt!S$51</f>
        <v>-117.96164383561644</v>
      </c>
      <c r="T54" s="253">
        <f xml:space="preserve"> Debt!T$51</f>
        <v>-107.7041095890411</v>
      </c>
      <c r="U54" s="253">
        <f xml:space="preserve"> Debt!U$51</f>
        <v>-98.728767123287668</v>
      </c>
      <c r="V54" s="253">
        <f xml:space="preserve"> Debt!V$51</f>
        <v>-90.739726027397268</v>
      </c>
      <c r="W54" s="253">
        <f xml:space="preserve"> Debt!W$51</f>
        <v>-81.665753424657538</v>
      </c>
      <c r="X54" s="253">
        <f xml:space="preserve"> Debt!X$51</f>
        <v>-71.013698630136986</v>
      </c>
      <c r="Y54" s="253">
        <f xml:space="preserve"> Debt!Y$51</f>
        <v>-62.827397260273976</v>
      </c>
      <c r="Z54" s="253">
        <f xml:space="preserve"> Debt!Z$51</f>
        <v>-54.443835616438356</v>
      </c>
      <c r="AA54" s="253">
        <f xml:space="preserve"> Debt!AA$51</f>
        <v>-45.369863013698634</v>
      </c>
      <c r="AB54" s="253">
        <f xml:space="preserve"> Debt!AB$51</f>
        <v>-35.506849315068493</v>
      </c>
      <c r="AC54" s="253">
        <f xml:space="preserve"> Debt!AC$51</f>
        <v>-26.926027397260274</v>
      </c>
      <c r="AD54" s="253">
        <f xml:space="preserve"> Debt!AD$51</f>
        <v>-18.147945205479452</v>
      </c>
      <c r="AE54" s="253">
        <f xml:space="preserve"> Debt!AE$51</f>
        <v>-9.0739726027397261</v>
      </c>
      <c r="AF54" s="253">
        <f xml:space="preserve"> Debt!AF$51</f>
        <v>0</v>
      </c>
      <c r="AG54" s="253">
        <f xml:space="preserve"> Debt!AG$51</f>
        <v>0</v>
      </c>
      <c r="AH54" s="253">
        <f xml:space="preserve"> Debt!AH$51</f>
        <v>0</v>
      </c>
      <c r="AI54" s="253">
        <f xml:space="preserve"> Debt!AI$51</f>
        <v>0</v>
      </c>
      <c r="AJ54" s="253">
        <f xml:space="preserve"> Debt!AJ$51</f>
        <v>0</v>
      </c>
      <c r="AK54" s="253">
        <f xml:space="preserve"> Debt!AK$51</f>
        <v>0</v>
      </c>
      <c r="AL54" s="253">
        <f xml:space="preserve"> Debt!AL$51</f>
        <v>0</v>
      </c>
      <c r="AM54" s="253">
        <f xml:space="preserve"> Debt!AM$51</f>
        <v>0</v>
      </c>
      <c r="AN54" s="253">
        <f xml:space="preserve"> Debt!AN$51</f>
        <v>0</v>
      </c>
      <c r="AO54" s="253">
        <f xml:space="preserve"> Debt!AO$51</f>
        <v>0</v>
      </c>
      <c r="AP54" s="253">
        <f xml:space="preserve"> Debt!AP$51</f>
        <v>0</v>
      </c>
      <c r="AQ54" s="253">
        <f xml:space="preserve"> Debt!AQ$51</f>
        <v>0</v>
      </c>
      <c r="AR54" s="253">
        <f xml:space="preserve"> Debt!AR$51</f>
        <v>0</v>
      </c>
      <c r="AS54" s="253">
        <f xml:space="preserve"> Debt!AS$51</f>
        <v>0</v>
      </c>
      <c r="AT54" s="253">
        <f xml:space="preserve"> Debt!AT$51</f>
        <v>0</v>
      </c>
      <c r="AU54" s="253">
        <f xml:space="preserve"> Debt!AU$51</f>
        <v>0</v>
      </c>
      <c r="AV54" s="253">
        <f xml:space="preserve"> Debt!AV$51</f>
        <v>0</v>
      </c>
      <c r="AW54" s="253">
        <f xml:space="preserve"> Debt!AW$51</f>
        <v>0</v>
      </c>
      <c r="AX54" s="253">
        <f xml:space="preserve"> Debt!AX$51</f>
        <v>0</v>
      </c>
      <c r="AY54" s="253">
        <f xml:space="preserve"> Debt!AY$51</f>
        <v>0</v>
      </c>
      <c r="AZ54" s="253">
        <f xml:space="preserve"> Debt!AZ$51</f>
        <v>0</v>
      </c>
      <c r="BA54" s="253">
        <f xml:space="preserve"> Debt!BA$51</f>
        <v>0</v>
      </c>
      <c r="BB54" s="253">
        <f xml:space="preserve"> Debt!BB$51</f>
        <v>0</v>
      </c>
    </row>
    <row r="55" spans="1:54" ht="14.4" x14ac:dyDescent="0.25">
      <c r="A55" s="19"/>
      <c r="B55" s="19"/>
      <c r="C55" s="20"/>
      <c r="D55" s="21"/>
      <c r="E55" s="253" t="str">
        <f xml:space="preserve"> Debt!E$21</f>
        <v>repaymenrt plan</v>
      </c>
      <c r="F55" s="253">
        <f xml:space="preserve"> Debt!F$21</f>
        <v>0</v>
      </c>
      <c r="G55" s="253" t="str">
        <f xml:space="preserve"> Debt!G$21</f>
        <v>usd 000s</v>
      </c>
      <c r="H55" s="253">
        <f xml:space="preserve"> Debt!H$21</f>
        <v>-9600</v>
      </c>
      <c r="I55" s="253">
        <f xml:space="preserve"> Debt!I$21</f>
        <v>0</v>
      </c>
      <c r="J55" s="253">
        <f xml:space="preserve"> Debt!J$21</f>
        <v>0</v>
      </c>
      <c r="K55" s="253">
        <f xml:space="preserve"> Debt!K$21</f>
        <v>0</v>
      </c>
      <c r="L55" s="253">
        <f xml:space="preserve"> Debt!L$21</f>
        <v>-480</v>
      </c>
      <c r="M55" s="253">
        <f xml:space="preserve"> Debt!M$21</f>
        <v>-480</v>
      </c>
      <c r="N55" s="253">
        <f xml:space="preserve"> Debt!N$21</f>
        <v>-480</v>
      </c>
      <c r="O55" s="253">
        <f xml:space="preserve"> Debt!O$21</f>
        <v>-480</v>
      </c>
      <c r="P55" s="253">
        <f xml:space="preserve"> Debt!P$21</f>
        <v>-480</v>
      </c>
      <c r="Q55" s="253">
        <f xml:space="preserve"> Debt!Q$21</f>
        <v>-480</v>
      </c>
      <c r="R55" s="253">
        <f xml:space="preserve"> Debt!R$21</f>
        <v>-480</v>
      </c>
      <c r="S55" s="253">
        <f xml:space="preserve"> Debt!S$21</f>
        <v>-480</v>
      </c>
      <c r="T55" s="253">
        <f xml:space="preserve"> Debt!T$21</f>
        <v>-480</v>
      </c>
      <c r="U55" s="253">
        <f xml:space="preserve"> Debt!U$21</f>
        <v>-480</v>
      </c>
      <c r="V55" s="253">
        <f xml:space="preserve"> Debt!V$21</f>
        <v>-480</v>
      </c>
      <c r="W55" s="253">
        <f xml:space="preserve"> Debt!W$21</f>
        <v>-480</v>
      </c>
      <c r="X55" s="253">
        <f xml:space="preserve"> Debt!X$21</f>
        <v>-480</v>
      </c>
      <c r="Y55" s="253">
        <f xml:space="preserve"> Debt!Y$21</f>
        <v>-480</v>
      </c>
      <c r="Z55" s="253">
        <f xml:space="preserve"> Debt!Z$21</f>
        <v>-480</v>
      </c>
      <c r="AA55" s="253">
        <f xml:space="preserve"> Debt!AA$21</f>
        <v>-480</v>
      </c>
      <c r="AB55" s="253">
        <f xml:space="preserve"> Debt!AB$21</f>
        <v>-480</v>
      </c>
      <c r="AC55" s="253">
        <f xml:space="preserve"> Debt!AC$21</f>
        <v>-480</v>
      </c>
      <c r="AD55" s="253">
        <f xml:space="preserve"> Debt!AD$21</f>
        <v>-480</v>
      </c>
      <c r="AE55" s="253">
        <f xml:space="preserve"> Debt!AE$21</f>
        <v>-480</v>
      </c>
      <c r="AF55" s="253">
        <f xml:space="preserve"> Debt!AF$21</f>
        <v>0</v>
      </c>
      <c r="AG55" s="253">
        <f xml:space="preserve"> Debt!AG$21</f>
        <v>0</v>
      </c>
      <c r="AH55" s="253">
        <f xml:space="preserve"> Debt!AH$21</f>
        <v>0</v>
      </c>
      <c r="AI55" s="253">
        <f xml:space="preserve"> Debt!AI$21</f>
        <v>0</v>
      </c>
      <c r="AJ55" s="253">
        <f xml:space="preserve"> Debt!AJ$21</f>
        <v>0</v>
      </c>
      <c r="AK55" s="253">
        <f xml:space="preserve"> Debt!AK$21</f>
        <v>0</v>
      </c>
      <c r="AL55" s="253">
        <f xml:space="preserve"> Debt!AL$21</f>
        <v>0</v>
      </c>
      <c r="AM55" s="253">
        <f xml:space="preserve"> Debt!AM$21</f>
        <v>0</v>
      </c>
      <c r="AN55" s="253">
        <f xml:space="preserve"> Debt!AN$21</f>
        <v>0</v>
      </c>
      <c r="AO55" s="253">
        <f xml:space="preserve"> Debt!AO$21</f>
        <v>0</v>
      </c>
      <c r="AP55" s="253">
        <f xml:space="preserve"> Debt!AP$21</f>
        <v>0</v>
      </c>
      <c r="AQ55" s="253">
        <f xml:space="preserve"> Debt!AQ$21</f>
        <v>0</v>
      </c>
      <c r="AR55" s="253">
        <f xml:space="preserve"> Debt!AR$21</f>
        <v>0</v>
      </c>
      <c r="AS55" s="253">
        <f xml:space="preserve"> Debt!AS$21</f>
        <v>0</v>
      </c>
      <c r="AT55" s="253">
        <f xml:space="preserve"> Debt!AT$21</f>
        <v>0</v>
      </c>
      <c r="AU55" s="253">
        <f xml:space="preserve"> Debt!AU$21</f>
        <v>0</v>
      </c>
      <c r="AV55" s="253">
        <f xml:space="preserve"> Debt!AV$21</f>
        <v>0</v>
      </c>
      <c r="AW55" s="253">
        <f xml:space="preserve"> Debt!AW$21</f>
        <v>0</v>
      </c>
      <c r="AX55" s="253">
        <f xml:space="preserve"> Debt!AX$21</f>
        <v>0</v>
      </c>
      <c r="AY55" s="253">
        <f xml:space="preserve"> Debt!AY$21</f>
        <v>0</v>
      </c>
      <c r="AZ55" s="253">
        <f xml:space="preserve"> Debt!AZ$21</f>
        <v>0</v>
      </c>
      <c r="BA55" s="253">
        <f xml:space="preserve"> Debt!BA$21</f>
        <v>0</v>
      </c>
      <c r="BB55" s="253">
        <f xml:space="preserve"> Debt!BB$21</f>
        <v>0</v>
      </c>
    </row>
    <row r="56" spans="1:54" ht="14.4" x14ac:dyDescent="0.25">
      <c r="A56" s="120"/>
      <c r="B56" s="121"/>
      <c r="C56" s="122"/>
      <c r="D56" s="123"/>
      <c r="E56" s="124" t="s">
        <v>71</v>
      </c>
      <c r="F56" s="124"/>
      <c r="G56" s="124" t="s">
        <v>296</v>
      </c>
      <c r="H56" s="124">
        <f xml:space="preserve"> SUM(J56:BB56)</f>
        <v>-68869.8</v>
      </c>
      <c r="I56" s="124"/>
      <c r="J56" s="124">
        <f t="shared" ref="J56:BB56" si="11">SUM(J50:J55)</f>
        <v>0</v>
      </c>
      <c r="K56" s="124">
        <f t="shared" si="11"/>
        <v>0</v>
      </c>
      <c r="L56" s="124">
        <f t="shared" si="11"/>
        <v>6660.4109589041091</v>
      </c>
      <c r="M56" s="124">
        <f t="shared" si="11"/>
        <v>-5452.3294520547952</v>
      </c>
      <c r="N56" s="124">
        <f t="shared" si="11"/>
        <v>-5385.7972602739728</v>
      </c>
      <c r="O56" s="124">
        <f t="shared" si="11"/>
        <v>-5305.8328767123285</v>
      </c>
      <c r="P56" s="124">
        <f t="shared" si="11"/>
        <v>-5204.2191780821913</v>
      </c>
      <c r="Q56" s="124">
        <f t="shared" si="11"/>
        <v>-5135.9486301369861</v>
      </c>
      <c r="R56" s="124">
        <f t="shared" si="11"/>
        <v>-5065.9397260273972</v>
      </c>
      <c r="S56" s="124">
        <f t="shared" si="11"/>
        <v>-4985.9753424657529</v>
      </c>
      <c r="T56" s="124">
        <f t="shared" si="11"/>
        <v>-4898.6630136986296</v>
      </c>
      <c r="U56" s="124">
        <f t="shared" si="11"/>
        <v>-4819.567808219178</v>
      </c>
      <c r="V56" s="124">
        <f t="shared" si="11"/>
        <v>-4746.0821917808225</v>
      </c>
      <c r="W56" s="124">
        <f t="shared" si="11"/>
        <v>-4666.1178082191782</v>
      </c>
      <c r="X56" s="124">
        <f t="shared" si="11"/>
        <v>-4578.41095890411</v>
      </c>
      <c r="Y56" s="124">
        <f t="shared" si="11"/>
        <v>-4503.1869863013699</v>
      </c>
      <c r="Z56" s="124">
        <f t="shared" si="11"/>
        <v>-4426.2246575342469</v>
      </c>
      <c r="AA56" s="124">
        <f t="shared" si="11"/>
        <v>-4346.2602739726026</v>
      </c>
      <c r="AB56" s="124">
        <f t="shared" si="11"/>
        <v>-515.50684931506851</v>
      </c>
      <c r="AC56" s="124">
        <f t="shared" si="11"/>
        <v>-506.92602739726027</v>
      </c>
      <c r="AD56" s="124">
        <f t="shared" si="11"/>
        <v>-498.14794520547946</v>
      </c>
      <c r="AE56" s="124">
        <f t="shared" si="11"/>
        <v>-489.07397260273973</v>
      </c>
      <c r="AF56" s="124">
        <f t="shared" si="11"/>
        <v>0</v>
      </c>
      <c r="AG56" s="124">
        <f t="shared" si="11"/>
        <v>0</v>
      </c>
      <c r="AH56" s="124">
        <f t="shared" si="11"/>
        <v>0</v>
      </c>
      <c r="AI56" s="124">
        <f t="shared" si="11"/>
        <v>0</v>
      </c>
      <c r="AJ56" s="124">
        <f t="shared" si="11"/>
        <v>0</v>
      </c>
      <c r="AK56" s="124">
        <f t="shared" si="11"/>
        <v>0</v>
      </c>
      <c r="AL56" s="124">
        <f t="shared" si="11"/>
        <v>0</v>
      </c>
      <c r="AM56" s="124">
        <f t="shared" si="11"/>
        <v>0</v>
      </c>
      <c r="AN56" s="124">
        <f t="shared" si="11"/>
        <v>0</v>
      </c>
      <c r="AO56" s="124">
        <f t="shared" si="11"/>
        <v>0</v>
      </c>
      <c r="AP56" s="124">
        <f t="shared" si="11"/>
        <v>0</v>
      </c>
      <c r="AQ56" s="124">
        <f t="shared" si="11"/>
        <v>0</v>
      </c>
      <c r="AR56" s="124">
        <f t="shared" si="11"/>
        <v>0</v>
      </c>
      <c r="AS56" s="124">
        <f t="shared" si="11"/>
        <v>0</v>
      </c>
      <c r="AT56" s="124">
        <f t="shared" si="11"/>
        <v>0</v>
      </c>
      <c r="AU56" s="124">
        <f t="shared" si="11"/>
        <v>0</v>
      </c>
      <c r="AV56" s="124">
        <f t="shared" si="11"/>
        <v>0</v>
      </c>
      <c r="AW56" s="124">
        <f t="shared" si="11"/>
        <v>0</v>
      </c>
      <c r="AX56" s="124">
        <f t="shared" si="11"/>
        <v>0</v>
      </c>
      <c r="AY56" s="124">
        <f t="shared" si="11"/>
        <v>0</v>
      </c>
      <c r="AZ56" s="124">
        <f t="shared" si="11"/>
        <v>0</v>
      </c>
      <c r="BA56" s="124">
        <f t="shared" si="11"/>
        <v>0</v>
      </c>
      <c r="BB56" s="124">
        <f t="shared" si="11"/>
        <v>0</v>
      </c>
    </row>
    <row r="57" spans="1:54" ht="14.4" x14ac:dyDescent="0.25">
      <c r="A57" s="118"/>
      <c r="B57" s="19"/>
      <c r="C57" s="20"/>
      <c r="D57" s="119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</row>
    <row r="58" spans="1:54" s="220" customFormat="1" ht="14.4" x14ac:dyDescent="0.25">
      <c r="A58" s="215"/>
      <c r="B58" s="216"/>
      <c r="C58" s="217"/>
      <c r="D58" s="218"/>
      <c r="E58" s="219" t="s">
        <v>72</v>
      </c>
      <c r="F58" s="219"/>
      <c r="G58" s="295" t="s">
        <v>296</v>
      </c>
      <c r="H58" s="219"/>
      <c r="I58" s="219"/>
      <c r="J58" s="219">
        <f t="shared" ref="J58:BB58" si="12" xml:space="preserve"> J44 + J47 + J56</f>
        <v>0</v>
      </c>
      <c r="K58" s="219">
        <f t="shared" si="12"/>
        <v>-500</v>
      </c>
      <c r="L58" s="219">
        <f t="shared" si="12"/>
        <v>6134.8895005707764</v>
      </c>
      <c r="M58" s="219">
        <f t="shared" si="12"/>
        <v>-17103.580007708988</v>
      </c>
      <c r="N58" s="219">
        <f t="shared" si="12"/>
        <v>-3409.8203999117568</v>
      </c>
      <c r="O58" s="219">
        <f t="shared" si="12"/>
        <v>-1041.3167040087819</v>
      </c>
      <c r="P58" s="219">
        <f t="shared" si="12"/>
        <v>-4911.7870083456382</v>
      </c>
      <c r="Q58" s="219">
        <f t="shared" si="12"/>
        <v>-3639.0717857985674</v>
      </c>
      <c r="R58" s="219">
        <f t="shared" si="12"/>
        <v>-2999.2801627220206</v>
      </c>
      <c r="S58" s="219">
        <f t="shared" si="12"/>
        <v>-552.9990038380156</v>
      </c>
      <c r="T58" s="219">
        <f t="shared" si="12"/>
        <v>-4464.3388664831609</v>
      </c>
      <c r="U58" s="219">
        <f t="shared" si="12"/>
        <v>-3451.1837468543349</v>
      </c>
      <c r="V58" s="219">
        <f t="shared" si="12"/>
        <v>-3424.5386836078496</v>
      </c>
      <c r="W58" s="219">
        <f t="shared" si="12"/>
        <v>-2297.933492449275</v>
      </c>
      <c r="X58" s="219">
        <f t="shared" si="12"/>
        <v>-4208.6968501926813</v>
      </c>
      <c r="Y58" s="219">
        <f t="shared" si="12"/>
        <v>-3720.0736918361481</v>
      </c>
      <c r="Z58" s="219">
        <f t="shared" si="12"/>
        <v>-3408.8540382997412</v>
      </c>
      <c r="AA58" s="219">
        <f t="shared" si="12"/>
        <v>-2343.7005053683961</v>
      </c>
      <c r="AB58" s="219">
        <f t="shared" si="12"/>
        <v>-462.35562182737249</v>
      </c>
      <c r="AC58" s="219">
        <f t="shared" si="12"/>
        <v>18.249448804661768</v>
      </c>
      <c r="AD58" s="219">
        <f t="shared" si="12"/>
        <v>311.7490821167529</v>
      </c>
      <c r="AE58" s="219">
        <f t="shared" si="12"/>
        <v>1404.2428518858426</v>
      </c>
      <c r="AF58" s="219">
        <f t="shared" si="12"/>
        <v>-140.76815467989104</v>
      </c>
      <c r="AG58" s="219">
        <f t="shared" si="12"/>
        <v>377.46858513529742</v>
      </c>
      <c r="AH58" s="219">
        <f t="shared" si="12"/>
        <v>697.64296034278777</v>
      </c>
      <c r="AI58" s="219">
        <f t="shared" si="12"/>
        <v>1875.0193881866066</v>
      </c>
      <c r="AJ58" s="219">
        <f t="shared" si="12"/>
        <v>-203.78719470693636</v>
      </c>
      <c r="AK58" s="219">
        <f t="shared" si="12"/>
        <v>273.63031734885726</v>
      </c>
      <c r="AL58" s="219">
        <f t="shared" si="12"/>
        <v>626.53030720552579</v>
      </c>
      <c r="AM58" s="219">
        <f t="shared" si="12"/>
        <v>1897.5851442657549</v>
      </c>
      <c r="AN58" s="219">
        <f t="shared" si="12"/>
        <v>-416.94911174106096</v>
      </c>
      <c r="AO58" s="219">
        <f t="shared" si="12"/>
        <v>197.76268311025842</v>
      </c>
      <c r="AP58" s="219">
        <f t="shared" si="12"/>
        <v>583.96830103910224</v>
      </c>
      <c r="AQ58" s="219">
        <f t="shared" si="12"/>
        <v>1953.7501503877766</v>
      </c>
      <c r="AR58" s="219">
        <f t="shared" si="12"/>
        <v>-520.42203075975954</v>
      </c>
      <c r="AS58" s="219">
        <f t="shared" si="12"/>
        <v>145.30314541449388</v>
      </c>
      <c r="AT58" s="219">
        <f t="shared" si="12"/>
        <v>565.76470802294716</v>
      </c>
      <c r="AU58" s="219">
        <f t="shared" si="12"/>
        <v>2039.9971532410646</v>
      </c>
      <c r="AV58" s="219">
        <f t="shared" si="12"/>
        <v>-606.58668139481097</v>
      </c>
      <c r="AW58" s="219">
        <f t="shared" si="12"/>
        <v>112.58046166159602</v>
      </c>
      <c r="AX58" s="219">
        <f t="shared" si="12"/>
        <v>568.58424067501346</v>
      </c>
      <c r="AY58" s="219">
        <f t="shared" si="12"/>
        <v>2153.6564394879515</v>
      </c>
      <c r="AZ58" s="219">
        <f t="shared" si="12"/>
        <v>0</v>
      </c>
      <c r="BA58" s="219">
        <f t="shared" si="12"/>
        <v>0</v>
      </c>
      <c r="BB58" s="219">
        <f t="shared" si="12"/>
        <v>0</v>
      </c>
    </row>
    <row r="59" spans="1:54" ht="14.4" x14ac:dyDescent="0.25">
      <c r="A59" s="118"/>
      <c r="B59" s="19"/>
      <c r="C59" s="20"/>
      <c r="D59" s="11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</row>
    <row r="60" spans="1:54" ht="14.4" x14ac:dyDescent="0.25">
      <c r="A60" s="19"/>
      <c r="B60" s="19"/>
      <c r="C60" s="20"/>
      <c r="D60" s="21"/>
      <c r="E60" s="253" t="str">
        <f xml:space="preserve"> Equity!E$53</f>
        <v>dividenfd proposed and paid</v>
      </c>
      <c r="F60" s="253">
        <f xml:space="preserve"> Equity!F$53</f>
        <v>0</v>
      </c>
      <c r="G60" s="253" t="str">
        <f xml:space="preserve"> Equity!G$53</f>
        <v>usd 000s</v>
      </c>
      <c r="H60" s="253">
        <f xml:space="preserve"> Equity!H$53</f>
        <v>-162756.87448993514</v>
      </c>
      <c r="I60" s="253">
        <f xml:space="preserve"> Equity!I$53</f>
        <v>0</v>
      </c>
      <c r="J60" s="253">
        <f xml:space="preserve"> Equity!J$53</f>
        <v>0</v>
      </c>
      <c r="K60" s="253">
        <f xml:space="preserve"> Equity!K$53</f>
        <v>0</v>
      </c>
      <c r="L60" s="253">
        <f xml:space="preserve"> Equity!L$53</f>
        <v>-1251.0713623073632</v>
      </c>
      <c r="M60" s="253">
        <f xml:space="preserve"> Equity!M$53</f>
        <v>-954.04964319458475</v>
      </c>
      <c r="N60" s="253">
        <f xml:space="preserve"> Equity!N$53</f>
        <v>-1316.2430019080332</v>
      </c>
      <c r="O60" s="253">
        <f xml:space="preserve"> Equity!O$53</f>
        <v>-2449.232743647377</v>
      </c>
      <c r="P60" s="253">
        <f xml:space="preserve"> Equity!P$53</f>
        <v>-1808.3795931994991</v>
      </c>
      <c r="Q60" s="253">
        <f xml:space="preserve"> Equity!Q$53</f>
        <v>-1818.6704483961769</v>
      </c>
      <c r="R60" s="253">
        <f xml:space="preserve"> Equity!R$53</f>
        <v>-2039.3681254698795</v>
      </c>
      <c r="S60" s="253">
        <f xml:space="preserve"> Equity!S$53</f>
        <v>-3104.1508807631531</v>
      </c>
      <c r="T60" s="253">
        <f xml:space="preserve"> Equity!T$53</f>
        <v>-2388.1261717212528</v>
      </c>
      <c r="U60" s="253">
        <f xml:space="preserve"> Equity!U$53</f>
        <v>-2350.4172110591044</v>
      </c>
      <c r="V60" s="253">
        <f xml:space="preserve"> Equity!V$53</f>
        <v>-2550.1151162313731</v>
      </c>
      <c r="W60" s="253">
        <f xml:space="preserve"> Equity!W$53</f>
        <v>-3641.3107929815123</v>
      </c>
      <c r="X60" s="253">
        <f xml:space="preserve"> Equity!X$53</f>
        <v>-2970.6516265797827</v>
      </c>
      <c r="Y60" s="253">
        <f xml:space="preserve"> Equity!Y$53</f>
        <v>-2904.1151510058839</v>
      </c>
      <c r="Z60" s="253">
        <f xml:space="preserve"> Equity!Z$53</f>
        <v>-3099.0458661431007</v>
      </c>
      <c r="AA60" s="253">
        <f xml:space="preserve"> Equity!AA$53</f>
        <v>-4132.5728499768793</v>
      </c>
      <c r="AB60" s="253">
        <f xml:space="preserve"> Equity!AB$53</f>
        <v>-3456.7754023459775</v>
      </c>
      <c r="AC60" s="253">
        <f xml:space="preserve"> Equity!AC$53</f>
        <v>-3398.0993952122808</v>
      </c>
      <c r="AD60" s="253">
        <f xml:space="preserve"> Equity!AD$53</f>
        <v>-3602.1896347939301</v>
      </c>
      <c r="AE60" s="253">
        <f xml:space="preserve"> Equity!AE$53</f>
        <v>-4686.5964422164561</v>
      </c>
      <c r="AF60" s="253">
        <f xml:space="preserve"> Equity!AF$53</f>
        <v>-3948.394417257864</v>
      </c>
      <c r="AG60" s="253">
        <f xml:space="preserve"> Equity!AG$53</f>
        <v>-3875.6569039969295</v>
      </c>
      <c r="AH60" s="253">
        <f xml:space="preserve"> Equity!AH$53</f>
        <v>-4089.9447374341239</v>
      </c>
      <c r="AI60" s="253">
        <f xml:space="preserve"> Equity!AI$53</f>
        <v>-5252.7991229032314</v>
      </c>
      <c r="AJ60" s="253">
        <f xml:space="preserve"> Equity!AJ$53</f>
        <v>-4481.9970506992076</v>
      </c>
      <c r="AK60" s="253">
        <f xml:space="preserve"> Equity!AK$53</f>
        <v>-4396.2225042955815</v>
      </c>
      <c r="AL60" s="253">
        <f xml:space="preserve"> Equity!AL$53</f>
        <v>-4620.4417237296338</v>
      </c>
      <c r="AM60" s="253">
        <f xml:space="preserve"> Equity!AM$53</f>
        <v>-5863.0307077771085</v>
      </c>
      <c r="AN60" s="253">
        <f xml:space="preserve"> Equity!AN$53</f>
        <v>-5010.4482459587516</v>
      </c>
      <c r="AO60" s="253">
        <f xml:space="preserve"> Equity!AO$53</f>
        <v>-4923.7485197941724</v>
      </c>
      <c r="AP60" s="253">
        <f xml:space="preserve"> Equity!AP$53</f>
        <v>-5167.7468623701561</v>
      </c>
      <c r="AQ60" s="253">
        <f xml:space="preserve"> Equity!AQ$53</f>
        <v>-6502.1939501676479</v>
      </c>
      <c r="AR60" s="253">
        <f xml:space="preserve"> Equity!AR$53</f>
        <v>-5590.1425426951146</v>
      </c>
      <c r="AS60" s="253">
        <f xml:space="preserve"> Equity!AS$53</f>
        <v>-5498.4704210976161</v>
      </c>
      <c r="AT60" s="253">
        <f xml:space="preserve"> Equity!AT$53</f>
        <v>-5760.8826822388519</v>
      </c>
      <c r="AU60" s="253">
        <f xml:space="preserve"> Equity!AU$53</f>
        <v>-7191.8381488941095</v>
      </c>
      <c r="AV60" s="253">
        <f xml:space="preserve"> Equity!AV$53</f>
        <v>-6214.6790234702594</v>
      </c>
      <c r="AW60" s="253">
        <f xml:space="preserve"> Equity!AW$53</f>
        <v>-6116.7214208913911</v>
      </c>
      <c r="AX60" s="253">
        <f xml:space="preserve"> Equity!AX$53</f>
        <v>-6398.2017651275992</v>
      </c>
      <c r="AY60" s="253">
        <f xml:space="preserve"> Equity!AY$53</f>
        <v>-7932.132279982181</v>
      </c>
      <c r="AZ60" s="253">
        <f xml:space="preserve"> Equity!AZ$53</f>
        <v>0</v>
      </c>
      <c r="BA60" s="253">
        <f xml:space="preserve"> Equity!BA$53</f>
        <v>0</v>
      </c>
      <c r="BB60" s="253">
        <f xml:space="preserve"> Equity!BB$53</f>
        <v>0</v>
      </c>
    </row>
    <row r="61" spans="1:54" ht="14.4" x14ac:dyDescent="0.25">
      <c r="A61" s="120"/>
      <c r="B61" s="121"/>
      <c r="C61" s="122"/>
      <c r="D61" s="123"/>
      <c r="E61" s="124" t="s">
        <v>73</v>
      </c>
      <c r="F61" s="124"/>
      <c r="G61" s="124" t="s">
        <v>296</v>
      </c>
      <c r="H61" s="124">
        <f xml:space="preserve"> SUM(J61:BB61)</f>
        <v>-204646.54336356721</v>
      </c>
      <c r="I61" s="124"/>
      <c r="J61" s="124">
        <f t="shared" ref="J61:BB61" si="13" xml:space="preserve"> J58 + J60</f>
        <v>0</v>
      </c>
      <c r="K61" s="124">
        <f xml:space="preserve"> K58 + K60</f>
        <v>-500</v>
      </c>
      <c r="L61" s="124">
        <f t="shared" si="13"/>
        <v>4883.8181382634129</v>
      </c>
      <c r="M61" s="124">
        <f t="shared" si="13"/>
        <v>-18057.629650903571</v>
      </c>
      <c r="N61" s="124">
        <f t="shared" si="13"/>
        <v>-4726.0634018197898</v>
      </c>
      <c r="O61" s="124">
        <f t="shared" si="13"/>
        <v>-3490.5494476561589</v>
      </c>
      <c r="P61" s="124">
        <f t="shared" si="13"/>
        <v>-6720.1666015451374</v>
      </c>
      <c r="Q61" s="124">
        <f t="shared" si="13"/>
        <v>-5457.742234194744</v>
      </c>
      <c r="R61" s="124">
        <f t="shared" si="13"/>
        <v>-5038.6482881919001</v>
      </c>
      <c r="S61" s="124">
        <f t="shared" si="13"/>
        <v>-3657.1498846011687</v>
      </c>
      <c r="T61" s="124">
        <f t="shared" si="13"/>
        <v>-6852.4650382044138</v>
      </c>
      <c r="U61" s="124">
        <f t="shared" si="13"/>
        <v>-5801.6009579134388</v>
      </c>
      <c r="V61" s="124">
        <f t="shared" si="13"/>
        <v>-5974.6537998392232</v>
      </c>
      <c r="W61" s="124">
        <f t="shared" si="13"/>
        <v>-5939.2442854307874</v>
      </c>
      <c r="X61" s="124">
        <f t="shared" si="13"/>
        <v>-7179.348476772464</v>
      </c>
      <c r="Y61" s="124">
        <f t="shared" si="13"/>
        <v>-6624.1888428420316</v>
      </c>
      <c r="Z61" s="124">
        <f t="shared" si="13"/>
        <v>-6507.8999044428419</v>
      </c>
      <c r="AA61" s="124">
        <f t="shared" si="13"/>
        <v>-6476.2733553452754</v>
      </c>
      <c r="AB61" s="124">
        <f t="shared" si="13"/>
        <v>-3919.1310241733499</v>
      </c>
      <c r="AC61" s="124">
        <f t="shared" si="13"/>
        <v>-3379.849946407619</v>
      </c>
      <c r="AD61" s="124">
        <f t="shared" si="13"/>
        <v>-3290.440552677177</v>
      </c>
      <c r="AE61" s="124">
        <f t="shared" si="13"/>
        <v>-3282.3535903306138</v>
      </c>
      <c r="AF61" s="124">
        <f t="shared" si="13"/>
        <v>-4089.1625719377553</v>
      </c>
      <c r="AG61" s="124">
        <f t="shared" si="13"/>
        <v>-3498.1883188616321</v>
      </c>
      <c r="AH61" s="124">
        <f t="shared" si="13"/>
        <v>-3392.3017770913361</v>
      </c>
      <c r="AI61" s="124">
        <f t="shared" si="13"/>
        <v>-3377.7797347166247</v>
      </c>
      <c r="AJ61" s="124">
        <f t="shared" si="13"/>
        <v>-4685.7842454061438</v>
      </c>
      <c r="AK61" s="124">
        <f t="shared" si="13"/>
        <v>-4122.5921869467238</v>
      </c>
      <c r="AL61" s="124">
        <f t="shared" si="13"/>
        <v>-3993.9114165241081</v>
      </c>
      <c r="AM61" s="124">
        <f t="shared" si="13"/>
        <v>-3965.4455635113536</v>
      </c>
      <c r="AN61" s="124">
        <f t="shared" si="13"/>
        <v>-5427.3973576998123</v>
      </c>
      <c r="AO61" s="124">
        <f t="shared" si="13"/>
        <v>-4725.9858366839144</v>
      </c>
      <c r="AP61" s="124">
        <f t="shared" si="13"/>
        <v>-4583.7785613310534</v>
      </c>
      <c r="AQ61" s="124">
        <f t="shared" si="13"/>
        <v>-4548.4437997798714</v>
      </c>
      <c r="AR61" s="124">
        <f t="shared" si="13"/>
        <v>-6110.5645734548743</v>
      </c>
      <c r="AS61" s="124">
        <f t="shared" si="13"/>
        <v>-5353.1672756831222</v>
      </c>
      <c r="AT61" s="124">
        <f t="shared" si="13"/>
        <v>-5195.1179742159047</v>
      </c>
      <c r="AU61" s="124">
        <f t="shared" si="13"/>
        <v>-5151.840995653045</v>
      </c>
      <c r="AV61" s="124">
        <f t="shared" si="13"/>
        <v>-6821.2657048650708</v>
      </c>
      <c r="AW61" s="124">
        <f t="shared" si="13"/>
        <v>-6004.140959229795</v>
      </c>
      <c r="AX61" s="124">
        <f t="shared" si="13"/>
        <v>-5829.6175244525857</v>
      </c>
      <c r="AY61" s="124">
        <f t="shared" si="13"/>
        <v>-5778.4758404942295</v>
      </c>
      <c r="AZ61" s="124">
        <f t="shared" si="13"/>
        <v>0</v>
      </c>
      <c r="BA61" s="124">
        <f t="shared" si="13"/>
        <v>0</v>
      </c>
      <c r="BB61" s="124">
        <f t="shared" si="13"/>
        <v>0</v>
      </c>
    </row>
    <row r="62" spans="1:54" ht="14.4" x14ac:dyDescent="0.25">
      <c r="A62" s="118"/>
      <c r="B62" s="19"/>
      <c r="C62" s="20"/>
      <c r="D62" s="11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</row>
    <row r="63" spans="1:54" ht="14.4" x14ac:dyDescent="0.25">
      <c r="A63" s="118"/>
      <c r="B63" s="19"/>
      <c r="C63" s="20"/>
      <c r="D63" s="119"/>
      <c r="E63" s="38"/>
      <c r="F63" s="38"/>
      <c r="G63" s="38"/>
      <c r="H63" s="38"/>
      <c r="I63" s="3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</row>
    <row r="64" spans="1:54" ht="14.4" x14ac:dyDescent="0.25">
      <c r="A64" s="118" t="s">
        <v>74</v>
      </c>
      <c r="B64" s="19"/>
      <c r="C64" s="20"/>
      <c r="D64" s="119"/>
      <c r="E64" s="38"/>
      <c r="F64" s="38"/>
      <c r="G64" s="38"/>
      <c r="H64" s="38"/>
      <c r="I64" s="3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</row>
    <row r="65" spans="1:54" ht="14.4" x14ac:dyDescent="0.25">
      <c r="A65" s="118"/>
      <c r="B65" s="19"/>
      <c r="C65" s="20"/>
      <c r="D65" s="119"/>
      <c r="E65" s="38"/>
      <c r="F65" s="38"/>
      <c r="G65" s="38"/>
      <c r="H65" s="38"/>
      <c r="I65" s="3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</row>
    <row r="66" spans="1:54" ht="14.4" x14ac:dyDescent="0.25">
      <c r="A66" s="118"/>
      <c r="B66" s="19"/>
      <c r="C66" s="20"/>
      <c r="D66" s="119"/>
      <c r="E66" s="38" t="s">
        <v>75</v>
      </c>
      <c r="F66" s="135">
        <f xml:space="preserve"> IF(SUM(J66:BB66) &lt;&gt; 0, 1, 0)</f>
        <v>0</v>
      </c>
      <c r="G66" s="38" t="s">
        <v>59</v>
      </c>
      <c r="H66" s="38"/>
      <c r="I66" s="38"/>
      <c r="J66" s="135">
        <f t="shared" ref="J66:AO66" si="14" xml:space="preserve"> IF(ABS(J29 - J36) &gt; CHK_TOL, 1, 0)</f>
        <v>0</v>
      </c>
      <c r="K66" s="135">
        <f t="shared" si="14"/>
        <v>0</v>
      </c>
      <c r="L66" s="135">
        <f t="shared" si="14"/>
        <v>0</v>
      </c>
      <c r="M66" s="135">
        <f t="shared" si="14"/>
        <v>0</v>
      </c>
      <c r="N66" s="135">
        <f t="shared" si="14"/>
        <v>0</v>
      </c>
      <c r="O66" s="135">
        <f t="shared" si="14"/>
        <v>0</v>
      </c>
      <c r="P66" s="135">
        <f t="shared" si="14"/>
        <v>0</v>
      </c>
      <c r="Q66" s="135">
        <f t="shared" si="14"/>
        <v>0</v>
      </c>
      <c r="R66" s="135">
        <f t="shared" si="14"/>
        <v>0</v>
      </c>
      <c r="S66" s="135">
        <f t="shared" si="14"/>
        <v>0</v>
      </c>
      <c r="T66" s="135">
        <f t="shared" si="14"/>
        <v>0</v>
      </c>
      <c r="U66" s="135">
        <f t="shared" si="14"/>
        <v>0</v>
      </c>
      <c r="V66" s="135">
        <f t="shared" si="14"/>
        <v>0</v>
      </c>
      <c r="W66" s="135">
        <f t="shared" si="14"/>
        <v>0</v>
      </c>
      <c r="X66" s="135">
        <f t="shared" si="14"/>
        <v>0</v>
      </c>
      <c r="Y66" s="135">
        <f t="shared" si="14"/>
        <v>0</v>
      </c>
      <c r="Z66" s="135">
        <f t="shared" si="14"/>
        <v>0</v>
      </c>
      <c r="AA66" s="135">
        <f t="shared" si="14"/>
        <v>0</v>
      </c>
      <c r="AB66" s="135">
        <f t="shared" si="14"/>
        <v>0</v>
      </c>
      <c r="AC66" s="135">
        <f t="shared" si="14"/>
        <v>0</v>
      </c>
      <c r="AD66" s="135">
        <f t="shared" si="14"/>
        <v>0</v>
      </c>
      <c r="AE66" s="135">
        <f t="shared" si="14"/>
        <v>0</v>
      </c>
      <c r="AF66" s="135">
        <f t="shared" si="14"/>
        <v>0</v>
      </c>
      <c r="AG66" s="135">
        <f t="shared" si="14"/>
        <v>0</v>
      </c>
      <c r="AH66" s="135">
        <f t="shared" si="14"/>
        <v>0</v>
      </c>
      <c r="AI66" s="135">
        <f t="shared" si="14"/>
        <v>0</v>
      </c>
      <c r="AJ66" s="135">
        <f t="shared" si="14"/>
        <v>0</v>
      </c>
      <c r="AK66" s="135">
        <f t="shared" si="14"/>
        <v>0</v>
      </c>
      <c r="AL66" s="135">
        <f t="shared" si="14"/>
        <v>0</v>
      </c>
      <c r="AM66" s="135">
        <f t="shared" si="14"/>
        <v>0</v>
      </c>
      <c r="AN66" s="135">
        <f t="shared" si="14"/>
        <v>0</v>
      </c>
      <c r="AO66" s="135">
        <f t="shared" si="14"/>
        <v>0</v>
      </c>
      <c r="AP66" s="135">
        <f t="shared" ref="AP66:BB66" si="15" xml:space="preserve"> IF(ABS(AP29 - AP36) &gt; CHK_TOL, 1, 0)</f>
        <v>0</v>
      </c>
      <c r="AQ66" s="135">
        <f t="shared" si="15"/>
        <v>0</v>
      </c>
      <c r="AR66" s="135">
        <f t="shared" si="15"/>
        <v>0</v>
      </c>
      <c r="AS66" s="135">
        <f t="shared" si="15"/>
        <v>0</v>
      </c>
      <c r="AT66" s="135">
        <f t="shared" si="15"/>
        <v>0</v>
      </c>
      <c r="AU66" s="135">
        <f t="shared" si="15"/>
        <v>0</v>
      </c>
      <c r="AV66" s="135">
        <f t="shared" si="15"/>
        <v>0</v>
      </c>
      <c r="AW66" s="135">
        <f t="shared" si="15"/>
        <v>0</v>
      </c>
      <c r="AX66" s="135">
        <f t="shared" si="15"/>
        <v>0</v>
      </c>
      <c r="AY66" s="135">
        <f t="shared" si="15"/>
        <v>0</v>
      </c>
      <c r="AZ66" s="135">
        <f t="shared" si="15"/>
        <v>0</v>
      </c>
      <c r="BA66" s="135">
        <f t="shared" si="15"/>
        <v>0</v>
      </c>
      <c r="BB66" s="135">
        <f t="shared" si="15"/>
        <v>0</v>
      </c>
    </row>
    <row r="67" spans="1:54" ht="14.4" x14ac:dyDescent="0.25">
      <c r="A67" s="118"/>
      <c r="B67" s="19"/>
      <c r="C67" s="20"/>
      <c r="D67" s="119"/>
      <c r="E67" s="22" t="s">
        <v>76</v>
      </c>
      <c r="F67" s="38"/>
      <c r="G67" s="124" t="s">
        <v>296</v>
      </c>
      <c r="H67" s="38">
        <f xml:space="preserve"> SUM(J67:BB67)</f>
        <v>8.440110832452774E-10</v>
      </c>
      <c r="I67" s="38"/>
      <c r="J67" s="38">
        <f t="shared" ref="J67:AO67" si="16" xml:space="preserve"> ABS(J29 - J36)</f>
        <v>0</v>
      </c>
      <c r="K67" s="38">
        <f t="shared" si="16"/>
        <v>0</v>
      </c>
      <c r="L67" s="38">
        <f t="shared" si="16"/>
        <v>0</v>
      </c>
      <c r="M67" s="346">
        <f t="shared" si="16"/>
        <v>2.9103830456733704E-11</v>
      </c>
      <c r="N67" s="38">
        <f t="shared" si="16"/>
        <v>0</v>
      </c>
      <c r="O67" s="38">
        <f t="shared" si="16"/>
        <v>0</v>
      </c>
      <c r="P67" s="38">
        <f t="shared" si="16"/>
        <v>0</v>
      </c>
      <c r="Q67" s="38">
        <f t="shared" si="16"/>
        <v>0</v>
      </c>
      <c r="R67" s="38">
        <f t="shared" si="16"/>
        <v>1.4551915228366852E-11</v>
      </c>
      <c r="S67" s="38">
        <f t="shared" si="16"/>
        <v>2.9103830456733704E-11</v>
      </c>
      <c r="T67" s="38">
        <f t="shared" si="16"/>
        <v>0</v>
      </c>
      <c r="U67" s="38">
        <f t="shared" si="16"/>
        <v>0</v>
      </c>
      <c r="V67" s="38">
        <f t="shared" si="16"/>
        <v>1.4551915228366852E-11</v>
      </c>
      <c r="W67" s="38">
        <f t="shared" si="16"/>
        <v>1.4551915228366852E-11</v>
      </c>
      <c r="X67" s="38">
        <f t="shared" si="16"/>
        <v>4.3655745685100555E-11</v>
      </c>
      <c r="Y67" s="38">
        <f t="shared" si="16"/>
        <v>2.9103830456733704E-11</v>
      </c>
      <c r="Z67" s="38">
        <f t="shared" si="16"/>
        <v>2.9103830456733704E-11</v>
      </c>
      <c r="AA67" s="38">
        <f t="shared" si="16"/>
        <v>2.9103830456733704E-11</v>
      </c>
      <c r="AB67" s="38">
        <f t="shared" si="16"/>
        <v>4.3655745685100555E-11</v>
      </c>
      <c r="AC67" s="38">
        <f t="shared" si="16"/>
        <v>2.9103830456733704E-11</v>
      </c>
      <c r="AD67" s="38">
        <f t="shared" si="16"/>
        <v>4.3655745685100555E-11</v>
      </c>
      <c r="AE67" s="38">
        <f t="shared" si="16"/>
        <v>1.4551915228366852E-11</v>
      </c>
      <c r="AF67" s="38">
        <f t="shared" si="16"/>
        <v>2.9103830456733704E-11</v>
      </c>
      <c r="AG67" s="38">
        <f t="shared" si="16"/>
        <v>2.9103830456733704E-11</v>
      </c>
      <c r="AH67" s="38">
        <f t="shared" si="16"/>
        <v>2.9103830456733704E-11</v>
      </c>
      <c r="AI67" s="38">
        <f t="shared" si="16"/>
        <v>1.4551915228366852E-11</v>
      </c>
      <c r="AJ67" s="38">
        <f t="shared" si="16"/>
        <v>0</v>
      </c>
      <c r="AK67" s="38">
        <f t="shared" si="16"/>
        <v>2.9103830456733704E-11</v>
      </c>
      <c r="AL67" s="38">
        <f t="shared" si="16"/>
        <v>1.4551915228366852E-11</v>
      </c>
      <c r="AM67" s="38">
        <f t="shared" si="16"/>
        <v>1.4551915228366852E-11</v>
      </c>
      <c r="AN67" s="38">
        <f t="shared" si="16"/>
        <v>2.9103830456733704E-11</v>
      </c>
      <c r="AO67" s="38">
        <f t="shared" si="16"/>
        <v>1.4551915228366852E-11</v>
      </c>
      <c r="AP67" s="38">
        <f t="shared" ref="AP67:BB67" si="17" xml:space="preserve"> ABS(AP29 - AP36)</f>
        <v>5.8207660913467407E-11</v>
      </c>
      <c r="AQ67" s="38">
        <f t="shared" si="17"/>
        <v>8.7311491370201111E-11</v>
      </c>
      <c r="AR67" s="38">
        <f t="shared" si="17"/>
        <v>4.3655745685100555E-11</v>
      </c>
      <c r="AS67" s="38">
        <f t="shared" si="17"/>
        <v>1.4551915228366852E-11</v>
      </c>
      <c r="AT67" s="38">
        <f t="shared" si="17"/>
        <v>0</v>
      </c>
      <c r="AU67" s="38">
        <f t="shared" si="17"/>
        <v>2.9103830456733704E-11</v>
      </c>
      <c r="AV67" s="38">
        <f t="shared" si="17"/>
        <v>0</v>
      </c>
      <c r="AW67" s="38">
        <f t="shared" si="17"/>
        <v>1.4551915228366852E-11</v>
      </c>
      <c r="AX67" s="38">
        <f t="shared" si="17"/>
        <v>2.9103830456733704E-11</v>
      </c>
      <c r="AY67" s="38">
        <f t="shared" si="17"/>
        <v>0</v>
      </c>
      <c r="AZ67" s="38">
        <f t="shared" si="17"/>
        <v>0</v>
      </c>
      <c r="BA67" s="38">
        <f t="shared" si="17"/>
        <v>0</v>
      </c>
      <c r="BB67" s="38">
        <f t="shared" si="17"/>
        <v>0</v>
      </c>
    </row>
  </sheetData>
  <conditionalFormatting sqref="F2">
    <cfRule type="cellIs" dxfId="21" priority="1" stopIfTrue="1" operator="notEqual">
      <formula>0</formula>
    </cfRule>
    <cfRule type="cellIs" dxfId="20" priority="2" stopIfTrue="1" operator="equal">
      <formula>""</formula>
    </cfRule>
  </conditionalFormatting>
  <conditionalFormatting sqref="F66 J66:BB66">
    <cfRule type="cellIs" dxfId="19" priority="13" stopIfTrue="1" operator="notEqual">
      <formula>0</formula>
    </cfRule>
    <cfRule type="cellIs" dxfId="18" priority="14" stopIfTrue="1" operator="equal">
      <formula>""</formula>
    </cfRule>
  </conditionalFormatting>
  <conditionalFormatting sqref="J3:BB3">
    <cfRule type="cellIs" dxfId="17" priority="11" stopIfTrue="1" operator="equal">
      <formula>"Pre-fcst"</formula>
    </cfRule>
    <cfRule type="cellIs" dxfId="16" priority="12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  <rowBreaks count="1" manualBreakCount="1">
    <brk id="3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A642-F562-4F07-8A15-85891F7DBEED}">
  <sheetPr>
    <tabColor theme="4" tint="0.59999389629810485"/>
    <outlinePr summaryBelow="0" summaryRight="0"/>
  </sheetPr>
  <dimension ref="A1:BW43"/>
  <sheetViews>
    <sheetView defaultGridColor="0" colorId="22" zoomScale="80" workbookViewId="0">
      <pane xSplit="9" ySplit="5" topLeftCell="AR10" activePane="bottomRight" state="frozen"/>
      <selection activeCell="F2" sqref="F2:G2"/>
      <selection pane="topRight" activeCell="F2" sqref="F2:G2"/>
      <selection pane="bottomLeft" activeCell="F2" sqref="F2:G2"/>
      <selection pane="bottomRight" activeCell="G44" sqref="G44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55" width="11.77734375" style="5" hidden="1" customWidth="1"/>
    <col min="56" max="75" width="0" style="12" hidden="1" customWidth="1"/>
    <col min="76" max="16384" width="11.77734375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Ratio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7"/>
      <c r="C2" s="10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7" spans="1:55" x14ac:dyDescent="0.25">
      <c r="B7" s="2" t="s">
        <v>297</v>
      </c>
    </row>
    <row r="8" spans="1:55" x14ac:dyDescent="0.25">
      <c r="E8" s="158" t="str">
        <f xml:space="preserve"> FinStat!E$11</f>
        <v>EBITDA</v>
      </c>
      <c r="F8" s="158">
        <f xml:space="preserve"> FinStat!F$11</f>
        <v>0</v>
      </c>
      <c r="G8" s="158" t="str">
        <f xml:space="preserve"> FinStat!G$11</f>
        <v xml:space="preserve"> usd 000s</v>
      </c>
      <c r="H8" s="158">
        <f xml:space="preserve"> FinStat!H$11</f>
        <v>380820.06163318129</v>
      </c>
      <c r="I8" s="158">
        <f xml:space="preserve"> FinStat!I$11</f>
        <v>0</v>
      </c>
      <c r="J8" s="158">
        <f xml:space="preserve"> FinStat!J$11</f>
        <v>0</v>
      </c>
      <c r="K8" s="158">
        <f xml:space="preserve"> FinStat!K$11</f>
        <v>0</v>
      </c>
      <c r="L8" s="158">
        <f xml:space="preserve"> FinStat!L$11</f>
        <v>2817.0717187500013</v>
      </c>
      <c r="M8" s="158">
        <f xml:space="preserve"> FinStat!M$11</f>
        <v>4345.1851167187497</v>
      </c>
      <c r="N8" s="158">
        <f xml:space="preserve"> FinStat!N$11</f>
        <v>7193.455601568372</v>
      </c>
      <c r="O8" s="158">
        <f xml:space="preserve"> FinStat!O$11</f>
        <v>11301.369268673063</v>
      </c>
      <c r="P8" s="158">
        <f xml:space="preserve"> FinStat!P$11</f>
        <v>4371.441428779025</v>
      </c>
      <c r="Q8" s="158">
        <f xml:space="preserve"> FinStat!Q$11</f>
        <v>6488.3521213585454</v>
      </c>
      <c r="R8" s="158">
        <f xml:space="preserve"> FinStat!R$11</f>
        <v>7434.9816859919483</v>
      </c>
      <c r="S8" s="158">
        <f xml:space="preserve"> FinStat!S$11</f>
        <v>11689.752451676406</v>
      </c>
      <c r="T8" s="158">
        <f xml:space="preserve"> FinStat!T$11</f>
        <v>4643.5228003036091</v>
      </c>
      <c r="U8" s="158">
        <f xml:space="preserve"> FinStat!U$11</f>
        <v>6771.6101456202614</v>
      </c>
      <c r="V8" s="158">
        <f xml:space="preserve"> FinStat!V$11</f>
        <v>7774.7634703046333</v>
      </c>
      <c r="W8" s="158">
        <f xml:space="preserve"> FinStat!W$11</f>
        <v>12225.309292121803</v>
      </c>
      <c r="X8" s="158">
        <f xml:space="preserve"> FinStat!X$11</f>
        <v>5306.6684422027956</v>
      </c>
      <c r="Y8" s="158">
        <f xml:space="preserve"> FinStat!Y$11</f>
        <v>7150.1346643967781</v>
      </c>
      <c r="Z8" s="158">
        <f xml:space="preserve"> FinStat!Z$11</f>
        <v>8223.2020881960671</v>
      </c>
      <c r="AA8" s="158">
        <f xml:space="preserve"> FinStat!AA$11</f>
        <v>12415.025720052168</v>
      </c>
      <c r="AB8" s="158">
        <f xml:space="preserve"> FinStat!AB$11</f>
        <v>5671.0992653253634</v>
      </c>
      <c r="AC8" s="158">
        <f xml:space="preserve"> FinStat!AC$11</f>
        <v>7635.7670443977204</v>
      </c>
      <c r="AD8" s="158">
        <f xml:space="preserve"> FinStat!AD$11</f>
        <v>8794.4339363737345</v>
      </c>
      <c r="AE8" s="158">
        <f xml:space="preserve"> FinStat!AE$11</f>
        <v>13268.901105272762</v>
      </c>
      <c r="AF8" s="158">
        <f xml:space="preserve"> FinStat!AF$11</f>
        <v>6129.8900366968774</v>
      </c>
      <c r="AG8" s="158">
        <f xml:space="preserve"> FinStat!AG$11</f>
        <v>8244.1943424591664</v>
      </c>
      <c r="AH8" s="158">
        <f xml:space="preserve"> FinStat!AH$11</f>
        <v>9507.0709744584437</v>
      </c>
      <c r="AI8" s="158">
        <f xml:space="preserve"> FinStat!AI$11</f>
        <v>14330.180031901637</v>
      </c>
      <c r="AJ8" s="158">
        <f xml:space="preserve"> FinStat!AJ$11</f>
        <v>6783.5126888902178</v>
      </c>
      <c r="AK8" s="158">
        <f xml:space="preserve"> FinStat!AK$11</f>
        <v>8944.4027086006445</v>
      </c>
      <c r="AL8" s="158">
        <f xml:space="preserve"> FinStat!AL$11</f>
        <v>10298.028432012989</v>
      </c>
      <c r="AM8" s="158">
        <f xml:space="preserve"> FinStat!AM$11</f>
        <v>15467.721434125548</v>
      </c>
      <c r="AN8" s="158">
        <f xml:space="preserve"> FinStat!AN$11</f>
        <v>7265.8416691179791</v>
      </c>
      <c r="AO8" s="158">
        <f xml:space="preserve"> FinStat!AO$11</f>
        <v>9694.9273696335586</v>
      </c>
      <c r="AP8" s="158">
        <f xml:space="preserve"> FinStat!AP$11</f>
        <v>11145.823326258263</v>
      </c>
      <c r="AQ8" s="158">
        <f xml:space="preserve"> FinStat!AQ$11</f>
        <v>16687.005459564472</v>
      </c>
      <c r="AR8" s="158">
        <f xml:space="preserve"> FinStat!AR$11</f>
        <v>7895.7465598940944</v>
      </c>
      <c r="AS8" s="158">
        <f xml:space="preserve"> FinStat!AS$11</f>
        <v>10499.384005766839</v>
      </c>
      <c r="AT8" s="158">
        <f xml:space="preserve"> FinStat!AT$11</f>
        <v>12054.539940335811</v>
      </c>
      <c r="AU8" s="158">
        <f xml:space="preserve"> FinStat!AU$11</f>
        <v>17993.906053937681</v>
      </c>
      <c r="AV8" s="158">
        <f xml:space="preserve"> FinStat!AV$11</f>
        <v>8570.9158059256297</v>
      </c>
      <c r="AW8" s="158">
        <f xml:space="preserve"> FinStat!AW$11</f>
        <v>11361.648116486715</v>
      </c>
      <c r="AX8" s="158">
        <f xml:space="preserve"> FinStat!AX$11</f>
        <v>13028.556050017258</v>
      </c>
      <c r="AY8" s="158">
        <f xml:space="preserve"> FinStat!AY$11</f>
        <v>19394.719259013629</v>
      </c>
      <c r="AZ8" s="158">
        <f xml:space="preserve"> FinStat!AZ$11</f>
        <v>0</v>
      </c>
      <c r="BA8" s="158">
        <f xml:space="preserve"> FinStat!BA$11</f>
        <v>0</v>
      </c>
      <c r="BB8" s="158">
        <f xml:space="preserve"> FinStat!BB$11</f>
        <v>0</v>
      </c>
    </row>
    <row r="9" spans="1:55" x14ac:dyDescent="0.25">
      <c r="E9" s="158" t="str">
        <f xml:space="preserve"> FinStat!E$9</f>
        <v>operating revenue</v>
      </c>
      <c r="F9" s="158">
        <f xml:space="preserve"> FinStat!F$9</f>
        <v>0</v>
      </c>
      <c r="G9" s="158" t="str">
        <f xml:space="preserve"> FinStat!G$9</f>
        <v xml:space="preserve">usd 000s </v>
      </c>
      <c r="H9" s="158">
        <f xml:space="preserve"> FinStat!H$9</f>
        <v>694463.66614187963</v>
      </c>
      <c r="I9" s="158">
        <f xml:space="preserve"> FinStat!I$9</f>
        <v>0</v>
      </c>
      <c r="J9" s="158">
        <f xml:space="preserve"> FinStat!J$9</f>
        <v>0</v>
      </c>
      <c r="K9" s="158">
        <f xml:space="preserve"> FinStat!K$9</f>
        <v>0</v>
      </c>
      <c r="L9" s="158">
        <f xml:space="preserve"> FinStat!L$9</f>
        <v>9038.4046875000004</v>
      </c>
      <c r="M9" s="158">
        <f xml:space="preserve"> FinStat!M$9</f>
        <v>10688.071924687498</v>
      </c>
      <c r="N9" s="158">
        <f xml:space="preserve"> FinStat!N$9</f>
        <v>13726.030583922746</v>
      </c>
      <c r="O9" s="158">
        <f xml:space="preserve"> FinStat!O$9</f>
        <v>18089.8116112793</v>
      </c>
      <c r="P9" s="158">
        <f xml:space="preserve"> FinStat!P$9</f>
        <v>10775.1665114319</v>
      </c>
      <c r="Q9" s="158">
        <f xml:space="preserve"> FinStat!Q$9</f>
        <v>13058.739179192209</v>
      </c>
      <c r="R9" s="158">
        <f xml:space="preserve"> FinStat!R$9</f>
        <v>14107.374272043155</v>
      </c>
      <c r="S9" s="158">
        <f xml:space="preserve"> FinStat!S$9</f>
        <v>18638.641854830876</v>
      </c>
      <c r="T9" s="158">
        <f xml:space="preserve"> FinStat!T$9</f>
        <v>11213.653901701677</v>
      </c>
      <c r="U9" s="158">
        <f xml:space="preserve"> FinStat!U$9</f>
        <v>13521.787452860195</v>
      </c>
      <c r="V9" s="158">
        <f xml:space="preserve"> FinStat!V$9</f>
        <v>14643.853133509287</v>
      </c>
      <c r="W9" s="158">
        <f xml:space="preserve"> FinStat!W$9</f>
        <v>19395.445455090852</v>
      </c>
      <c r="X9" s="158">
        <f xml:space="preserve"> FinStat!X$9</f>
        <v>12106.858571564733</v>
      </c>
      <c r="Y9" s="158">
        <f xml:space="preserve"> FinStat!Y$9</f>
        <v>14140.570011332482</v>
      </c>
      <c r="Z9" s="158">
        <f xml:space="preserve"> FinStat!Z$9</f>
        <v>15351.889438782346</v>
      </c>
      <c r="AA9" s="158">
        <f xml:space="preserve"> FinStat!AA$9</f>
        <v>19856.579425459186</v>
      </c>
      <c r="AB9" s="158">
        <f xml:space="preserve"> FinStat!AB$9</f>
        <v>12755.062971724408</v>
      </c>
      <c r="AC9" s="158">
        <f xml:space="preserve"> FinStat!AC$9</f>
        <v>14934.44420353874</v>
      </c>
      <c r="AD9" s="158">
        <f xml:space="preserve"> FinStat!AD$9</f>
        <v>16253.80303654465</v>
      </c>
      <c r="AE9" s="158">
        <f xml:space="preserve"> FinStat!AE$9</f>
        <v>21075.049642272676</v>
      </c>
      <c r="AF9" s="158">
        <f xml:space="preserve"> FinStat!AF$9</f>
        <v>13571.103157918116</v>
      </c>
      <c r="AG9" s="158">
        <f xml:space="preserve"> FinStat!AG$9</f>
        <v>15929.054014696372</v>
      </c>
      <c r="AH9" s="158">
        <f xml:space="preserve"> FinStat!AH$9</f>
        <v>17378.980207544653</v>
      </c>
      <c r="AI9" s="158">
        <f xml:space="preserve"> FinStat!AI$9</f>
        <v>22589.482293935303</v>
      </c>
      <c r="AJ9" s="158">
        <f xml:space="preserve"> FinStat!AJ$9</f>
        <v>14658.25954599274</v>
      </c>
      <c r="AK9" s="158">
        <f xml:space="preserve"> FinStat!AK$9</f>
        <v>17073.700405543605</v>
      </c>
      <c r="AL9" s="158">
        <f xml:space="preserve"> FinStat!AL$9</f>
        <v>18627.816890050606</v>
      </c>
      <c r="AM9" s="158">
        <f xml:space="preserve"> FinStat!AM$9</f>
        <v>24212.740608898926</v>
      </c>
      <c r="AN9" s="158">
        <f xml:space="preserve"> FinStat!AN$9</f>
        <v>15591.593192747789</v>
      </c>
      <c r="AO9" s="158">
        <f xml:space="preserve"> FinStat!AO$9</f>
        <v>18300.599977205653</v>
      </c>
      <c r="AP9" s="158">
        <f xml:space="preserve"> FinStat!AP$9</f>
        <v>19966.393766799687</v>
      </c>
      <c r="AQ9" s="158">
        <f xml:space="preserve"> FinStat!AQ$9</f>
        <v>25952.64469390775</v>
      </c>
      <c r="AR9" s="158">
        <f xml:space="preserve"> FinStat!AR$9</f>
        <v>16711.989975831788</v>
      </c>
      <c r="AS9" s="158">
        <f xml:space="preserve"> FinStat!AS$9</f>
        <v>19615.663363576292</v>
      </c>
      <c r="AT9" s="158">
        <f xml:space="preserve"> FinStat!AT$9</f>
        <v>21401.159481217888</v>
      </c>
      <c r="AU9" s="158">
        <f xml:space="preserve"> FinStat!AU$9</f>
        <v>27817.576601001201</v>
      </c>
      <c r="AV9" s="158">
        <f xml:space="preserve"> FinStat!AV$9</f>
        <v>17912.897386407589</v>
      </c>
      <c r="AW9" s="158">
        <f xml:space="preserve"> FinStat!AW$9</f>
        <v>21025.225930975241</v>
      </c>
      <c r="AX9" s="158">
        <f xml:space="preserve"> FinStat!AX$9</f>
        <v>22939.026070000953</v>
      </c>
      <c r="AY9" s="158">
        <f xml:space="preserve"> FinStat!AY$9</f>
        <v>29816.520708358443</v>
      </c>
      <c r="AZ9" s="158">
        <f xml:space="preserve"> FinStat!AZ$9</f>
        <v>0</v>
      </c>
      <c r="BA9" s="158">
        <f xml:space="preserve"> FinStat!BA$9</f>
        <v>0</v>
      </c>
      <c r="BB9" s="158">
        <f xml:space="preserve"> FinStat!BB$9</f>
        <v>0</v>
      </c>
    </row>
    <row r="10" spans="1:55" x14ac:dyDescent="0.25">
      <c r="E10" s="158" t="str">
        <f xml:space="preserve"> Time!E$58</f>
        <v>Forecast period flag</v>
      </c>
      <c r="F10" s="158">
        <f xml:space="preserve"> Time!F$58</f>
        <v>0</v>
      </c>
      <c r="G10" s="158" t="str">
        <f xml:space="preserve"> Time!G$58</f>
        <v>flag</v>
      </c>
      <c r="H10" s="158">
        <f xml:space="preserve"> Time!H$58</f>
        <v>40</v>
      </c>
      <c r="I10" s="158">
        <f xml:space="preserve"> Time!I$58</f>
        <v>0</v>
      </c>
      <c r="J10" s="158">
        <f xml:space="preserve"> Time!J$58</f>
        <v>0</v>
      </c>
      <c r="K10" s="158">
        <f xml:space="preserve"> Time!K$58</f>
        <v>0</v>
      </c>
      <c r="L10" s="158">
        <f xml:space="preserve"> Time!L$58</f>
        <v>1</v>
      </c>
      <c r="M10" s="158">
        <f xml:space="preserve"> Time!M$58</f>
        <v>1</v>
      </c>
      <c r="N10" s="158">
        <f xml:space="preserve"> Time!N$58</f>
        <v>1</v>
      </c>
      <c r="O10" s="158">
        <f xml:space="preserve"> Time!O$58</f>
        <v>1</v>
      </c>
      <c r="P10" s="158">
        <f xml:space="preserve"> Time!P$58</f>
        <v>1</v>
      </c>
      <c r="Q10" s="158">
        <f xml:space="preserve"> Time!Q$58</f>
        <v>1</v>
      </c>
      <c r="R10" s="158">
        <f xml:space="preserve"> Time!R$58</f>
        <v>1</v>
      </c>
      <c r="S10" s="158">
        <f xml:space="preserve"> Time!S$58</f>
        <v>1</v>
      </c>
      <c r="T10" s="158">
        <f xml:space="preserve"> Time!T$58</f>
        <v>1</v>
      </c>
      <c r="U10" s="158">
        <f xml:space="preserve"> Time!U$58</f>
        <v>1</v>
      </c>
      <c r="V10" s="158">
        <f xml:space="preserve"> Time!V$58</f>
        <v>1</v>
      </c>
      <c r="W10" s="158">
        <f xml:space="preserve"> Time!W$58</f>
        <v>1</v>
      </c>
      <c r="X10" s="158">
        <f xml:space="preserve"> Time!X$58</f>
        <v>1</v>
      </c>
      <c r="Y10" s="158">
        <f xml:space="preserve"> Time!Y$58</f>
        <v>1</v>
      </c>
      <c r="Z10" s="158">
        <f xml:space="preserve"> Time!Z$58</f>
        <v>1</v>
      </c>
      <c r="AA10" s="158">
        <f xml:space="preserve"> Time!AA$58</f>
        <v>1</v>
      </c>
      <c r="AB10" s="158">
        <f xml:space="preserve"> Time!AB$58</f>
        <v>1</v>
      </c>
      <c r="AC10" s="158">
        <f xml:space="preserve"> Time!AC$58</f>
        <v>1</v>
      </c>
      <c r="AD10" s="158">
        <f xml:space="preserve"> Time!AD$58</f>
        <v>1</v>
      </c>
      <c r="AE10" s="158">
        <f xml:space="preserve"> Time!AE$58</f>
        <v>1</v>
      </c>
      <c r="AF10" s="158">
        <f xml:space="preserve"> Time!AF$58</f>
        <v>1</v>
      </c>
      <c r="AG10" s="158">
        <f xml:space="preserve"> Time!AG$58</f>
        <v>1</v>
      </c>
      <c r="AH10" s="158">
        <f xml:space="preserve"> Time!AH$58</f>
        <v>1</v>
      </c>
      <c r="AI10" s="158">
        <f xml:space="preserve"> Time!AI$58</f>
        <v>1</v>
      </c>
      <c r="AJ10" s="158">
        <f xml:space="preserve"> Time!AJ$58</f>
        <v>1</v>
      </c>
      <c r="AK10" s="158">
        <f xml:space="preserve"> Time!AK$58</f>
        <v>1</v>
      </c>
      <c r="AL10" s="158">
        <f xml:space="preserve"> Time!AL$58</f>
        <v>1</v>
      </c>
      <c r="AM10" s="158">
        <f xml:space="preserve"> Time!AM$58</f>
        <v>1</v>
      </c>
      <c r="AN10" s="158">
        <f xml:space="preserve"> Time!AN$58</f>
        <v>1</v>
      </c>
      <c r="AO10" s="158">
        <f xml:space="preserve"> Time!AO$58</f>
        <v>1</v>
      </c>
      <c r="AP10" s="158">
        <f xml:space="preserve"> Time!AP$58</f>
        <v>1</v>
      </c>
      <c r="AQ10" s="158">
        <f xml:space="preserve"> Time!AQ$58</f>
        <v>1</v>
      </c>
      <c r="AR10" s="158">
        <f xml:space="preserve"> Time!AR$58</f>
        <v>1</v>
      </c>
      <c r="AS10" s="158">
        <f xml:space="preserve"> Time!AS$58</f>
        <v>1</v>
      </c>
      <c r="AT10" s="158">
        <f xml:space="preserve"> Time!AT$58</f>
        <v>1</v>
      </c>
      <c r="AU10" s="158">
        <f xml:space="preserve"> Time!AU$58</f>
        <v>1</v>
      </c>
      <c r="AV10" s="158">
        <f xml:space="preserve"> Time!AV$58</f>
        <v>1</v>
      </c>
      <c r="AW10" s="158">
        <f xml:space="preserve"> Time!AW$58</f>
        <v>1</v>
      </c>
      <c r="AX10" s="158">
        <f xml:space="preserve"> Time!AX$58</f>
        <v>1</v>
      </c>
      <c r="AY10" s="158">
        <f xml:space="preserve"> Time!AY$58</f>
        <v>1</v>
      </c>
      <c r="AZ10" s="158">
        <f xml:space="preserve"> Time!AZ$58</f>
        <v>0</v>
      </c>
      <c r="BA10" s="158">
        <f xml:space="preserve"> Time!BA$58</f>
        <v>0</v>
      </c>
      <c r="BB10" s="158">
        <f xml:space="preserve"> Time!BB$58</f>
        <v>0</v>
      </c>
    </row>
    <row r="11" spans="1:55" s="133" customFormat="1" x14ac:dyDescent="0.25">
      <c r="A11" s="198"/>
      <c r="B11" s="198"/>
      <c r="C11" s="199"/>
      <c r="E11" s="163" t="s">
        <v>297</v>
      </c>
      <c r="F11" s="163"/>
      <c r="G11" s="163"/>
      <c r="H11" s="163"/>
      <c r="I11" s="163"/>
      <c r="J11" s="357">
        <f t="shared" ref="J11:BB11" si="0">IF(J10=1,J8/J9,0)</f>
        <v>0</v>
      </c>
      <c r="K11" s="357">
        <f t="shared" si="0"/>
        <v>0</v>
      </c>
      <c r="L11" s="357">
        <f t="shared" si="0"/>
        <v>0.31167798036814792</v>
      </c>
      <c r="M11" s="357">
        <f t="shared" si="0"/>
        <v>0.40654527283655006</v>
      </c>
      <c r="N11" s="357">
        <f t="shared" si="0"/>
        <v>0.52407398902302049</v>
      </c>
      <c r="O11" s="357">
        <f t="shared" si="0"/>
        <v>0.62473670326265152</v>
      </c>
      <c r="P11" s="357">
        <f t="shared" si="0"/>
        <v>0.405695951347123</v>
      </c>
      <c r="Q11" s="357">
        <f t="shared" si="0"/>
        <v>0.4968590024140373</v>
      </c>
      <c r="R11" s="357">
        <f t="shared" si="0"/>
        <v>0.52702803105791196</v>
      </c>
      <c r="S11" s="357">
        <f t="shared" si="0"/>
        <v>0.62717833964101766</v>
      </c>
      <c r="T11" s="357">
        <f t="shared" si="0"/>
        <v>0.41409542696863083</v>
      </c>
      <c r="U11" s="357">
        <f t="shared" si="0"/>
        <v>0.50079252977666777</v>
      </c>
      <c r="V11" s="357">
        <f t="shared" si="0"/>
        <v>0.53092334370069383</v>
      </c>
      <c r="W11" s="357">
        <f t="shared" si="0"/>
        <v>0.63031856218146021</v>
      </c>
      <c r="X11" s="357">
        <f t="shared" si="0"/>
        <v>0.43831918997274144</v>
      </c>
      <c r="Y11" s="357">
        <f t="shared" si="0"/>
        <v>0.50564684865366416</v>
      </c>
      <c r="Z11" s="357">
        <f t="shared" si="0"/>
        <v>0.53564755797565855</v>
      </c>
      <c r="AA11" s="357">
        <f t="shared" si="0"/>
        <v>0.62523486316753019</v>
      </c>
      <c r="AB11" s="357">
        <f t="shared" si="0"/>
        <v>0.44461554426639294</v>
      </c>
      <c r="AC11" s="357">
        <f t="shared" si="0"/>
        <v>0.51128565216966115</v>
      </c>
      <c r="AD11" s="357">
        <f t="shared" si="0"/>
        <v>0.54106930646326556</v>
      </c>
      <c r="AE11" s="357">
        <f t="shared" si="0"/>
        <v>0.62960236537985592</v>
      </c>
      <c r="AF11" s="357">
        <f t="shared" si="0"/>
        <v>0.45168693844320001</v>
      </c>
      <c r="AG11" s="357">
        <f t="shared" si="0"/>
        <v>0.51755705862086698</v>
      </c>
      <c r="AH11" s="357">
        <f t="shared" si="0"/>
        <v>0.54704423740186925</v>
      </c>
      <c r="AI11" s="357">
        <f t="shared" si="0"/>
        <v>0.63437399075537571</v>
      </c>
      <c r="AJ11" s="357">
        <f t="shared" si="0"/>
        <v>0.46277749876141933</v>
      </c>
      <c r="AK11" s="357">
        <f t="shared" si="0"/>
        <v>0.52387019194131546</v>
      </c>
      <c r="AL11" s="357">
        <f t="shared" si="0"/>
        <v>0.55283066678164083</v>
      </c>
      <c r="AM11" s="357">
        <f t="shared" si="0"/>
        <v>0.63882571923480169</v>
      </c>
      <c r="AN11" s="357">
        <f t="shared" si="0"/>
        <v>0.46601021327939623</v>
      </c>
      <c r="AO11" s="357">
        <f t="shared" si="0"/>
        <v>0.52976008336934821</v>
      </c>
      <c r="AP11" s="357">
        <f t="shared" si="0"/>
        <v>0.5582291652883079</v>
      </c>
      <c r="AQ11" s="357">
        <f t="shared" si="0"/>
        <v>0.64297899718411589</v>
      </c>
      <c r="AR11" s="357">
        <f t="shared" si="0"/>
        <v>0.47245998659122029</v>
      </c>
      <c r="AS11" s="357">
        <f t="shared" si="0"/>
        <v>0.53525510767394258</v>
      </c>
      <c r="AT11" s="357">
        <f t="shared" si="0"/>
        <v>0.56326574038734356</v>
      </c>
      <c r="AU11" s="357">
        <f t="shared" si="0"/>
        <v>0.64685383317287426</v>
      </c>
      <c r="AV11" s="357">
        <f t="shared" si="0"/>
        <v>0.47847735746140602</v>
      </c>
      <c r="AW11" s="357">
        <f t="shared" si="0"/>
        <v>0.54038173733716033</v>
      </c>
      <c r="AX11" s="357">
        <f t="shared" si="0"/>
        <v>0.56796465596486923</v>
      </c>
      <c r="AY11" s="357">
        <f t="shared" si="0"/>
        <v>0.65046889436622701</v>
      </c>
      <c r="AZ11" s="357">
        <f t="shared" si="0"/>
        <v>0</v>
      </c>
      <c r="BA11" s="357">
        <f t="shared" si="0"/>
        <v>0</v>
      </c>
      <c r="BB11" s="357">
        <f t="shared" si="0"/>
        <v>0</v>
      </c>
    </row>
    <row r="13" spans="1:55" x14ac:dyDescent="0.25">
      <c r="E13" s="160" t="str">
        <f t="shared" ref="E13:AJ13" si="1" xml:space="preserve"> E$11</f>
        <v>ebitda margin</v>
      </c>
      <c r="F13" s="160">
        <f t="shared" si="1"/>
        <v>0</v>
      </c>
      <c r="G13" s="160">
        <f t="shared" si="1"/>
        <v>0</v>
      </c>
      <c r="H13" s="160">
        <f t="shared" si="1"/>
        <v>0</v>
      </c>
      <c r="I13" s="160">
        <f t="shared" si="1"/>
        <v>0</v>
      </c>
      <c r="J13" s="160">
        <f t="shared" si="1"/>
        <v>0</v>
      </c>
      <c r="K13" s="160">
        <f t="shared" si="1"/>
        <v>0</v>
      </c>
      <c r="L13" s="160">
        <f t="shared" si="1"/>
        <v>0.31167798036814792</v>
      </c>
      <c r="M13" s="160">
        <f t="shared" si="1"/>
        <v>0.40654527283655006</v>
      </c>
      <c r="N13" s="160">
        <f t="shared" si="1"/>
        <v>0.52407398902302049</v>
      </c>
      <c r="O13" s="160">
        <f t="shared" si="1"/>
        <v>0.62473670326265152</v>
      </c>
      <c r="P13" s="160">
        <f t="shared" si="1"/>
        <v>0.405695951347123</v>
      </c>
      <c r="Q13" s="160">
        <f t="shared" si="1"/>
        <v>0.4968590024140373</v>
      </c>
      <c r="R13" s="160">
        <f t="shared" si="1"/>
        <v>0.52702803105791196</v>
      </c>
      <c r="S13" s="160">
        <f t="shared" si="1"/>
        <v>0.62717833964101766</v>
      </c>
      <c r="T13" s="160">
        <f t="shared" si="1"/>
        <v>0.41409542696863083</v>
      </c>
      <c r="U13" s="160">
        <f t="shared" si="1"/>
        <v>0.50079252977666777</v>
      </c>
      <c r="V13" s="160">
        <f t="shared" si="1"/>
        <v>0.53092334370069383</v>
      </c>
      <c r="W13" s="160">
        <f t="shared" si="1"/>
        <v>0.63031856218146021</v>
      </c>
      <c r="X13" s="160">
        <f t="shared" si="1"/>
        <v>0.43831918997274144</v>
      </c>
      <c r="Y13" s="160">
        <f t="shared" si="1"/>
        <v>0.50564684865366416</v>
      </c>
      <c r="Z13" s="160">
        <f t="shared" si="1"/>
        <v>0.53564755797565855</v>
      </c>
      <c r="AA13" s="160">
        <f t="shared" si="1"/>
        <v>0.62523486316753019</v>
      </c>
      <c r="AB13" s="160">
        <f t="shared" si="1"/>
        <v>0.44461554426639294</v>
      </c>
      <c r="AC13" s="160">
        <f t="shared" si="1"/>
        <v>0.51128565216966115</v>
      </c>
      <c r="AD13" s="160">
        <f t="shared" si="1"/>
        <v>0.54106930646326556</v>
      </c>
      <c r="AE13" s="160">
        <f t="shared" si="1"/>
        <v>0.62960236537985592</v>
      </c>
      <c r="AF13" s="160">
        <f t="shared" si="1"/>
        <v>0.45168693844320001</v>
      </c>
      <c r="AG13" s="160">
        <f t="shared" si="1"/>
        <v>0.51755705862086698</v>
      </c>
      <c r="AH13" s="160">
        <f t="shared" si="1"/>
        <v>0.54704423740186925</v>
      </c>
      <c r="AI13" s="160">
        <f t="shared" si="1"/>
        <v>0.63437399075537571</v>
      </c>
      <c r="AJ13" s="160">
        <f t="shared" si="1"/>
        <v>0.46277749876141933</v>
      </c>
      <c r="AK13" s="160">
        <f t="shared" ref="AK13:BB13" si="2" xml:space="preserve"> AK$11</f>
        <v>0.52387019194131546</v>
      </c>
      <c r="AL13" s="160">
        <f t="shared" si="2"/>
        <v>0.55283066678164083</v>
      </c>
      <c r="AM13" s="160">
        <f t="shared" si="2"/>
        <v>0.63882571923480169</v>
      </c>
      <c r="AN13" s="160">
        <f t="shared" si="2"/>
        <v>0.46601021327939623</v>
      </c>
      <c r="AO13" s="160">
        <f t="shared" si="2"/>
        <v>0.52976008336934821</v>
      </c>
      <c r="AP13" s="160">
        <f t="shared" si="2"/>
        <v>0.5582291652883079</v>
      </c>
      <c r="AQ13" s="160">
        <f t="shared" si="2"/>
        <v>0.64297899718411589</v>
      </c>
      <c r="AR13" s="160">
        <f t="shared" si="2"/>
        <v>0.47245998659122029</v>
      </c>
      <c r="AS13" s="160">
        <f t="shared" si="2"/>
        <v>0.53525510767394258</v>
      </c>
      <c r="AT13" s="160">
        <f t="shared" si="2"/>
        <v>0.56326574038734356</v>
      </c>
      <c r="AU13" s="160">
        <f t="shared" si="2"/>
        <v>0.64685383317287426</v>
      </c>
      <c r="AV13" s="160">
        <f t="shared" si="2"/>
        <v>0.47847735746140602</v>
      </c>
      <c r="AW13" s="160">
        <f t="shared" si="2"/>
        <v>0.54038173733716033</v>
      </c>
      <c r="AX13" s="160">
        <f t="shared" si="2"/>
        <v>0.56796465596486923</v>
      </c>
      <c r="AY13" s="160">
        <f t="shared" si="2"/>
        <v>0.65046889436622701</v>
      </c>
      <c r="AZ13" s="160">
        <f t="shared" si="2"/>
        <v>0</v>
      </c>
      <c r="BA13" s="160">
        <f t="shared" si="2"/>
        <v>0</v>
      </c>
      <c r="BB13" s="160">
        <f t="shared" si="2"/>
        <v>0</v>
      </c>
    </row>
    <row r="14" spans="1:55" x14ac:dyDescent="0.25">
      <c r="E14" s="64" t="str">
        <f>E13 &amp; " - maximum "</f>
        <v xml:space="preserve">ebitda margin - maximum </v>
      </c>
      <c r="F14" s="357">
        <f>MAX(J13:BB13)</f>
        <v>0.65046889436622701</v>
      </c>
    </row>
    <row r="16" spans="1:55" x14ac:dyDescent="0.25">
      <c r="B16" s="2" t="s">
        <v>298</v>
      </c>
    </row>
    <row r="17" spans="1:54" x14ac:dyDescent="0.25">
      <c r="E17" s="158" t="str">
        <f xml:space="preserve"> FinStat!E$15</f>
        <v>Profit before tax</v>
      </c>
      <c r="F17" s="158">
        <f xml:space="preserve"> FinStat!F$15</f>
        <v>0</v>
      </c>
      <c r="G17" s="158" t="str">
        <f xml:space="preserve"> FinStat!G$15</f>
        <v xml:space="preserve"> usd 000s</v>
      </c>
      <c r="H17" s="158">
        <f xml:space="preserve"> FinStat!H$15</f>
        <v>251950.26163318122</v>
      </c>
      <c r="I17" s="158">
        <f xml:space="preserve"> FinStat!I$15</f>
        <v>0</v>
      </c>
      <c r="J17" s="158">
        <f xml:space="preserve"> FinStat!J$15</f>
        <v>0</v>
      </c>
      <c r="K17" s="158">
        <f xml:space="preserve"> FinStat!K$15</f>
        <v>0</v>
      </c>
      <c r="L17" s="158">
        <f xml:space="preserve"> FinStat!L$15</f>
        <v>-1042.5173223458892</v>
      </c>
      <c r="M17" s="158">
        <f xml:space="preserve"> FinStat!M$15</f>
        <v>372.85566466395539</v>
      </c>
      <c r="N17" s="158">
        <f xml:space="preserve"> FinStat!N$15</f>
        <v>3087.6583412943992</v>
      </c>
      <c r="O17" s="158">
        <f xml:space="preserve"> FinStat!O$15</f>
        <v>7275.5363919607335</v>
      </c>
      <c r="P17" s="158">
        <f xml:space="preserve"> FinStat!P$15</f>
        <v>447.22225069683327</v>
      </c>
      <c r="Q17" s="158">
        <f xml:space="preserve"> FinStat!Q$15</f>
        <v>2632.4034912215593</v>
      </c>
      <c r="R17" s="158">
        <f xml:space="preserve"> FinStat!R$15</f>
        <v>3649.0419599645511</v>
      </c>
      <c r="S17" s="158">
        <f xml:space="preserve"> FinStat!S$15</f>
        <v>7983.7771092106523</v>
      </c>
      <c r="T17" s="158">
        <f xml:space="preserve"> FinStat!T$15</f>
        <v>1024.859786604979</v>
      </c>
      <c r="U17" s="158">
        <f xml:space="preserve"> FinStat!U$15</f>
        <v>3232.0423374010834</v>
      </c>
      <c r="V17" s="158">
        <f xml:space="preserve"> FinStat!V$15</f>
        <v>4308.6812785238108</v>
      </c>
      <c r="W17" s="158">
        <f xml:space="preserve"> FinStat!W$15</f>
        <v>8839.1914839026249</v>
      </c>
      <c r="X17" s="158">
        <f xml:space="preserve"> FinStat!X$15</f>
        <v>2008.2574832986861</v>
      </c>
      <c r="Y17" s="158">
        <f xml:space="preserve"> FinStat!Y$15</f>
        <v>3926.9476780954083</v>
      </c>
      <c r="Z17" s="158">
        <f xml:space="preserve"> FinStat!Z$15</f>
        <v>5076.9774306618201</v>
      </c>
      <c r="AA17" s="158">
        <f xml:space="preserve"> FinStat!AA$15</f>
        <v>9348.7654460795657</v>
      </c>
      <c r="AB17" s="158">
        <f xml:space="preserve"> FinStat!AB$15</f>
        <v>2685.592416010295</v>
      </c>
      <c r="AC17" s="158">
        <f xml:space="preserve"> FinStat!AC$15</f>
        <v>4658.8410170004599</v>
      </c>
      <c r="AD17" s="158">
        <f xml:space="preserve"> FinStat!AD$15</f>
        <v>5826.2859911682554</v>
      </c>
      <c r="AE17" s="158">
        <f xml:space="preserve"> FinStat!AE$15</f>
        <v>10309.827132670023</v>
      </c>
      <c r="AF17" s="158">
        <f xml:space="preserve"> FinStat!AF$15</f>
        <v>3179.8900366968774</v>
      </c>
      <c r="AG17" s="158">
        <f xml:space="preserve"> FinStat!AG$15</f>
        <v>5294.1943424591664</v>
      </c>
      <c r="AH17" s="158">
        <f xml:space="preserve"> FinStat!AH$15</f>
        <v>6557.0709744584437</v>
      </c>
      <c r="AI17" s="158">
        <f xml:space="preserve"> FinStat!AI$15</f>
        <v>11380.180031901637</v>
      </c>
      <c r="AJ17" s="158">
        <f xml:space="preserve"> FinStat!AJ$15</f>
        <v>3833.5126888902178</v>
      </c>
      <c r="AK17" s="158">
        <f xml:space="preserve"> FinStat!AK$15</f>
        <v>5994.4027086006445</v>
      </c>
      <c r="AL17" s="158">
        <f xml:space="preserve"> FinStat!AL$15</f>
        <v>7348.0284320129886</v>
      </c>
      <c r="AM17" s="158">
        <f xml:space="preserve"> FinStat!AM$15</f>
        <v>12517.721434125548</v>
      </c>
      <c r="AN17" s="158">
        <f xml:space="preserve"> FinStat!AN$15</f>
        <v>4315.8416691179791</v>
      </c>
      <c r="AO17" s="158">
        <f xml:space="preserve"> FinStat!AO$15</f>
        <v>6744.9273696335586</v>
      </c>
      <c r="AP17" s="158">
        <f xml:space="preserve"> FinStat!AP$15</f>
        <v>8195.8233262582635</v>
      </c>
      <c r="AQ17" s="158">
        <f xml:space="preserve"> FinStat!AQ$15</f>
        <v>13737.005459564472</v>
      </c>
      <c r="AR17" s="158">
        <f xml:space="preserve"> FinStat!AR$15</f>
        <v>4945.7465598940944</v>
      </c>
      <c r="AS17" s="158">
        <f xml:space="preserve"> FinStat!AS$15</f>
        <v>7549.3840057668385</v>
      </c>
      <c r="AT17" s="158">
        <f xml:space="preserve"> FinStat!AT$15</f>
        <v>9104.5399403358115</v>
      </c>
      <c r="AU17" s="158">
        <f xml:space="preserve"> FinStat!AU$15</f>
        <v>15043.906053937681</v>
      </c>
      <c r="AV17" s="158">
        <f xml:space="preserve"> FinStat!AV$15</f>
        <v>5620.9158059256297</v>
      </c>
      <c r="AW17" s="158">
        <f xml:space="preserve"> FinStat!AW$15</f>
        <v>8411.6481164867146</v>
      </c>
      <c r="AX17" s="158">
        <f xml:space="preserve"> FinStat!AX$15</f>
        <v>10078.556050017258</v>
      </c>
      <c r="AY17" s="158">
        <f xml:space="preserve"> FinStat!AY$15</f>
        <v>16444.719259013629</v>
      </c>
      <c r="AZ17" s="158">
        <f xml:space="preserve"> FinStat!AZ$15</f>
        <v>0</v>
      </c>
      <c r="BA17" s="158">
        <f xml:space="preserve"> FinStat!BA$15</f>
        <v>0</v>
      </c>
      <c r="BB17" s="158">
        <f xml:space="preserve"> FinStat!BB$15</f>
        <v>0</v>
      </c>
    </row>
    <row r="18" spans="1:54" x14ac:dyDescent="0.25">
      <c r="E18" s="158" t="str">
        <f xml:space="preserve"> FinStat!E$9</f>
        <v>operating revenue</v>
      </c>
      <c r="F18" s="158">
        <f xml:space="preserve"> FinStat!F$9</f>
        <v>0</v>
      </c>
      <c r="G18" s="158" t="str">
        <f xml:space="preserve"> FinStat!G$9</f>
        <v xml:space="preserve">usd 000s </v>
      </c>
      <c r="H18" s="158">
        <f xml:space="preserve"> FinStat!H$9</f>
        <v>694463.66614187963</v>
      </c>
      <c r="I18" s="158">
        <f xml:space="preserve"> FinStat!I$9</f>
        <v>0</v>
      </c>
      <c r="J18" s="158">
        <f xml:space="preserve"> FinStat!J$9</f>
        <v>0</v>
      </c>
      <c r="K18" s="158">
        <f xml:space="preserve"> FinStat!K$9</f>
        <v>0</v>
      </c>
      <c r="L18" s="158">
        <f xml:space="preserve"> FinStat!L$9</f>
        <v>9038.4046875000004</v>
      </c>
      <c r="M18" s="158">
        <f xml:space="preserve"> FinStat!M$9</f>
        <v>10688.071924687498</v>
      </c>
      <c r="N18" s="158">
        <f xml:space="preserve"> FinStat!N$9</f>
        <v>13726.030583922746</v>
      </c>
      <c r="O18" s="158">
        <f xml:space="preserve"> FinStat!O$9</f>
        <v>18089.8116112793</v>
      </c>
      <c r="P18" s="158">
        <f xml:space="preserve"> FinStat!P$9</f>
        <v>10775.1665114319</v>
      </c>
      <c r="Q18" s="158">
        <f xml:space="preserve"> FinStat!Q$9</f>
        <v>13058.739179192209</v>
      </c>
      <c r="R18" s="158">
        <f xml:space="preserve"> FinStat!R$9</f>
        <v>14107.374272043155</v>
      </c>
      <c r="S18" s="158">
        <f xml:space="preserve"> FinStat!S$9</f>
        <v>18638.641854830876</v>
      </c>
      <c r="T18" s="158">
        <f xml:space="preserve"> FinStat!T$9</f>
        <v>11213.653901701677</v>
      </c>
      <c r="U18" s="158">
        <f xml:space="preserve"> FinStat!U$9</f>
        <v>13521.787452860195</v>
      </c>
      <c r="V18" s="158">
        <f xml:space="preserve"> FinStat!V$9</f>
        <v>14643.853133509287</v>
      </c>
      <c r="W18" s="158">
        <f xml:space="preserve"> FinStat!W$9</f>
        <v>19395.445455090852</v>
      </c>
      <c r="X18" s="158">
        <f xml:space="preserve"> FinStat!X$9</f>
        <v>12106.858571564733</v>
      </c>
      <c r="Y18" s="158">
        <f xml:space="preserve"> FinStat!Y$9</f>
        <v>14140.570011332482</v>
      </c>
      <c r="Z18" s="158">
        <f xml:space="preserve"> FinStat!Z$9</f>
        <v>15351.889438782346</v>
      </c>
      <c r="AA18" s="158">
        <f xml:space="preserve"> FinStat!AA$9</f>
        <v>19856.579425459186</v>
      </c>
      <c r="AB18" s="158">
        <f xml:space="preserve"> FinStat!AB$9</f>
        <v>12755.062971724408</v>
      </c>
      <c r="AC18" s="158">
        <f xml:space="preserve"> FinStat!AC$9</f>
        <v>14934.44420353874</v>
      </c>
      <c r="AD18" s="158">
        <f xml:space="preserve"> FinStat!AD$9</f>
        <v>16253.80303654465</v>
      </c>
      <c r="AE18" s="158">
        <f xml:space="preserve"> FinStat!AE$9</f>
        <v>21075.049642272676</v>
      </c>
      <c r="AF18" s="158">
        <f xml:space="preserve"> FinStat!AF$9</f>
        <v>13571.103157918116</v>
      </c>
      <c r="AG18" s="158">
        <f xml:space="preserve"> FinStat!AG$9</f>
        <v>15929.054014696372</v>
      </c>
      <c r="AH18" s="158">
        <f xml:space="preserve"> FinStat!AH$9</f>
        <v>17378.980207544653</v>
      </c>
      <c r="AI18" s="158">
        <f xml:space="preserve"> FinStat!AI$9</f>
        <v>22589.482293935303</v>
      </c>
      <c r="AJ18" s="158">
        <f xml:space="preserve"> FinStat!AJ$9</f>
        <v>14658.25954599274</v>
      </c>
      <c r="AK18" s="158">
        <f xml:space="preserve"> FinStat!AK$9</f>
        <v>17073.700405543605</v>
      </c>
      <c r="AL18" s="158">
        <f xml:space="preserve"> FinStat!AL$9</f>
        <v>18627.816890050606</v>
      </c>
      <c r="AM18" s="158">
        <f xml:space="preserve"> FinStat!AM$9</f>
        <v>24212.740608898926</v>
      </c>
      <c r="AN18" s="158">
        <f xml:space="preserve"> FinStat!AN$9</f>
        <v>15591.593192747789</v>
      </c>
      <c r="AO18" s="158">
        <f xml:space="preserve"> FinStat!AO$9</f>
        <v>18300.599977205653</v>
      </c>
      <c r="AP18" s="158">
        <f xml:space="preserve"> FinStat!AP$9</f>
        <v>19966.393766799687</v>
      </c>
      <c r="AQ18" s="158">
        <f xml:space="preserve"> FinStat!AQ$9</f>
        <v>25952.64469390775</v>
      </c>
      <c r="AR18" s="158">
        <f xml:space="preserve"> FinStat!AR$9</f>
        <v>16711.989975831788</v>
      </c>
      <c r="AS18" s="158">
        <f xml:space="preserve"> FinStat!AS$9</f>
        <v>19615.663363576292</v>
      </c>
      <c r="AT18" s="158">
        <f xml:space="preserve"> FinStat!AT$9</f>
        <v>21401.159481217888</v>
      </c>
      <c r="AU18" s="158">
        <f xml:space="preserve"> FinStat!AU$9</f>
        <v>27817.576601001201</v>
      </c>
      <c r="AV18" s="158">
        <f xml:space="preserve"> FinStat!AV$9</f>
        <v>17912.897386407589</v>
      </c>
      <c r="AW18" s="158">
        <f xml:space="preserve"> FinStat!AW$9</f>
        <v>21025.225930975241</v>
      </c>
      <c r="AX18" s="158">
        <f xml:space="preserve"> FinStat!AX$9</f>
        <v>22939.026070000953</v>
      </c>
      <c r="AY18" s="158">
        <f xml:space="preserve"> FinStat!AY$9</f>
        <v>29816.520708358443</v>
      </c>
      <c r="AZ18" s="158">
        <f xml:space="preserve"> FinStat!AZ$9</f>
        <v>0</v>
      </c>
      <c r="BA18" s="158">
        <f xml:space="preserve"> FinStat!BA$9</f>
        <v>0</v>
      </c>
      <c r="BB18" s="158">
        <f xml:space="preserve"> FinStat!BB$9</f>
        <v>0</v>
      </c>
    </row>
    <row r="19" spans="1:54" x14ac:dyDescent="0.25">
      <c r="E19" s="158" t="str">
        <f xml:space="preserve"> Time!E$58</f>
        <v>Forecast period flag</v>
      </c>
      <c r="F19" s="158">
        <f xml:space="preserve"> Time!F$58</f>
        <v>0</v>
      </c>
      <c r="G19" s="158" t="str">
        <f xml:space="preserve"> Time!G$58</f>
        <v>flag</v>
      </c>
      <c r="H19" s="158">
        <f xml:space="preserve"> Time!H$58</f>
        <v>40</v>
      </c>
      <c r="I19" s="158">
        <f xml:space="preserve"> Time!I$58</f>
        <v>0</v>
      </c>
      <c r="J19" s="158">
        <f xml:space="preserve"> Time!J$58</f>
        <v>0</v>
      </c>
      <c r="K19" s="158">
        <f xml:space="preserve"> Time!K$58</f>
        <v>0</v>
      </c>
      <c r="L19" s="158">
        <f xml:space="preserve"> Time!L$58</f>
        <v>1</v>
      </c>
      <c r="M19" s="158">
        <f xml:space="preserve"> Time!M$58</f>
        <v>1</v>
      </c>
      <c r="N19" s="158">
        <f xml:space="preserve"> Time!N$58</f>
        <v>1</v>
      </c>
      <c r="O19" s="158">
        <f xml:space="preserve"> Time!O$58</f>
        <v>1</v>
      </c>
      <c r="P19" s="158">
        <f xml:space="preserve"> Time!P$58</f>
        <v>1</v>
      </c>
      <c r="Q19" s="158">
        <f xml:space="preserve"> Time!Q$58</f>
        <v>1</v>
      </c>
      <c r="R19" s="158">
        <f xml:space="preserve"> Time!R$58</f>
        <v>1</v>
      </c>
      <c r="S19" s="158">
        <f xml:space="preserve"> Time!S$58</f>
        <v>1</v>
      </c>
      <c r="T19" s="158">
        <f xml:space="preserve"> Time!T$58</f>
        <v>1</v>
      </c>
      <c r="U19" s="158">
        <f xml:space="preserve"> Time!U$58</f>
        <v>1</v>
      </c>
      <c r="V19" s="158">
        <f xml:space="preserve"> Time!V$58</f>
        <v>1</v>
      </c>
      <c r="W19" s="158">
        <f xml:space="preserve"> Time!W$58</f>
        <v>1</v>
      </c>
      <c r="X19" s="158">
        <f xml:space="preserve"> Time!X$58</f>
        <v>1</v>
      </c>
      <c r="Y19" s="158">
        <f xml:space="preserve"> Time!Y$58</f>
        <v>1</v>
      </c>
      <c r="Z19" s="158">
        <f xml:space="preserve"> Time!Z$58</f>
        <v>1</v>
      </c>
      <c r="AA19" s="158">
        <f xml:space="preserve"> Time!AA$58</f>
        <v>1</v>
      </c>
      <c r="AB19" s="158">
        <f xml:space="preserve"> Time!AB$58</f>
        <v>1</v>
      </c>
      <c r="AC19" s="158">
        <f xml:space="preserve"> Time!AC$58</f>
        <v>1</v>
      </c>
      <c r="AD19" s="158">
        <f xml:space="preserve"> Time!AD$58</f>
        <v>1</v>
      </c>
      <c r="AE19" s="158">
        <f xml:space="preserve"> Time!AE$58</f>
        <v>1</v>
      </c>
      <c r="AF19" s="158">
        <f xml:space="preserve"> Time!AF$58</f>
        <v>1</v>
      </c>
      <c r="AG19" s="158">
        <f xml:space="preserve"> Time!AG$58</f>
        <v>1</v>
      </c>
      <c r="AH19" s="158">
        <f xml:space="preserve"> Time!AH$58</f>
        <v>1</v>
      </c>
      <c r="AI19" s="158">
        <f xml:space="preserve"> Time!AI$58</f>
        <v>1</v>
      </c>
      <c r="AJ19" s="158">
        <f xml:space="preserve"> Time!AJ$58</f>
        <v>1</v>
      </c>
      <c r="AK19" s="158">
        <f xml:space="preserve"> Time!AK$58</f>
        <v>1</v>
      </c>
      <c r="AL19" s="158">
        <f xml:space="preserve"> Time!AL$58</f>
        <v>1</v>
      </c>
      <c r="AM19" s="158">
        <f xml:space="preserve"> Time!AM$58</f>
        <v>1</v>
      </c>
      <c r="AN19" s="158">
        <f xml:space="preserve"> Time!AN$58</f>
        <v>1</v>
      </c>
      <c r="AO19" s="158">
        <f xml:space="preserve"> Time!AO$58</f>
        <v>1</v>
      </c>
      <c r="AP19" s="158">
        <f xml:space="preserve"> Time!AP$58</f>
        <v>1</v>
      </c>
      <c r="AQ19" s="158">
        <f xml:space="preserve"> Time!AQ$58</f>
        <v>1</v>
      </c>
      <c r="AR19" s="158">
        <f xml:space="preserve"> Time!AR$58</f>
        <v>1</v>
      </c>
      <c r="AS19" s="158">
        <f xml:space="preserve"> Time!AS$58</f>
        <v>1</v>
      </c>
      <c r="AT19" s="158">
        <f xml:space="preserve"> Time!AT$58</f>
        <v>1</v>
      </c>
      <c r="AU19" s="158">
        <f xml:space="preserve"> Time!AU$58</f>
        <v>1</v>
      </c>
      <c r="AV19" s="158">
        <f xml:space="preserve"> Time!AV$58</f>
        <v>1</v>
      </c>
      <c r="AW19" s="158">
        <f xml:space="preserve"> Time!AW$58</f>
        <v>1</v>
      </c>
      <c r="AX19" s="158">
        <f xml:space="preserve"> Time!AX$58</f>
        <v>1</v>
      </c>
      <c r="AY19" s="158">
        <f xml:space="preserve"> Time!AY$58</f>
        <v>1</v>
      </c>
      <c r="AZ19" s="158">
        <f xml:space="preserve"> Time!AZ$58</f>
        <v>0</v>
      </c>
      <c r="BA19" s="158">
        <f xml:space="preserve"> Time!BA$58</f>
        <v>0</v>
      </c>
      <c r="BB19" s="158">
        <f xml:space="preserve"> Time!BB$58</f>
        <v>0</v>
      </c>
    </row>
    <row r="20" spans="1:54" s="133" customFormat="1" x14ac:dyDescent="0.25">
      <c r="A20" s="198"/>
      <c r="B20" s="198"/>
      <c r="C20" s="199"/>
      <c r="E20" s="163" t="s">
        <v>298</v>
      </c>
      <c r="F20" s="163"/>
      <c r="G20" s="163"/>
      <c r="H20" s="163"/>
      <c r="I20" s="163"/>
      <c r="J20" s="357">
        <f t="shared" ref="J20:BB20" si="3">IF(J19=1,J17/J18,0)</f>
        <v>0</v>
      </c>
      <c r="K20" s="357">
        <f t="shared" si="3"/>
        <v>0</v>
      </c>
      <c r="L20" s="357">
        <f t="shared" si="3"/>
        <v>-0.11534306754240352</v>
      </c>
      <c r="M20" s="357">
        <f t="shared" si="3"/>
        <v>3.4885212907552275E-2</v>
      </c>
      <c r="N20" s="357">
        <f t="shared" si="3"/>
        <v>0.22494910836866144</v>
      </c>
      <c r="O20" s="357">
        <f t="shared" si="3"/>
        <v>0.40218972691922977</v>
      </c>
      <c r="P20" s="357">
        <f t="shared" si="3"/>
        <v>4.1504903912376052E-2</v>
      </c>
      <c r="Q20" s="357">
        <f t="shared" si="3"/>
        <v>0.20158174959310238</v>
      </c>
      <c r="R20" s="357">
        <f t="shared" si="3"/>
        <v>0.25866202240029351</v>
      </c>
      <c r="S20" s="357">
        <f t="shared" si="3"/>
        <v>0.42834543264435165</v>
      </c>
      <c r="T20" s="357">
        <f t="shared" si="3"/>
        <v>9.1393919911283886E-2</v>
      </c>
      <c r="U20" s="357">
        <f t="shared" si="3"/>
        <v>0.23902478490130577</v>
      </c>
      <c r="V20" s="357">
        <f t="shared" si="3"/>
        <v>0.29423139109913132</v>
      </c>
      <c r="W20" s="357">
        <f t="shared" si="3"/>
        <v>0.45573542017219015</v>
      </c>
      <c r="X20" s="357">
        <f t="shared" si="3"/>
        <v>0.16587766937456938</v>
      </c>
      <c r="Y20" s="357">
        <f t="shared" si="3"/>
        <v>0.27770787704797534</v>
      </c>
      <c r="Z20" s="357">
        <f t="shared" si="3"/>
        <v>0.33070700846999501</v>
      </c>
      <c r="AA20" s="357">
        <f t="shared" si="3"/>
        <v>0.47081449658409003</v>
      </c>
      <c r="AB20" s="357">
        <f t="shared" si="3"/>
        <v>0.21055109033673544</v>
      </c>
      <c r="AC20" s="357">
        <f t="shared" si="3"/>
        <v>0.3119527552218207</v>
      </c>
      <c r="AD20" s="357">
        <f t="shared" si="3"/>
        <v>0.35845678565616784</v>
      </c>
      <c r="AE20" s="357">
        <f t="shared" si="3"/>
        <v>0.48919586466787746</v>
      </c>
      <c r="AF20" s="357">
        <f t="shared" si="3"/>
        <v>0.23431330524089025</v>
      </c>
      <c r="AG20" s="357">
        <f t="shared" si="3"/>
        <v>0.33236087576667561</v>
      </c>
      <c r="AH20" s="357">
        <f t="shared" si="3"/>
        <v>0.37729894942925674</v>
      </c>
      <c r="AI20" s="357">
        <f t="shared" si="3"/>
        <v>0.50378224183371045</v>
      </c>
      <c r="AJ20" s="357">
        <f t="shared" si="3"/>
        <v>0.26152577506640068</v>
      </c>
      <c r="AK20" s="357">
        <f t="shared" si="3"/>
        <v>0.351089837950673</v>
      </c>
      <c r="AL20" s="357">
        <f t="shared" si="3"/>
        <v>0.39446535658924581</v>
      </c>
      <c r="AM20" s="357">
        <f t="shared" si="3"/>
        <v>0.51698903632267468</v>
      </c>
      <c r="AN20" s="357">
        <f t="shared" si="3"/>
        <v>0.27680568725493893</v>
      </c>
      <c r="AO20" s="357">
        <f t="shared" si="3"/>
        <v>0.36856318252050291</v>
      </c>
      <c r="AP20" s="357">
        <f t="shared" si="3"/>
        <v>0.41048090215902472</v>
      </c>
      <c r="AQ20" s="357">
        <f t="shared" si="3"/>
        <v>0.52931042757230684</v>
      </c>
      <c r="AR20" s="357">
        <f t="shared" si="3"/>
        <v>0.29594001474668402</v>
      </c>
      <c r="AS20" s="357">
        <f t="shared" si="3"/>
        <v>0.38486508795746627</v>
      </c>
      <c r="AT20" s="357">
        <f t="shared" si="3"/>
        <v>0.42542274161949722</v>
      </c>
      <c r="AU20" s="357">
        <f t="shared" si="3"/>
        <v>0.54080577433895605</v>
      </c>
      <c r="AV20" s="357">
        <f t="shared" si="3"/>
        <v>0.31379154832823491</v>
      </c>
      <c r="AW20" s="357">
        <f t="shared" si="3"/>
        <v>0.40007408929167909</v>
      </c>
      <c r="AX20" s="357">
        <f t="shared" si="3"/>
        <v>0.43936285783282336</v>
      </c>
      <c r="AY20" s="357">
        <f t="shared" si="3"/>
        <v>0.55153045587923655</v>
      </c>
      <c r="AZ20" s="357">
        <f t="shared" si="3"/>
        <v>0</v>
      </c>
      <c r="BA20" s="357">
        <f t="shared" si="3"/>
        <v>0</v>
      </c>
      <c r="BB20" s="357">
        <f t="shared" si="3"/>
        <v>0</v>
      </c>
    </row>
    <row r="22" spans="1:54" x14ac:dyDescent="0.25">
      <c r="E22" s="160" t="str">
        <f t="shared" ref="E22:AJ22" si="4" xml:space="preserve"> E$20</f>
        <v>net profit before tax margin</v>
      </c>
      <c r="F22" s="160">
        <f t="shared" si="4"/>
        <v>0</v>
      </c>
      <c r="G22" s="160">
        <f t="shared" si="4"/>
        <v>0</v>
      </c>
      <c r="H22" s="160">
        <f t="shared" si="4"/>
        <v>0</v>
      </c>
      <c r="I22" s="160">
        <f t="shared" si="4"/>
        <v>0</v>
      </c>
      <c r="J22" s="160">
        <f t="shared" si="4"/>
        <v>0</v>
      </c>
      <c r="K22" s="160">
        <f t="shared" si="4"/>
        <v>0</v>
      </c>
      <c r="L22" s="160">
        <f t="shared" si="4"/>
        <v>-0.11534306754240352</v>
      </c>
      <c r="M22" s="160">
        <f t="shared" si="4"/>
        <v>3.4885212907552275E-2</v>
      </c>
      <c r="N22" s="160">
        <f t="shared" si="4"/>
        <v>0.22494910836866144</v>
      </c>
      <c r="O22" s="160">
        <f t="shared" si="4"/>
        <v>0.40218972691922977</v>
      </c>
      <c r="P22" s="160">
        <f t="shared" si="4"/>
        <v>4.1504903912376052E-2</v>
      </c>
      <c r="Q22" s="160">
        <f t="shared" si="4"/>
        <v>0.20158174959310238</v>
      </c>
      <c r="R22" s="160">
        <f t="shared" si="4"/>
        <v>0.25866202240029351</v>
      </c>
      <c r="S22" s="160">
        <f t="shared" si="4"/>
        <v>0.42834543264435165</v>
      </c>
      <c r="T22" s="160">
        <f t="shared" si="4"/>
        <v>9.1393919911283886E-2</v>
      </c>
      <c r="U22" s="160">
        <f t="shared" si="4"/>
        <v>0.23902478490130577</v>
      </c>
      <c r="V22" s="160">
        <f t="shared" si="4"/>
        <v>0.29423139109913132</v>
      </c>
      <c r="W22" s="160">
        <f t="shared" si="4"/>
        <v>0.45573542017219015</v>
      </c>
      <c r="X22" s="160">
        <f t="shared" si="4"/>
        <v>0.16587766937456938</v>
      </c>
      <c r="Y22" s="160">
        <f t="shared" si="4"/>
        <v>0.27770787704797534</v>
      </c>
      <c r="Z22" s="160">
        <f t="shared" si="4"/>
        <v>0.33070700846999501</v>
      </c>
      <c r="AA22" s="160">
        <f t="shared" si="4"/>
        <v>0.47081449658409003</v>
      </c>
      <c r="AB22" s="160">
        <f t="shared" si="4"/>
        <v>0.21055109033673544</v>
      </c>
      <c r="AC22" s="160">
        <f t="shared" si="4"/>
        <v>0.3119527552218207</v>
      </c>
      <c r="AD22" s="160">
        <f t="shared" si="4"/>
        <v>0.35845678565616784</v>
      </c>
      <c r="AE22" s="160">
        <f t="shared" si="4"/>
        <v>0.48919586466787746</v>
      </c>
      <c r="AF22" s="160">
        <f t="shared" si="4"/>
        <v>0.23431330524089025</v>
      </c>
      <c r="AG22" s="160">
        <f t="shared" si="4"/>
        <v>0.33236087576667561</v>
      </c>
      <c r="AH22" s="160">
        <f t="shared" si="4"/>
        <v>0.37729894942925674</v>
      </c>
      <c r="AI22" s="160">
        <f t="shared" si="4"/>
        <v>0.50378224183371045</v>
      </c>
      <c r="AJ22" s="160">
        <f t="shared" si="4"/>
        <v>0.26152577506640068</v>
      </c>
      <c r="AK22" s="160">
        <f t="shared" ref="AK22:BB22" si="5" xml:space="preserve"> AK$20</f>
        <v>0.351089837950673</v>
      </c>
      <c r="AL22" s="160">
        <f t="shared" si="5"/>
        <v>0.39446535658924581</v>
      </c>
      <c r="AM22" s="160">
        <f t="shared" si="5"/>
        <v>0.51698903632267468</v>
      </c>
      <c r="AN22" s="160">
        <f t="shared" si="5"/>
        <v>0.27680568725493893</v>
      </c>
      <c r="AO22" s="160">
        <f t="shared" si="5"/>
        <v>0.36856318252050291</v>
      </c>
      <c r="AP22" s="160">
        <f t="shared" si="5"/>
        <v>0.41048090215902472</v>
      </c>
      <c r="AQ22" s="160">
        <f t="shared" si="5"/>
        <v>0.52931042757230684</v>
      </c>
      <c r="AR22" s="160">
        <f t="shared" si="5"/>
        <v>0.29594001474668402</v>
      </c>
      <c r="AS22" s="160">
        <f t="shared" si="5"/>
        <v>0.38486508795746627</v>
      </c>
      <c r="AT22" s="160">
        <f t="shared" si="5"/>
        <v>0.42542274161949722</v>
      </c>
      <c r="AU22" s="160">
        <f t="shared" si="5"/>
        <v>0.54080577433895605</v>
      </c>
      <c r="AV22" s="160">
        <f t="shared" si="5"/>
        <v>0.31379154832823491</v>
      </c>
      <c r="AW22" s="160">
        <f t="shared" si="5"/>
        <v>0.40007408929167909</v>
      </c>
      <c r="AX22" s="160">
        <f t="shared" si="5"/>
        <v>0.43936285783282336</v>
      </c>
      <c r="AY22" s="160">
        <f t="shared" si="5"/>
        <v>0.55153045587923655</v>
      </c>
      <c r="AZ22" s="160">
        <f t="shared" si="5"/>
        <v>0</v>
      </c>
      <c r="BA22" s="160">
        <f t="shared" si="5"/>
        <v>0</v>
      </c>
      <c r="BB22" s="160">
        <f t="shared" si="5"/>
        <v>0</v>
      </c>
    </row>
    <row r="23" spans="1:54" x14ac:dyDescent="0.25">
      <c r="E23" s="64" t="str">
        <f>E22 &amp; " - maximum "</f>
        <v xml:space="preserve">net profit before tax margin - maximum </v>
      </c>
      <c r="F23" s="357">
        <f>MAX(J22:BB22)</f>
        <v>0.55153045587923655</v>
      </c>
    </row>
    <row r="26" spans="1:54" x14ac:dyDescent="0.25">
      <c r="B26" s="2" t="s">
        <v>299</v>
      </c>
    </row>
    <row r="27" spans="1:54" x14ac:dyDescent="0.25">
      <c r="E27" s="158" t="str">
        <f xml:space="preserve"> FinStat!E$18</f>
        <v>Profit after tax</v>
      </c>
      <c r="F27" s="158">
        <f xml:space="preserve"> FinStat!F$18</f>
        <v>0</v>
      </c>
      <c r="G27" s="158" t="str">
        <f xml:space="preserve"> FinStat!G$18</f>
        <v xml:space="preserve"> usd 000s</v>
      </c>
      <c r="H27" s="158">
        <f xml:space="preserve"> FinStat!H$18</f>
        <v>176365.18314322687</v>
      </c>
      <c r="I27" s="158">
        <f xml:space="preserve"> FinStat!I$18</f>
        <v>0</v>
      </c>
      <c r="J27" s="158">
        <f xml:space="preserve"> FinStat!J$18</f>
        <v>0</v>
      </c>
      <c r="K27" s="158">
        <f xml:space="preserve"> FinStat!K$18</f>
        <v>0</v>
      </c>
      <c r="L27" s="158">
        <f xml:space="preserve"> FinStat!L$18</f>
        <v>-729.76212564212244</v>
      </c>
      <c r="M27" s="158">
        <f xml:space="preserve"> FinStat!M$18</f>
        <v>260.9989652647688</v>
      </c>
      <c r="N27" s="158">
        <f xml:space="preserve"> FinStat!N$18</f>
        <v>2161.3608389060796</v>
      </c>
      <c r="O27" s="158">
        <f xml:space="preserve"> FinStat!O$18</f>
        <v>5092.8754743725131</v>
      </c>
      <c r="P27" s="158">
        <f xml:space="preserve"> FinStat!P$18</f>
        <v>313.0555754877833</v>
      </c>
      <c r="Q27" s="158">
        <f xml:space="preserve"> FinStat!Q$18</f>
        <v>1842.6824438550916</v>
      </c>
      <c r="R27" s="158">
        <f xml:space="preserve"> FinStat!R$18</f>
        <v>2554.3293719751855</v>
      </c>
      <c r="S27" s="158">
        <f xml:space="preserve"> FinStat!S$18</f>
        <v>5588.6439764474562</v>
      </c>
      <c r="T27" s="158">
        <f xml:space="preserve"> FinStat!T$18</f>
        <v>717.40185062348542</v>
      </c>
      <c r="U27" s="158">
        <f xml:space="preserve"> FinStat!U$18</f>
        <v>2262.4296361807583</v>
      </c>
      <c r="V27" s="158">
        <f xml:space="preserve"> FinStat!V$18</f>
        <v>3016.0768949666676</v>
      </c>
      <c r="W27" s="158">
        <f xml:space="preserve"> FinStat!W$18</f>
        <v>6187.4340387318371</v>
      </c>
      <c r="X27" s="158">
        <f xml:space="preserve"> FinStat!X$18</f>
        <v>1405.7802383090802</v>
      </c>
      <c r="Y27" s="158">
        <f xml:space="preserve"> FinStat!Y$18</f>
        <v>2748.8633746667856</v>
      </c>
      <c r="Z27" s="158">
        <f xml:space="preserve"> FinStat!Z$18</f>
        <v>3553.8842014632742</v>
      </c>
      <c r="AA27" s="158">
        <f xml:space="preserve"> FinStat!AA$18</f>
        <v>6544.1358122556958</v>
      </c>
      <c r="AB27" s="158">
        <f xml:space="preserve"> FinStat!AB$18</f>
        <v>1879.9146912072065</v>
      </c>
      <c r="AC27" s="158">
        <f xml:space="preserve"> FinStat!AC$18</f>
        <v>3261.1887119003222</v>
      </c>
      <c r="AD27" s="158">
        <f xml:space="preserve"> FinStat!AD$18</f>
        <v>4078.4001938177789</v>
      </c>
      <c r="AE27" s="158">
        <f xml:space="preserve"> FinStat!AE$18</f>
        <v>7216.8789928690167</v>
      </c>
      <c r="AF27" s="158">
        <f xml:space="preserve"> FinStat!AF$18</f>
        <v>2225.9230256878141</v>
      </c>
      <c r="AG27" s="158">
        <f xml:space="preserve"> FinStat!AG$18</f>
        <v>3705.9360397214168</v>
      </c>
      <c r="AH27" s="158">
        <f xml:space="preserve"> FinStat!AH$18</f>
        <v>4589.9496821209104</v>
      </c>
      <c r="AI27" s="158">
        <f xml:space="preserve"> FinStat!AI$18</f>
        <v>7966.1260223311456</v>
      </c>
      <c r="AJ27" s="158">
        <f xml:space="preserve"> FinStat!AJ$18</f>
        <v>2683.4588822231526</v>
      </c>
      <c r="AK27" s="158">
        <f xml:space="preserve"> FinStat!AK$18</f>
        <v>4196.0818960204515</v>
      </c>
      <c r="AL27" s="158">
        <f xml:space="preserve"> FinStat!AL$18</f>
        <v>5143.619902409092</v>
      </c>
      <c r="AM27" s="158">
        <f xml:space="preserve"> FinStat!AM$18</f>
        <v>8762.4050038878831</v>
      </c>
      <c r="AN27" s="158">
        <f xml:space="preserve"> FinStat!AN$18</f>
        <v>3021.0891683825857</v>
      </c>
      <c r="AO27" s="158">
        <f xml:space="preserve"> FinStat!AO$18</f>
        <v>4721.4491587434914</v>
      </c>
      <c r="AP27" s="158">
        <f xml:space="preserve"> FinStat!AP$18</f>
        <v>5737.0763283807846</v>
      </c>
      <c r="AQ27" s="158">
        <f xml:space="preserve"> FinStat!AQ$18</f>
        <v>9615.9038216951303</v>
      </c>
      <c r="AR27" s="158">
        <f xml:space="preserve"> FinStat!AR$18</f>
        <v>3462.0225919258664</v>
      </c>
      <c r="AS27" s="158">
        <f xml:space="preserve"> FinStat!AS$18</f>
        <v>5284.5688040367877</v>
      </c>
      <c r="AT27" s="158">
        <f xml:space="preserve"> FinStat!AT$18</f>
        <v>6373.1779582350682</v>
      </c>
      <c r="AU27" s="158">
        <f xml:space="preserve"> FinStat!AU$18</f>
        <v>10530.734237756376</v>
      </c>
      <c r="AV27" s="158">
        <f xml:space="preserve"> FinStat!AV$18</f>
        <v>3934.6410641479406</v>
      </c>
      <c r="AW27" s="158">
        <f xml:space="preserve"> FinStat!AW$18</f>
        <v>5888.1536815406998</v>
      </c>
      <c r="AX27" s="158">
        <f xml:space="preserve"> FinStat!AX$18</f>
        <v>7054.9892350120808</v>
      </c>
      <c r="AY27" s="158">
        <f xml:space="preserve"> FinStat!AY$18</f>
        <v>11511.30348130954</v>
      </c>
      <c r="AZ27" s="158">
        <f xml:space="preserve"> FinStat!AZ$18</f>
        <v>0</v>
      </c>
      <c r="BA27" s="158">
        <f xml:space="preserve"> FinStat!BA$18</f>
        <v>0</v>
      </c>
      <c r="BB27" s="158">
        <f xml:space="preserve"> FinStat!BB$18</f>
        <v>0</v>
      </c>
    </row>
    <row r="28" spans="1:54" x14ac:dyDescent="0.25">
      <c r="E28" s="158" t="str">
        <f xml:space="preserve"> FinStat!E$9</f>
        <v>operating revenue</v>
      </c>
      <c r="F28" s="158">
        <f xml:space="preserve"> FinStat!F$9</f>
        <v>0</v>
      </c>
      <c r="G28" s="158" t="str">
        <f xml:space="preserve"> FinStat!G$9</f>
        <v xml:space="preserve">usd 000s </v>
      </c>
      <c r="H28" s="158">
        <f xml:space="preserve"> FinStat!H$9</f>
        <v>694463.66614187963</v>
      </c>
      <c r="I28" s="158">
        <f xml:space="preserve"> FinStat!I$9</f>
        <v>0</v>
      </c>
      <c r="J28" s="158">
        <f xml:space="preserve"> FinStat!J$9</f>
        <v>0</v>
      </c>
      <c r="K28" s="158">
        <f xml:space="preserve"> FinStat!K$9</f>
        <v>0</v>
      </c>
      <c r="L28" s="158">
        <f xml:space="preserve"> FinStat!L$9</f>
        <v>9038.4046875000004</v>
      </c>
      <c r="M28" s="158">
        <f xml:space="preserve"> FinStat!M$9</f>
        <v>10688.071924687498</v>
      </c>
      <c r="N28" s="158">
        <f xml:space="preserve"> FinStat!N$9</f>
        <v>13726.030583922746</v>
      </c>
      <c r="O28" s="158">
        <f xml:space="preserve"> FinStat!O$9</f>
        <v>18089.8116112793</v>
      </c>
      <c r="P28" s="158">
        <f xml:space="preserve"> FinStat!P$9</f>
        <v>10775.1665114319</v>
      </c>
      <c r="Q28" s="158">
        <f xml:space="preserve"> FinStat!Q$9</f>
        <v>13058.739179192209</v>
      </c>
      <c r="R28" s="158">
        <f xml:space="preserve"> FinStat!R$9</f>
        <v>14107.374272043155</v>
      </c>
      <c r="S28" s="158">
        <f xml:space="preserve"> FinStat!S$9</f>
        <v>18638.641854830876</v>
      </c>
      <c r="T28" s="158">
        <f xml:space="preserve"> FinStat!T$9</f>
        <v>11213.653901701677</v>
      </c>
      <c r="U28" s="158">
        <f xml:space="preserve"> FinStat!U$9</f>
        <v>13521.787452860195</v>
      </c>
      <c r="V28" s="158">
        <f xml:space="preserve"> FinStat!V$9</f>
        <v>14643.853133509287</v>
      </c>
      <c r="W28" s="158">
        <f xml:space="preserve"> FinStat!W$9</f>
        <v>19395.445455090852</v>
      </c>
      <c r="X28" s="158">
        <f xml:space="preserve"> FinStat!X$9</f>
        <v>12106.858571564733</v>
      </c>
      <c r="Y28" s="158">
        <f xml:space="preserve"> FinStat!Y$9</f>
        <v>14140.570011332482</v>
      </c>
      <c r="Z28" s="158">
        <f xml:space="preserve"> FinStat!Z$9</f>
        <v>15351.889438782346</v>
      </c>
      <c r="AA28" s="158">
        <f xml:space="preserve"> FinStat!AA$9</f>
        <v>19856.579425459186</v>
      </c>
      <c r="AB28" s="158">
        <f xml:space="preserve"> FinStat!AB$9</f>
        <v>12755.062971724408</v>
      </c>
      <c r="AC28" s="158">
        <f xml:space="preserve"> FinStat!AC$9</f>
        <v>14934.44420353874</v>
      </c>
      <c r="AD28" s="158">
        <f xml:space="preserve"> FinStat!AD$9</f>
        <v>16253.80303654465</v>
      </c>
      <c r="AE28" s="158">
        <f xml:space="preserve"> FinStat!AE$9</f>
        <v>21075.049642272676</v>
      </c>
      <c r="AF28" s="158">
        <f xml:space="preserve"> FinStat!AF$9</f>
        <v>13571.103157918116</v>
      </c>
      <c r="AG28" s="158">
        <f xml:space="preserve"> FinStat!AG$9</f>
        <v>15929.054014696372</v>
      </c>
      <c r="AH28" s="158">
        <f xml:space="preserve"> FinStat!AH$9</f>
        <v>17378.980207544653</v>
      </c>
      <c r="AI28" s="158">
        <f xml:space="preserve"> FinStat!AI$9</f>
        <v>22589.482293935303</v>
      </c>
      <c r="AJ28" s="158">
        <f xml:space="preserve"> FinStat!AJ$9</f>
        <v>14658.25954599274</v>
      </c>
      <c r="AK28" s="158">
        <f xml:space="preserve"> FinStat!AK$9</f>
        <v>17073.700405543605</v>
      </c>
      <c r="AL28" s="158">
        <f xml:space="preserve"> FinStat!AL$9</f>
        <v>18627.816890050606</v>
      </c>
      <c r="AM28" s="158">
        <f xml:space="preserve"> FinStat!AM$9</f>
        <v>24212.740608898926</v>
      </c>
      <c r="AN28" s="158">
        <f xml:space="preserve"> FinStat!AN$9</f>
        <v>15591.593192747789</v>
      </c>
      <c r="AO28" s="158">
        <f xml:space="preserve"> FinStat!AO$9</f>
        <v>18300.599977205653</v>
      </c>
      <c r="AP28" s="158">
        <f xml:space="preserve"> FinStat!AP$9</f>
        <v>19966.393766799687</v>
      </c>
      <c r="AQ28" s="158">
        <f xml:space="preserve"> FinStat!AQ$9</f>
        <v>25952.64469390775</v>
      </c>
      <c r="AR28" s="158">
        <f xml:space="preserve"> FinStat!AR$9</f>
        <v>16711.989975831788</v>
      </c>
      <c r="AS28" s="158">
        <f xml:space="preserve"> FinStat!AS$9</f>
        <v>19615.663363576292</v>
      </c>
      <c r="AT28" s="158">
        <f xml:space="preserve"> FinStat!AT$9</f>
        <v>21401.159481217888</v>
      </c>
      <c r="AU28" s="158">
        <f xml:space="preserve"> FinStat!AU$9</f>
        <v>27817.576601001201</v>
      </c>
      <c r="AV28" s="158">
        <f xml:space="preserve"> FinStat!AV$9</f>
        <v>17912.897386407589</v>
      </c>
      <c r="AW28" s="158">
        <f xml:space="preserve"> FinStat!AW$9</f>
        <v>21025.225930975241</v>
      </c>
      <c r="AX28" s="158">
        <f xml:space="preserve"> FinStat!AX$9</f>
        <v>22939.026070000953</v>
      </c>
      <c r="AY28" s="158">
        <f xml:space="preserve"> FinStat!AY$9</f>
        <v>29816.520708358443</v>
      </c>
      <c r="AZ28" s="158">
        <f xml:space="preserve"> FinStat!AZ$9</f>
        <v>0</v>
      </c>
      <c r="BA28" s="158">
        <f xml:space="preserve"> FinStat!BA$9</f>
        <v>0</v>
      </c>
      <c r="BB28" s="158">
        <f xml:space="preserve"> FinStat!BB$9</f>
        <v>0</v>
      </c>
    </row>
    <row r="29" spans="1:54" x14ac:dyDescent="0.25">
      <c r="E29" s="158" t="str">
        <f xml:space="preserve"> Time!E$58</f>
        <v>Forecast period flag</v>
      </c>
      <c r="F29" s="158">
        <f xml:space="preserve"> Time!F$58</f>
        <v>0</v>
      </c>
      <c r="G29" s="158" t="str">
        <f xml:space="preserve"> Time!G$58</f>
        <v>flag</v>
      </c>
      <c r="H29" s="158">
        <f xml:space="preserve"> Time!H$58</f>
        <v>40</v>
      </c>
      <c r="I29" s="158">
        <f xml:space="preserve"> Time!I$58</f>
        <v>0</v>
      </c>
      <c r="J29" s="158">
        <f xml:space="preserve"> Time!J$58</f>
        <v>0</v>
      </c>
      <c r="K29" s="158">
        <f xml:space="preserve"> Time!K$58</f>
        <v>0</v>
      </c>
      <c r="L29" s="158">
        <f xml:space="preserve"> Time!L$58</f>
        <v>1</v>
      </c>
      <c r="M29" s="158">
        <f xml:space="preserve"> Time!M$58</f>
        <v>1</v>
      </c>
      <c r="N29" s="158">
        <f xml:space="preserve"> Time!N$58</f>
        <v>1</v>
      </c>
      <c r="O29" s="158">
        <f xml:space="preserve"> Time!O$58</f>
        <v>1</v>
      </c>
      <c r="P29" s="158">
        <f xml:space="preserve"> Time!P$58</f>
        <v>1</v>
      </c>
      <c r="Q29" s="158">
        <f xml:space="preserve"> Time!Q$58</f>
        <v>1</v>
      </c>
      <c r="R29" s="158">
        <f xml:space="preserve"> Time!R$58</f>
        <v>1</v>
      </c>
      <c r="S29" s="158">
        <f xml:space="preserve"> Time!S$58</f>
        <v>1</v>
      </c>
      <c r="T29" s="158">
        <f xml:space="preserve"> Time!T$58</f>
        <v>1</v>
      </c>
      <c r="U29" s="158">
        <f xml:space="preserve"> Time!U$58</f>
        <v>1</v>
      </c>
      <c r="V29" s="158">
        <f xml:space="preserve"> Time!V$58</f>
        <v>1</v>
      </c>
      <c r="W29" s="158">
        <f xml:space="preserve"> Time!W$58</f>
        <v>1</v>
      </c>
      <c r="X29" s="158">
        <f xml:space="preserve"> Time!X$58</f>
        <v>1</v>
      </c>
      <c r="Y29" s="158">
        <f xml:space="preserve"> Time!Y$58</f>
        <v>1</v>
      </c>
      <c r="Z29" s="158">
        <f xml:space="preserve"> Time!Z$58</f>
        <v>1</v>
      </c>
      <c r="AA29" s="158">
        <f xml:space="preserve"> Time!AA$58</f>
        <v>1</v>
      </c>
      <c r="AB29" s="158">
        <f xml:space="preserve"> Time!AB$58</f>
        <v>1</v>
      </c>
      <c r="AC29" s="158">
        <f xml:space="preserve"> Time!AC$58</f>
        <v>1</v>
      </c>
      <c r="AD29" s="158">
        <f xml:space="preserve"> Time!AD$58</f>
        <v>1</v>
      </c>
      <c r="AE29" s="158">
        <f xml:space="preserve"> Time!AE$58</f>
        <v>1</v>
      </c>
      <c r="AF29" s="158">
        <f xml:space="preserve"> Time!AF$58</f>
        <v>1</v>
      </c>
      <c r="AG29" s="158">
        <f xml:space="preserve"> Time!AG$58</f>
        <v>1</v>
      </c>
      <c r="AH29" s="158">
        <f xml:space="preserve"> Time!AH$58</f>
        <v>1</v>
      </c>
      <c r="AI29" s="158">
        <f xml:space="preserve"> Time!AI$58</f>
        <v>1</v>
      </c>
      <c r="AJ29" s="158">
        <f xml:space="preserve"> Time!AJ$58</f>
        <v>1</v>
      </c>
      <c r="AK29" s="158">
        <f xml:space="preserve"> Time!AK$58</f>
        <v>1</v>
      </c>
      <c r="AL29" s="158">
        <f xml:space="preserve"> Time!AL$58</f>
        <v>1</v>
      </c>
      <c r="AM29" s="158">
        <f xml:space="preserve"> Time!AM$58</f>
        <v>1</v>
      </c>
      <c r="AN29" s="158">
        <f xml:space="preserve"> Time!AN$58</f>
        <v>1</v>
      </c>
      <c r="AO29" s="158">
        <f xml:space="preserve"> Time!AO$58</f>
        <v>1</v>
      </c>
      <c r="AP29" s="158">
        <f xml:space="preserve"> Time!AP$58</f>
        <v>1</v>
      </c>
      <c r="AQ29" s="158">
        <f xml:space="preserve"> Time!AQ$58</f>
        <v>1</v>
      </c>
      <c r="AR29" s="158">
        <f xml:space="preserve"> Time!AR$58</f>
        <v>1</v>
      </c>
      <c r="AS29" s="158">
        <f xml:space="preserve"> Time!AS$58</f>
        <v>1</v>
      </c>
      <c r="AT29" s="158">
        <f xml:space="preserve"> Time!AT$58</f>
        <v>1</v>
      </c>
      <c r="AU29" s="158">
        <f xml:space="preserve"> Time!AU$58</f>
        <v>1</v>
      </c>
      <c r="AV29" s="158">
        <f xml:space="preserve"> Time!AV$58</f>
        <v>1</v>
      </c>
      <c r="AW29" s="158">
        <f xml:space="preserve"> Time!AW$58</f>
        <v>1</v>
      </c>
      <c r="AX29" s="158">
        <f xml:space="preserve"> Time!AX$58</f>
        <v>1</v>
      </c>
      <c r="AY29" s="158">
        <f xml:space="preserve"> Time!AY$58</f>
        <v>1</v>
      </c>
      <c r="AZ29" s="158">
        <f xml:space="preserve"> Time!AZ$58</f>
        <v>0</v>
      </c>
      <c r="BA29" s="158">
        <f xml:space="preserve"> Time!BA$58</f>
        <v>0</v>
      </c>
      <c r="BB29" s="158">
        <f xml:space="preserve"> Time!BB$58</f>
        <v>0</v>
      </c>
    </row>
    <row r="30" spans="1:54" s="133" customFormat="1" x14ac:dyDescent="0.25">
      <c r="A30" s="198"/>
      <c r="B30" s="198"/>
      <c r="C30" s="199"/>
      <c r="E30" s="163" t="s">
        <v>299</v>
      </c>
      <c r="F30" s="163"/>
      <c r="G30" s="163"/>
      <c r="H30" s="163"/>
      <c r="I30" s="163"/>
      <c r="J30" s="357">
        <f t="shared" ref="J30:BB30" si="6">IF(J29=1,J27/J28,0)</f>
        <v>0</v>
      </c>
      <c r="K30" s="357">
        <f t="shared" si="6"/>
        <v>0</v>
      </c>
      <c r="L30" s="357">
        <f t="shared" si="6"/>
        <v>-8.074014727968247E-2</v>
      </c>
      <c r="M30" s="357">
        <f t="shared" si="6"/>
        <v>2.4419649035286595E-2</v>
      </c>
      <c r="N30" s="357">
        <f t="shared" si="6"/>
        <v>0.15746437585806303</v>
      </c>
      <c r="O30" s="357">
        <f t="shared" si="6"/>
        <v>0.28153280884346082</v>
      </c>
      <c r="P30" s="357">
        <f t="shared" si="6"/>
        <v>2.9053432738663235E-2</v>
      </c>
      <c r="Q30" s="357">
        <f t="shared" si="6"/>
        <v>0.14110722471517168</v>
      </c>
      <c r="R30" s="357">
        <f t="shared" si="6"/>
        <v>0.18106341568020545</v>
      </c>
      <c r="S30" s="357">
        <f t="shared" si="6"/>
        <v>0.29984180285104611</v>
      </c>
      <c r="T30" s="357">
        <f t="shared" si="6"/>
        <v>6.3975743937898719E-2</v>
      </c>
      <c r="U30" s="357">
        <f t="shared" si="6"/>
        <v>0.16731734943091403</v>
      </c>
      <c r="V30" s="357">
        <f t="shared" si="6"/>
        <v>0.20596197376939193</v>
      </c>
      <c r="W30" s="357">
        <f t="shared" si="6"/>
        <v>0.31901479412053307</v>
      </c>
      <c r="X30" s="357">
        <f t="shared" si="6"/>
        <v>0.11611436856219856</v>
      </c>
      <c r="Y30" s="357">
        <f t="shared" si="6"/>
        <v>0.19439551393358273</v>
      </c>
      <c r="Z30" s="357">
        <f t="shared" si="6"/>
        <v>0.23149490592899652</v>
      </c>
      <c r="AA30" s="357">
        <f t="shared" si="6"/>
        <v>0.329570147608863</v>
      </c>
      <c r="AB30" s="357">
        <f t="shared" si="6"/>
        <v>0.14738576323571481</v>
      </c>
      <c r="AC30" s="357">
        <f t="shared" si="6"/>
        <v>0.21836692865527452</v>
      </c>
      <c r="AD30" s="357">
        <f t="shared" si="6"/>
        <v>0.25091974995931748</v>
      </c>
      <c r="AE30" s="357">
        <f t="shared" si="6"/>
        <v>0.34243710526751425</v>
      </c>
      <c r="AF30" s="357">
        <f t="shared" si="6"/>
        <v>0.16401931366862318</v>
      </c>
      <c r="AG30" s="357">
        <f t="shared" si="6"/>
        <v>0.23265261303667295</v>
      </c>
      <c r="AH30" s="357">
        <f t="shared" si="6"/>
        <v>0.26410926460047968</v>
      </c>
      <c r="AI30" s="357">
        <f t="shared" si="6"/>
        <v>0.35264756928359736</v>
      </c>
      <c r="AJ30" s="357">
        <f t="shared" si="6"/>
        <v>0.18306804254648049</v>
      </c>
      <c r="AK30" s="357">
        <f t="shared" si="6"/>
        <v>0.24576288656547113</v>
      </c>
      <c r="AL30" s="357">
        <f t="shared" si="6"/>
        <v>0.2761257496124721</v>
      </c>
      <c r="AM30" s="357">
        <f t="shared" si="6"/>
        <v>0.3618923254258723</v>
      </c>
      <c r="AN30" s="357">
        <f t="shared" si="6"/>
        <v>0.19376398107845727</v>
      </c>
      <c r="AO30" s="357">
        <f t="shared" si="6"/>
        <v>0.25799422776435205</v>
      </c>
      <c r="AP30" s="357">
        <f t="shared" si="6"/>
        <v>0.28733663151131733</v>
      </c>
      <c r="AQ30" s="357">
        <f t="shared" si="6"/>
        <v>0.37051729930061478</v>
      </c>
      <c r="AR30" s="357">
        <f t="shared" si="6"/>
        <v>0.2071580103226788</v>
      </c>
      <c r="AS30" s="357">
        <f t="shared" si="6"/>
        <v>0.26940556157022644</v>
      </c>
      <c r="AT30" s="357">
        <f t="shared" si="6"/>
        <v>0.29779591913364806</v>
      </c>
      <c r="AU30" s="357">
        <f t="shared" si="6"/>
        <v>0.37856404203726923</v>
      </c>
      <c r="AV30" s="357">
        <f t="shared" si="6"/>
        <v>0.21965408382976442</v>
      </c>
      <c r="AW30" s="357">
        <f t="shared" si="6"/>
        <v>0.28005186250417535</v>
      </c>
      <c r="AX30" s="357">
        <f t="shared" si="6"/>
        <v>0.30755400048297638</v>
      </c>
      <c r="AY30" s="357">
        <f t="shared" si="6"/>
        <v>0.38607131911546555</v>
      </c>
      <c r="AZ30" s="357">
        <f t="shared" si="6"/>
        <v>0</v>
      </c>
      <c r="BA30" s="357">
        <f t="shared" si="6"/>
        <v>0</v>
      </c>
      <c r="BB30" s="357">
        <f t="shared" si="6"/>
        <v>0</v>
      </c>
    </row>
    <row r="32" spans="1:54" x14ac:dyDescent="0.25">
      <c r="E32" s="160" t="str">
        <f t="shared" ref="E32:AJ32" si="7" xml:space="preserve"> E$30</f>
        <v>net profit after tax margin</v>
      </c>
      <c r="F32" s="160">
        <f t="shared" si="7"/>
        <v>0</v>
      </c>
      <c r="G32" s="160">
        <f t="shared" si="7"/>
        <v>0</v>
      </c>
      <c r="H32" s="160">
        <f t="shared" si="7"/>
        <v>0</v>
      </c>
      <c r="I32" s="160">
        <f t="shared" si="7"/>
        <v>0</v>
      </c>
      <c r="J32" s="160">
        <f t="shared" si="7"/>
        <v>0</v>
      </c>
      <c r="K32" s="160">
        <f t="shared" si="7"/>
        <v>0</v>
      </c>
      <c r="L32" s="160">
        <f t="shared" si="7"/>
        <v>-8.074014727968247E-2</v>
      </c>
      <c r="M32" s="160">
        <f t="shared" si="7"/>
        <v>2.4419649035286595E-2</v>
      </c>
      <c r="N32" s="160">
        <f t="shared" si="7"/>
        <v>0.15746437585806303</v>
      </c>
      <c r="O32" s="160">
        <f t="shared" si="7"/>
        <v>0.28153280884346082</v>
      </c>
      <c r="P32" s="160">
        <f t="shared" si="7"/>
        <v>2.9053432738663235E-2</v>
      </c>
      <c r="Q32" s="160">
        <f t="shared" si="7"/>
        <v>0.14110722471517168</v>
      </c>
      <c r="R32" s="160">
        <f t="shared" si="7"/>
        <v>0.18106341568020545</v>
      </c>
      <c r="S32" s="160">
        <f t="shared" si="7"/>
        <v>0.29984180285104611</v>
      </c>
      <c r="T32" s="160">
        <f t="shared" si="7"/>
        <v>6.3975743937898719E-2</v>
      </c>
      <c r="U32" s="160">
        <f t="shared" si="7"/>
        <v>0.16731734943091403</v>
      </c>
      <c r="V32" s="160">
        <f t="shared" si="7"/>
        <v>0.20596197376939193</v>
      </c>
      <c r="W32" s="160">
        <f t="shared" si="7"/>
        <v>0.31901479412053307</v>
      </c>
      <c r="X32" s="160">
        <f t="shared" si="7"/>
        <v>0.11611436856219856</v>
      </c>
      <c r="Y32" s="160">
        <f t="shared" si="7"/>
        <v>0.19439551393358273</v>
      </c>
      <c r="Z32" s="160">
        <f t="shared" si="7"/>
        <v>0.23149490592899652</v>
      </c>
      <c r="AA32" s="160">
        <f t="shared" si="7"/>
        <v>0.329570147608863</v>
      </c>
      <c r="AB32" s="160">
        <f t="shared" si="7"/>
        <v>0.14738576323571481</v>
      </c>
      <c r="AC32" s="160">
        <f t="shared" si="7"/>
        <v>0.21836692865527452</v>
      </c>
      <c r="AD32" s="160">
        <f t="shared" si="7"/>
        <v>0.25091974995931748</v>
      </c>
      <c r="AE32" s="160">
        <f t="shared" si="7"/>
        <v>0.34243710526751425</v>
      </c>
      <c r="AF32" s="160">
        <f t="shared" si="7"/>
        <v>0.16401931366862318</v>
      </c>
      <c r="AG32" s="160">
        <f t="shared" si="7"/>
        <v>0.23265261303667295</v>
      </c>
      <c r="AH32" s="160">
        <f t="shared" si="7"/>
        <v>0.26410926460047968</v>
      </c>
      <c r="AI32" s="160">
        <f t="shared" si="7"/>
        <v>0.35264756928359736</v>
      </c>
      <c r="AJ32" s="160">
        <f t="shared" si="7"/>
        <v>0.18306804254648049</v>
      </c>
      <c r="AK32" s="160">
        <f t="shared" ref="AK32:BB32" si="8" xml:space="preserve"> AK$30</f>
        <v>0.24576288656547113</v>
      </c>
      <c r="AL32" s="160">
        <f t="shared" si="8"/>
        <v>0.2761257496124721</v>
      </c>
      <c r="AM32" s="160">
        <f t="shared" si="8"/>
        <v>0.3618923254258723</v>
      </c>
      <c r="AN32" s="160">
        <f t="shared" si="8"/>
        <v>0.19376398107845727</v>
      </c>
      <c r="AO32" s="160">
        <f t="shared" si="8"/>
        <v>0.25799422776435205</v>
      </c>
      <c r="AP32" s="160">
        <f t="shared" si="8"/>
        <v>0.28733663151131733</v>
      </c>
      <c r="AQ32" s="160">
        <f t="shared" si="8"/>
        <v>0.37051729930061478</v>
      </c>
      <c r="AR32" s="160">
        <f t="shared" si="8"/>
        <v>0.2071580103226788</v>
      </c>
      <c r="AS32" s="160">
        <f t="shared" si="8"/>
        <v>0.26940556157022644</v>
      </c>
      <c r="AT32" s="160">
        <f t="shared" si="8"/>
        <v>0.29779591913364806</v>
      </c>
      <c r="AU32" s="160">
        <f t="shared" si="8"/>
        <v>0.37856404203726923</v>
      </c>
      <c r="AV32" s="160">
        <f t="shared" si="8"/>
        <v>0.21965408382976442</v>
      </c>
      <c r="AW32" s="160">
        <f t="shared" si="8"/>
        <v>0.28005186250417535</v>
      </c>
      <c r="AX32" s="160">
        <f t="shared" si="8"/>
        <v>0.30755400048297638</v>
      </c>
      <c r="AY32" s="160">
        <f t="shared" si="8"/>
        <v>0.38607131911546555</v>
      </c>
      <c r="AZ32" s="160">
        <f t="shared" si="8"/>
        <v>0</v>
      </c>
      <c r="BA32" s="160">
        <f t="shared" si="8"/>
        <v>0</v>
      </c>
      <c r="BB32" s="160">
        <f t="shared" si="8"/>
        <v>0</v>
      </c>
    </row>
    <row r="33" spans="1:54" x14ac:dyDescent="0.25">
      <c r="E33" s="64" t="str">
        <f>E32 &amp; " - maximum "</f>
        <v xml:space="preserve">net profit after tax margin - maximum </v>
      </c>
      <c r="F33" s="357">
        <f>MAX(J32:BB32)</f>
        <v>0.38607131911546555</v>
      </c>
      <c r="O33" s="5"/>
    </row>
    <row r="35" spans="1:54" x14ac:dyDescent="0.25">
      <c r="B35" s="2" t="s">
        <v>300</v>
      </c>
    </row>
    <row r="36" spans="1:54" x14ac:dyDescent="0.25">
      <c r="E36" s="158" t="str">
        <f xml:space="preserve"> FinStat!E$27</f>
        <v>receivable balance balance</v>
      </c>
      <c r="F36" s="158">
        <f xml:space="preserve"> FinStat!F$27</f>
        <v>0</v>
      </c>
      <c r="G36" s="158" t="str">
        <f xml:space="preserve"> FinStat!G$27</f>
        <v xml:space="preserve">usd 000s </v>
      </c>
      <c r="H36" s="158">
        <f xml:space="preserve"> FinStat!H$27</f>
        <v>6495824.8331488781</v>
      </c>
      <c r="I36" s="158">
        <f xml:space="preserve"> FinStat!I$27</f>
        <v>0</v>
      </c>
      <c r="J36" s="158">
        <f xml:space="preserve"> FinStat!J$27</f>
        <v>0</v>
      </c>
      <c r="K36" s="158">
        <f xml:space="preserve"> FinStat!K$27</f>
        <v>950</v>
      </c>
      <c r="L36" s="158">
        <f xml:space="preserve"> FinStat!L$27</f>
        <v>4967.0687500000004</v>
      </c>
      <c r="M36" s="158">
        <f xml:space="preserve"> FinStat!M$27</f>
        <v>9665.1223432692314</v>
      </c>
      <c r="N36" s="158">
        <f xml:space="preserve"> FinStat!N$27</f>
        <v>15632.961727583472</v>
      </c>
      <c r="O36" s="158">
        <f xml:space="preserve"> FinStat!O$27</f>
        <v>23498.097210748383</v>
      </c>
      <c r="P36" s="158">
        <f xml:space="preserve"> FinStat!P$27</f>
        <v>28287.060104718119</v>
      </c>
      <c r="Q36" s="158">
        <f xml:space="preserve"> FinStat!Q$27</f>
        <v>34027.165238428977</v>
      </c>
      <c r="R36" s="158">
        <f xml:space="preserve"> FinStat!R$27</f>
        <v>40160.806226273824</v>
      </c>
      <c r="S36" s="158">
        <f xml:space="preserve"> FinStat!S$27</f>
        <v>48264.563554461158</v>
      </c>
      <c r="T36" s="158">
        <f xml:space="preserve"> FinStat!T$27</f>
        <v>53193.642192571788</v>
      </c>
      <c r="U36" s="158">
        <f xml:space="preserve"> FinStat!U$27</f>
        <v>59137.285028993851</v>
      </c>
      <c r="V36" s="158">
        <f xml:space="preserve"> FinStat!V$27</f>
        <v>65504.177695737017</v>
      </c>
      <c r="W36" s="158">
        <f xml:space="preserve"> FinStat!W$27</f>
        <v>73936.980067515658</v>
      </c>
      <c r="X36" s="158">
        <f xml:space="preserve"> FinStat!X$27</f>
        <v>79317.806099322202</v>
      </c>
      <c r="Y36" s="158">
        <f xml:space="preserve"> FinStat!Y$27</f>
        <v>85533.441269138682</v>
      </c>
      <c r="Z36" s="158">
        <f xml:space="preserve"> FinStat!Z$27</f>
        <v>92208.17580773971</v>
      </c>
      <c r="AA36" s="158">
        <f xml:space="preserve"> FinStat!AA$27</f>
        <v>100841.47121011328</v>
      </c>
      <c r="AB36" s="158">
        <f xml:space="preserve"> FinStat!AB$27</f>
        <v>106510.38808643524</v>
      </c>
      <c r="AC36" s="158">
        <f xml:space="preserve"> FinStat!AC$27</f>
        <v>113074.97894513358</v>
      </c>
      <c r="AD36" s="158">
        <f xml:space="preserve"> FinStat!AD$27</f>
        <v>120141.84983058777</v>
      </c>
      <c r="AE36" s="158">
        <f xml:space="preserve"> FinStat!AE$27</f>
        <v>129304.91489244545</v>
      </c>
      <c r="AF36" s="158">
        <f xml:space="preserve"> FinStat!AF$27</f>
        <v>135336.51629596463</v>
      </c>
      <c r="AG36" s="158">
        <f xml:space="preserve"> FinStat!AG$27</f>
        <v>142338.29828044653</v>
      </c>
      <c r="AH36" s="158">
        <f xml:space="preserve"> FinStat!AH$27</f>
        <v>149894.37663155291</v>
      </c>
      <c r="AI36" s="158">
        <f xml:space="preserve"> FinStat!AI$27</f>
        <v>159715.89067239434</v>
      </c>
      <c r="AJ36" s="158">
        <f xml:space="preserve"> FinStat!AJ$27</f>
        <v>166159.0816816219</v>
      </c>
      <c r="AK36" s="158">
        <f xml:space="preserve"> FinStat!AK$27</f>
        <v>173664.0049368059</v>
      </c>
      <c r="AL36" s="158">
        <f xml:space="preserve"> FinStat!AL$27</f>
        <v>181763.05575856703</v>
      </c>
      <c r="AM36" s="158">
        <f xml:space="preserve"> FinStat!AM$27</f>
        <v>192290.33428417525</v>
      </c>
      <c r="AN36" s="158">
        <f xml:space="preserve"> FinStat!AN$27</f>
        <v>199219.93125872983</v>
      </c>
      <c r="AO36" s="158">
        <f xml:space="preserve"> FinStat!AO$27</f>
        <v>207264.15102893012</v>
      </c>
      <c r="AP36" s="158">
        <f xml:space="preserve"> FinStat!AP$27</f>
        <v>215945.19179710391</v>
      </c>
      <c r="AQ36" s="158">
        <f xml:space="preserve"> FinStat!AQ$27</f>
        <v>227228.95035967251</v>
      </c>
      <c r="AR36" s="158">
        <f xml:space="preserve"> FinStat!AR$27</f>
        <v>234656.5014600422</v>
      </c>
      <c r="AS36" s="158">
        <f xml:space="preserve"> FinStat!AS$27</f>
        <v>243278.7710704054</v>
      </c>
      <c r="AT36" s="158">
        <f xml:space="preserve"> FinStat!AT$27</f>
        <v>252583.62301876099</v>
      </c>
      <c r="AU36" s="158">
        <f xml:space="preserve"> FinStat!AU$27</f>
        <v>264678.22154093545</v>
      </c>
      <c r="AV36" s="158">
        <f xml:space="preserve"> FinStat!AV$27</f>
        <v>272639.50926822773</v>
      </c>
      <c r="AW36" s="158">
        <f xml:space="preserve"> FinStat!AW$27</f>
        <v>281881.36682030477</v>
      </c>
      <c r="AX36" s="158">
        <f xml:space="preserve"> FinStat!AX$27</f>
        <v>291854.85641595739</v>
      </c>
      <c r="AY36" s="158">
        <f xml:space="preserve"> FinStat!AY$27</f>
        <v>304818.56107176538</v>
      </c>
      <c r="AZ36" s="158">
        <f xml:space="preserve"> FinStat!AZ$27</f>
        <v>304818.56107176538</v>
      </c>
      <c r="BA36" s="158">
        <f xml:space="preserve"> FinStat!BA$27</f>
        <v>304818.56107176538</v>
      </c>
      <c r="BB36" s="158">
        <f xml:space="preserve"> FinStat!BB$27</f>
        <v>304818.56107176538</v>
      </c>
    </row>
    <row r="37" spans="1:54" x14ac:dyDescent="0.25">
      <c r="E37" s="158" t="str">
        <f xml:space="preserve"> FinStat!E$28</f>
        <v>Retained cash balance</v>
      </c>
      <c r="F37" s="158">
        <f xml:space="preserve"> FinStat!F$28</f>
        <v>0</v>
      </c>
      <c r="G37" s="158" t="str">
        <f xml:space="preserve"> FinStat!G$28</f>
        <v>usd 000s</v>
      </c>
      <c r="H37" s="158">
        <f xml:space="preserve"> FinStat!H$28</f>
        <v>-4643849.9603174701</v>
      </c>
      <c r="I37" s="158">
        <f xml:space="preserve"> FinStat!I$28</f>
        <v>0</v>
      </c>
      <c r="J37" s="158">
        <f xml:space="preserve"> FinStat!J$28</f>
        <v>0</v>
      </c>
      <c r="K37" s="158">
        <f xml:space="preserve"> FinStat!K$28</f>
        <v>4700</v>
      </c>
      <c r="L37" s="158">
        <f xml:space="preserve"> FinStat!L$28</f>
        <v>9583.8181382634139</v>
      </c>
      <c r="M37" s="158">
        <f xml:space="preserve"> FinStat!M$28</f>
        <v>-8473.811512640159</v>
      </c>
      <c r="N37" s="158">
        <f xml:space="preserve"> FinStat!N$28</f>
        <v>-13199.874914459948</v>
      </c>
      <c r="O37" s="158">
        <f xml:space="preserve"> FinStat!O$28</f>
        <v>-16690.424362116108</v>
      </c>
      <c r="P37" s="158">
        <f xml:space="preserve"> FinStat!P$28</f>
        <v>-23410.590963661241</v>
      </c>
      <c r="Q37" s="158">
        <f xml:space="preserve"> FinStat!Q$28</f>
        <v>-28868.333197855984</v>
      </c>
      <c r="R37" s="158">
        <f xml:space="preserve"> FinStat!R$28</f>
        <v>-33906.981486047887</v>
      </c>
      <c r="S37" s="158">
        <f xml:space="preserve"> FinStat!S$28</f>
        <v>-37564.131370649055</v>
      </c>
      <c r="T37" s="158">
        <f xml:space="preserve"> FinStat!T$28</f>
        <v>-44416.596408853467</v>
      </c>
      <c r="U37" s="158">
        <f xml:space="preserve"> FinStat!U$28</f>
        <v>-50218.197366766908</v>
      </c>
      <c r="V37" s="158">
        <f xml:space="preserve"> FinStat!V$28</f>
        <v>-56192.851166606131</v>
      </c>
      <c r="W37" s="158">
        <f xml:space="preserve"> FinStat!W$28</f>
        <v>-62132.095452036912</v>
      </c>
      <c r="X37" s="158">
        <f xml:space="preserve"> FinStat!X$28</f>
        <v>-69311.443928809371</v>
      </c>
      <c r="Y37" s="158">
        <f xml:space="preserve"> FinStat!Y$28</f>
        <v>-75935.632771651406</v>
      </c>
      <c r="Z37" s="158">
        <f xml:space="preserve"> FinStat!Z$28</f>
        <v>-82443.532676094255</v>
      </c>
      <c r="AA37" s="158">
        <f xml:space="preserve"> FinStat!AA$28</f>
        <v>-88919.806031439526</v>
      </c>
      <c r="AB37" s="158">
        <f xml:space="preserve"> FinStat!AB$28</f>
        <v>-92838.937055612871</v>
      </c>
      <c r="AC37" s="158">
        <f xml:space="preserve"> FinStat!AC$28</f>
        <v>-96218.787002020486</v>
      </c>
      <c r="AD37" s="158">
        <f xml:space="preserve"> FinStat!AD$28</f>
        <v>-99509.22755469766</v>
      </c>
      <c r="AE37" s="158">
        <f xml:space="preserve"> FinStat!AE$28</f>
        <v>-102791.58114502828</v>
      </c>
      <c r="AF37" s="158">
        <f xml:space="preserve"> FinStat!AF$28</f>
        <v>-106880.74371696603</v>
      </c>
      <c r="AG37" s="158">
        <f xml:space="preserve"> FinStat!AG$28</f>
        <v>-110378.93203582766</v>
      </c>
      <c r="AH37" s="158">
        <f xml:space="preserve"> FinStat!AH$28</f>
        <v>-113771.233812919</v>
      </c>
      <c r="AI37" s="158">
        <f xml:space="preserve"> FinStat!AI$28</f>
        <v>-117149.01354763564</v>
      </c>
      <c r="AJ37" s="158">
        <f xml:space="preserve"> FinStat!AJ$28</f>
        <v>-121834.79779304178</v>
      </c>
      <c r="AK37" s="158">
        <f xml:space="preserve"> FinStat!AK$28</f>
        <v>-125957.38997998851</v>
      </c>
      <c r="AL37" s="158">
        <f xml:space="preserve"> FinStat!AL$28</f>
        <v>-129951.30139651262</v>
      </c>
      <c r="AM37" s="158">
        <f xml:space="preserve"> FinStat!AM$28</f>
        <v>-133916.74696002397</v>
      </c>
      <c r="AN37" s="158">
        <f xml:space="preserve"> FinStat!AN$28</f>
        <v>-139344.14431772378</v>
      </c>
      <c r="AO37" s="158">
        <f xml:space="preserve"> FinStat!AO$28</f>
        <v>-144070.1301544077</v>
      </c>
      <c r="AP37" s="158">
        <f xml:space="preserve"> FinStat!AP$28</f>
        <v>-148653.90871573874</v>
      </c>
      <c r="AQ37" s="158">
        <f xml:space="preserve"> FinStat!AQ$28</f>
        <v>-153202.35251551861</v>
      </c>
      <c r="AR37" s="158">
        <f xml:space="preserve"> FinStat!AR$28</f>
        <v>-159312.91708897348</v>
      </c>
      <c r="AS37" s="158">
        <f xml:space="preserve"> FinStat!AS$28</f>
        <v>-164666.08436465662</v>
      </c>
      <c r="AT37" s="158">
        <f xml:space="preserve"> FinStat!AT$28</f>
        <v>-169861.20233887254</v>
      </c>
      <c r="AU37" s="158">
        <f xml:space="preserve"> FinStat!AU$28</f>
        <v>-175013.04333452557</v>
      </c>
      <c r="AV37" s="158">
        <f xml:space="preserve"> FinStat!AV$28</f>
        <v>-181834.30903939065</v>
      </c>
      <c r="AW37" s="158">
        <f xml:space="preserve"> FinStat!AW$28</f>
        <v>-187838.44999862043</v>
      </c>
      <c r="AX37" s="158">
        <f xml:space="preserve"> FinStat!AX$28</f>
        <v>-193668.06752307303</v>
      </c>
      <c r="AY37" s="158">
        <f xml:space="preserve"> FinStat!AY$28</f>
        <v>-199446.54336356727</v>
      </c>
      <c r="AZ37" s="158">
        <f xml:space="preserve"> FinStat!AZ$28</f>
        <v>-199446.54336356727</v>
      </c>
      <c r="BA37" s="158">
        <f xml:space="preserve"> FinStat!BA$28</f>
        <v>-199446.54336356727</v>
      </c>
      <c r="BB37" s="158">
        <f xml:space="preserve"> FinStat!BB$28</f>
        <v>-199446.54336356727</v>
      </c>
    </row>
    <row r="38" spans="1:54" x14ac:dyDescent="0.25">
      <c r="E38" s="158" t="str">
        <f xml:space="preserve"> FinStat!E$31</f>
        <v>Account payables balance</v>
      </c>
      <c r="F38" s="158">
        <f xml:space="preserve"> FinStat!F$31</f>
        <v>0</v>
      </c>
      <c r="G38" s="158" t="str">
        <f xml:space="preserve"> FinStat!G$31</f>
        <v xml:space="preserve">usd 000s </v>
      </c>
      <c r="H38" s="158">
        <f xml:space="preserve"> FinStat!H$31</f>
        <v>803845.85184533126</v>
      </c>
      <c r="I38" s="158">
        <f xml:space="preserve"> FinStat!I$31</f>
        <v>0</v>
      </c>
      <c r="J38" s="158">
        <f xml:space="preserve"> FinStat!J$31</f>
        <v>0</v>
      </c>
      <c r="K38" s="158">
        <f xml:space="preserve"> FinStat!K$31</f>
        <v>450</v>
      </c>
      <c r="L38" s="158">
        <f xml:space="preserve"> FinStat!L$31</f>
        <v>1124.4755729166668</v>
      </c>
      <c r="M38" s="158">
        <f xml:space="preserve"> FinStat!M$31</f>
        <v>1826.0934938129581</v>
      </c>
      <c r="N38" s="158">
        <f xml:space="preserve"> FinStat!N$31</f>
        <v>2576.4541369210428</v>
      </c>
      <c r="O38" s="158">
        <f xml:space="preserve"> FinStat!O$31</f>
        <v>3404.7365241164366</v>
      </c>
      <c r="P38" s="158">
        <f xml:space="preserve"> FinStat!P$31</f>
        <v>4114.690159043701</v>
      </c>
      <c r="Q38" s="158">
        <f xml:space="preserve"> FinStat!Q$31</f>
        <v>4863.3200157344309</v>
      </c>
      <c r="R38" s="158">
        <f xml:space="preserve"> FinStat!R$31</f>
        <v>5628.6388808927086</v>
      </c>
      <c r="S38" s="158">
        <f xml:space="preserve"> FinStat!S$31</f>
        <v>6475.6200960313727</v>
      </c>
      <c r="T38" s="158">
        <f xml:space="preserve"> FinStat!T$31</f>
        <v>7195.5000810538595</v>
      </c>
      <c r="U38" s="158">
        <f xml:space="preserve"> FinStat!U$31</f>
        <v>7963.0771829027981</v>
      </c>
      <c r="V38" s="158">
        <f xml:space="preserve"> FinStat!V$31</f>
        <v>8749.4394537474236</v>
      </c>
      <c r="W38" s="158">
        <f xml:space="preserve"> FinStat!W$31</f>
        <v>9622.205217887129</v>
      </c>
      <c r="X38" s="158">
        <f xml:space="preserve"> FinStat!X$31</f>
        <v>10375.868538556984</v>
      </c>
      <c r="Y38" s="158">
        <f xml:space="preserve"> FinStat!Y$31</f>
        <v>11168.765300367344</v>
      </c>
      <c r="Z38" s="158">
        <f xml:space="preserve"> FinStat!Z$31</f>
        <v>11982.900324777329</v>
      </c>
      <c r="AA38" s="158">
        <f xml:space="preserve"> FinStat!AA$31</f>
        <v>12883.64119882018</v>
      </c>
      <c r="AB38" s="158">
        <f xml:space="preserve"> FinStat!AB$31</f>
        <v>13666.055461936279</v>
      </c>
      <c r="AC38" s="158">
        <f xml:space="preserve"> FinStat!AC$31</f>
        <v>14491.436372376231</v>
      </c>
      <c r="AD38" s="158">
        <f xml:space="preserve"> FinStat!AD$31</f>
        <v>15340.948995224811</v>
      </c>
      <c r="AE38" s="158">
        <f xml:space="preserve"> FinStat!AE$31</f>
        <v>16283.956122739957</v>
      </c>
      <c r="AF38" s="158">
        <f xml:space="preserve"> FinStat!AF$31</f>
        <v>17102.565642200039</v>
      </c>
      <c r="AG38" s="158">
        <f xml:space="preserve"> FinStat!AG$31</f>
        <v>17968.644503588996</v>
      </c>
      <c r="AH38" s="158">
        <f xml:space="preserve"> FinStat!AH$31</f>
        <v>18862.292247835761</v>
      </c>
      <c r="AI38" s="158">
        <f xml:space="preserve"> FinStat!AI$31</f>
        <v>19857.831963705252</v>
      </c>
      <c r="AJ38" s="158">
        <f xml:space="preserve"> FinStat!AJ$31</f>
        <v>20712.402589716694</v>
      </c>
      <c r="AK38" s="158">
        <f xml:space="preserve"> FinStat!AK$31</f>
        <v>21625.318675257342</v>
      </c>
      <c r="AL38" s="158">
        <f xml:space="preserve"> FinStat!AL$31</f>
        <v>22567.952090391766</v>
      </c>
      <c r="AM38" s="158">
        <f xml:space="preserve"> FinStat!AM$31</f>
        <v>23619.799335525859</v>
      </c>
      <c r="AN38" s="158">
        <f xml:space="preserve"> FinStat!AN$31</f>
        <v>24528.027180147408</v>
      </c>
      <c r="AO38" s="158">
        <f xml:space="preserve"> FinStat!AO$31</f>
        <v>25491.146167395553</v>
      </c>
      <c r="AP38" s="158">
        <f xml:space="preserve"> FinStat!AP$31</f>
        <v>26486.285316274661</v>
      </c>
      <c r="AQ38" s="158">
        <f xml:space="preserve"> FinStat!AQ$31</f>
        <v>27598.486295180584</v>
      </c>
      <c r="AR38" s="158">
        <f xml:space="preserve"> FinStat!AR$31</f>
        <v>28556.409056127093</v>
      </c>
      <c r="AS38" s="158">
        <f xml:space="preserve"> FinStat!AS$31</f>
        <v>29573.338476967332</v>
      </c>
      <c r="AT38" s="158">
        <f xml:space="preserve"> FinStat!AT$31</f>
        <v>30624.756370755145</v>
      </c>
      <c r="AU38" s="158">
        <f xml:space="preserve"> FinStat!AU$31</f>
        <v>31801.648044276422</v>
      </c>
      <c r="AV38" s="158">
        <f xml:space="preserve"> FinStat!AV$31</f>
        <v>32812.83675009499</v>
      </c>
      <c r="AW38" s="158">
        <f xml:space="preserve"> FinStat!AW$31</f>
        <v>33887.443370158508</v>
      </c>
      <c r="AX38" s="158">
        <f xml:space="preserve"> FinStat!AX$31</f>
        <v>34999.184144946325</v>
      </c>
      <c r="AY38" s="158">
        <f xml:space="preserve"> FinStat!AY$31</f>
        <v>36245.415123731429</v>
      </c>
      <c r="AZ38" s="158">
        <f xml:space="preserve"> FinStat!AZ$31</f>
        <v>36245.415123731429</v>
      </c>
      <c r="BA38" s="158">
        <f xml:space="preserve"> FinStat!BA$31</f>
        <v>36245.415123731429</v>
      </c>
      <c r="BB38" s="158">
        <f xml:space="preserve"> FinStat!BB$31</f>
        <v>36245.415123731429</v>
      </c>
    </row>
    <row r="39" spans="1:54" x14ac:dyDescent="0.25">
      <c r="E39" s="158" t="str">
        <f xml:space="preserve"> Time!E$58</f>
        <v>Forecast period flag</v>
      </c>
      <c r="F39" s="158">
        <f xml:space="preserve"> Time!F$58</f>
        <v>0</v>
      </c>
      <c r="G39" s="158" t="str">
        <f xml:space="preserve"> Time!G$58</f>
        <v>flag</v>
      </c>
      <c r="H39" s="158">
        <f xml:space="preserve"> Time!H$58</f>
        <v>40</v>
      </c>
      <c r="I39" s="158">
        <f xml:space="preserve"> Time!I$58</f>
        <v>0</v>
      </c>
      <c r="J39" s="158">
        <f xml:space="preserve"> Time!J$58</f>
        <v>0</v>
      </c>
      <c r="K39" s="158">
        <f xml:space="preserve"> Time!K$58</f>
        <v>0</v>
      </c>
      <c r="L39" s="158">
        <f xml:space="preserve"> Time!L$58</f>
        <v>1</v>
      </c>
      <c r="M39" s="158">
        <f xml:space="preserve"> Time!M$58</f>
        <v>1</v>
      </c>
      <c r="N39" s="158">
        <f xml:space="preserve"> Time!N$58</f>
        <v>1</v>
      </c>
      <c r="O39" s="158">
        <f xml:space="preserve"> Time!O$58</f>
        <v>1</v>
      </c>
      <c r="P39" s="158">
        <f xml:space="preserve"> Time!P$58</f>
        <v>1</v>
      </c>
      <c r="Q39" s="158">
        <f xml:space="preserve"> Time!Q$58</f>
        <v>1</v>
      </c>
      <c r="R39" s="158">
        <f xml:space="preserve"> Time!R$58</f>
        <v>1</v>
      </c>
      <c r="S39" s="158">
        <f xml:space="preserve"> Time!S$58</f>
        <v>1</v>
      </c>
      <c r="T39" s="158">
        <f xml:space="preserve"> Time!T$58</f>
        <v>1</v>
      </c>
      <c r="U39" s="158">
        <f xml:space="preserve"> Time!U$58</f>
        <v>1</v>
      </c>
      <c r="V39" s="158">
        <f xml:space="preserve"> Time!V$58</f>
        <v>1</v>
      </c>
      <c r="W39" s="158">
        <f xml:space="preserve"> Time!W$58</f>
        <v>1</v>
      </c>
      <c r="X39" s="158">
        <f xml:space="preserve"> Time!X$58</f>
        <v>1</v>
      </c>
      <c r="Y39" s="158">
        <f xml:space="preserve"> Time!Y$58</f>
        <v>1</v>
      </c>
      <c r="Z39" s="158">
        <f xml:space="preserve"> Time!Z$58</f>
        <v>1</v>
      </c>
      <c r="AA39" s="158">
        <f xml:space="preserve"> Time!AA$58</f>
        <v>1</v>
      </c>
      <c r="AB39" s="158">
        <f xml:space="preserve"> Time!AB$58</f>
        <v>1</v>
      </c>
      <c r="AC39" s="158">
        <f xml:space="preserve"> Time!AC$58</f>
        <v>1</v>
      </c>
      <c r="AD39" s="158">
        <f xml:space="preserve"> Time!AD$58</f>
        <v>1</v>
      </c>
      <c r="AE39" s="158">
        <f xml:space="preserve"> Time!AE$58</f>
        <v>1</v>
      </c>
      <c r="AF39" s="158">
        <f xml:space="preserve"> Time!AF$58</f>
        <v>1</v>
      </c>
      <c r="AG39" s="158">
        <f xml:space="preserve"> Time!AG$58</f>
        <v>1</v>
      </c>
      <c r="AH39" s="158">
        <f xml:space="preserve"> Time!AH$58</f>
        <v>1</v>
      </c>
      <c r="AI39" s="158">
        <f xml:space="preserve"> Time!AI$58</f>
        <v>1</v>
      </c>
      <c r="AJ39" s="158">
        <f xml:space="preserve"> Time!AJ$58</f>
        <v>1</v>
      </c>
      <c r="AK39" s="158">
        <f xml:space="preserve"> Time!AK$58</f>
        <v>1</v>
      </c>
      <c r="AL39" s="158">
        <f xml:space="preserve"> Time!AL$58</f>
        <v>1</v>
      </c>
      <c r="AM39" s="158">
        <f xml:space="preserve"> Time!AM$58</f>
        <v>1</v>
      </c>
      <c r="AN39" s="158">
        <f xml:space="preserve"> Time!AN$58</f>
        <v>1</v>
      </c>
      <c r="AO39" s="158">
        <f xml:space="preserve"> Time!AO$58</f>
        <v>1</v>
      </c>
      <c r="AP39" s="158">
        <f xml:space="preserve"> Time!AP$58</f>
        <v>1</v>
      </c>
      <c r="AQ39" s="158">
        <f xml:space="preserve"> Time!AQ$58</f>
        <v>1</v>
      </c>
      <c r="AR39" s="158">
        <f xml:space="preserve"> Time!AR$58</f>
        <v>1</v>
      </c>
      <c r="AS39" s="158">
        <f xml:space="preserve"> Time!AS$58</f>
        <v>1</v>
      </c>
      <c r="AT39" s="158">
        <f xml:space="preserve"> Time!AT$58</f>
        <v>1</v>
      </c>
      <c r="AU39" s="158">
        <f xml:space="preserve"> Time!AU$58</f>
        <v>1</v>
      </c>
      <c r="AV39" s="158">
        <f xml:space="preserve"> Time!AV$58</f>
        <v>1</v>
      </c>
      <c r="AW39" s="158">
        <f xml:space="preserve"> Time!AW$58</f>
        <v>1</v>
      </c>
      <c r="AX39" s="158">
        <f xml:space="preserve"> Time!AX$58</f>
        <v>1</v>
      </c>
      <c r="AY39" s="158">
        <f xml:space="preserve"> Time!AY$58</f>
        <v>1</v>
      </c>
      <c r="AZ39" s="158">
        <f xml:space="preserve"> Time!AZ$58</f>
        <v>0</v>
      </c>
      <c r="BA39" s="158">
        <f xml:space="preserve"> Time!BA$58</f>
        <v>0</v>
      </c>
      <c r="BB39" s="158">
        <f xml:space="preserve"> Time!BB$58</f>
        <v>0</v>
      </c>
    </row>
    <row r="40" spans="1:54" s="133" customFormat="1" x14ac:dyDescent="0.25">
      <c r="A40" s="198"/>
      <c r="B40" s="198"/>
      <c r="C40" s="199"/>
      <c r="E40" s="163" t="s">
        <v>301</v>
      </c>
      <c r="F40" s="163"/>
      <c r="G40" s="163"/>
      <c r="H40" s="163"/>
      <c r="I40" s="163"/>
      <c r="J40" s="359">
        <f t="shared" ref="J40:BB40" si="9">IF(J39=1,(J36+J37)/J38,0)</f>
        <v>0</v>
      </c>
      <c r="K40" s="359">
        <f t="shared" si="9"/>
        <v>0</v>
      </c>
      <c r="L40" s="359">
        <f t="shared" si="9"/>
        <v>12.940153827015822</v>
      </c>
      <c r="M40" s="359">
        <f t="shared" si="9"/>
        <v>0.65238216699494755</v>
      </c>
      <c r="N40" s="359">
        <f t="shared" si="9"/>
        <v>0.94435479299125102</v>
      </c>
      <c r="O40" s="359">
        <f t="shared" si="9"/>
        <v>1.9994712661059537</v>
      </c>
      <c r="P40" s="359">
        <f t="shared" si="9"/>
        <v>1.1851364143029963</v>
      </c>
      <c r="Q40" s="359">
        <f t="shared" si="9"/>
        <v>1.0607634340085548</v>
      </c>
      <c r="R40" s="359">
        <f t="shared" si="9"/>
        <v>1.1110722987497952</v>
      </c>
      <c r="S40" s="359">
        <f t="shared" si="9"/>
        <v>1.6524181507142359</v>
      </c>
      <c r="T40" s="359">
        <f t="shared" si="9"/>
        <v>1.2197964957055252</v>
      </c>
      <c r="U40" s="359">
        <f t="shared" si="9"/>
        <v>1.1200554078989409</v>
      </c>
      <c r="V40" s="359">
        <f t="shared" si="9"/>
        <v>1.0642197798331872</v>
      </c>
      <c r="W40" s="359">
        <f t="shared" si="9"/>
        <v>1.2268377516553213</v>
      </c>
      <c r="X40" s="359">
        <f t="shared" si="9"/>
        <v>0.96438790963175203</v>
      </c>
      <c r="Y40" s="359">
        <f t="shared" si="9"/>
        <v>0.85934373579965917</v>
      </c>
      <c r="Z40" s="359">
        <f t="shared" si="9"/>
        <v>0.81488144497495896</v>
      </c>
      <c r="AA40" s="359">
        <f t="shared" si="9"/>
        <v>0.92533352913968736</v>
      </c>
      <c r="AB40" s="359">
        <f t="shared" si="9"/>
        <v>1.0003948153804232</v>
      </c>
      <c r="AC40" s="359">
        <f t="shared" si="9"/>
        <v>1.1631829661305757</v>
      </c>
      <c r="AD40" s="359">
        <f t="shared" si="9"/>
        <v>1.3449378054977201</v>
      </c>
      <c r="AE40" s="359">
        <f t="shared" si="9"/>
        <v>1.6281874961817329</v>
      </c>
      <c r="AF40" s="359">
        <f t="shared" si="9"/>
        <v>1.6638306306970039</v>
      </c>
      <c r="AG40" s="359">
        <f t="shared" si="9"/>
        <v>1.7786186508523452</v>
      </c>
      <c r="AH40" s="359">
        <f t="shared" si="9"/>
        <v>1.9150982470213096</v>
      </c>
      <c r="AI40" s="359">
        <f t="shared" si="9"/>
        <v>2.1435812933939338</v>
      </c>
      <c r="AJ40" s="359">
        <f t="shared" si="9"/>
        <v>2.1399875604284682</v>
      </c>
      <c r="AK40" s="359">
        <f t="shared" si="9"/>
        <v>2.2060537314255173</v>
      </c>
      <c r="AL40" s="359">
        <f t="shared" si="9"/>
        <v>2.2958110755699943</v>
      </c>
      <c r="AM40" s="359">
        <f t="shared" si="9"/>
        <v>2.4713837105446212</v>
      </c>
      <c r="AN40" s="359">
        <f t="shared" si="9"/>
        <v>2.4411171147701825</v>
      </c>
      <c r="AO40" s="359">
        <f t="shared" si="9"/>
        <v>2.4790576484689701</v>
      </c>
      <c r="AP40" s="359">
        <f t="shared" si="9"/>
        <v>2.5406085556292646</v>
      </c>
      <c r="AQ40" s="359">
        <f t="shared" si="9"/>
        <v>2.6822702177358502</v>
      </c>
      <c r="AR40" s="359">
        <f t="shared" si="9"/>
        <v>2.6384124216382494</v>
      </c>
      <c r="AS40" s="359">
        <f t="shared" si="9"/>
        <v>2.6582283487194007</v>
      </c>
      <c r="AT40" s="359">
        <f t="shared" si="9"/>
        <v>2.7011617554901934</v>
      </c>
      <c r="AU40" s="359">
        <f t="shared" si="9"/>
        <v>2.8195135699122229</v>
      </c>
      <c r="AV40" s="359">
        <f t="shared" si="9"/>
        <v>2.7673681772903773</v>
      </c>
      <c r="AW40" s="359">
        <f t="shared" si="9"/>
        <v>2.7751552630995797</v>
      </c>
      <c r="AX40" s="359">
        <f t="shared" si="9"/>
        <v>2.8054022198418003</v>
      </c>
      <c r="AY40" s="359">
        <f t="shared" si="9"/>
        <v>2.9071819800790895</v>
      </c>
      <c r="AZ40" s="359">
        <f t="shared" si="9"/>
        <v>0</v>
      </c>
      <c r="BA40" s="359">
        <f t="shared" si="9"/>
        <v>0</v>
      </c>
      <c r="BB40" s="359">
        <f t="shared" si="9"/>
        <v>0</v>
      </c>
    </row>
    <row r="42" spans="1:54" x14ac:dyDescent="0.25">
      <c r="E42" s="330" t="str">
        <f t="shared" ref="E42:AJ42" si="10" xml:space="preserve"> E$40</f>
        <v>current ratio</v>
      </c>
      <c r="F42" s="330">
        <f t="shared" si="10"/>
        <v>0</v>
      </c>
      <c r="G42" s="330">
        <f t="shared" si="10"/>
        <v>0</v>
      </c>
      <c r="H42" s="330">
        <f t="shared" si="10"/>
        <v>0</v>
      </c>
      <c r="I42" s="330">
        <f t="shared" si="10"/>
        <v>0</v>
      </c>
      <c r="J42" s="330">
        <f t="shared" si="10"/>
        <v>0</v>
      </c>
      <c r="K42" s="330">
        <f t="shared" si="10"/>
        <v>0</v>
      </c>
      <c r="L42" s="330">
        <f t="shared" si="10"/>
        <v>12.940153827015822</v>
      </c>
      <c r="M42" s="330">
        <f t="shared" si="10"/>
        <v>0.65238216699494755</v>
      </c>
      <c r="N42" s="330">
        <f t="shared" si="10"/>
        <v>0.94435479299125102</v>
      </c>
      <c r="O42" s="330">
        <f t="shared" si="10"/>
        <v>1.9994712661059537</v>
      </c>
      <c r="P42" s="330">
        <f t="shared" si="10"/>
        <v>1.1851364143029963</v>
      </c>
      <c r="Q42" s="330">
        <f t="shared" si="10"/>
        <v>1.0607634340085548</v>
      </c>
      <c r="R42" s="330">
        <f t="shared" si="10"/>
        <v>1.1110722987497952</v>
      </c>
      <c r="S42" s="330">
        <f t="shared" si="10"/>
        <v>1.6524181507142359</v>
      </c>
      <c r="T42" s="330">
        <f t="shared" si="10"/>
        <v>1.2197964957055252</v>
      </c>
      <c r="U42" s="330">
        <f t="shared" si="10"/>
        <v>1.1200554078989409</v>
      </c>
      <c r="V42" s="330">
        <f t="shared" si="10"/>
        <v>1.0642197798331872</v>
      </c>
      <c r="W42" s="330">
        <f t="shared" si="10"/>
        <v>1.2268377516553213</v>
      </c>
      <c r="X42" s="330">
        <f t="shared" si="10"/>
        <v>0.96438790963175203</v>
      </c>
      <c r="Y42" s="330">
        <f t="shared" si="10"/>
        <v>0.85934373579965917</v>
      </c>
      <c r="Z42" s="330">
        <f t="shared" si="10"/>
        <v>0.81488144497495896</v>
      </c>
      <c r="AA42" s="330">
        <f t="shared" si="10"/>
        <v>0.92533352913968736</v>
      </c>
      <c r="AB42" s="330">
        <f t="shared" si="10"/>
        <v>1.0003948153804232</v>
      </c>
      <c r="AC42" s="330">
        <f t="shared" si="10"/>
        <v>1.1631829661305757</v>
      </c>
      <c r="AD42" s="330">
        <f t="shared" si="10"/>
        <v>1.3449378054977201</v>
      </c>
      <c r="AE42" s="330">
        <f t="shared" si="10"/>
        <v>1.6281874961817329</v>
      </c>
      <c r="AF42" s="330">
        <f t="shared" si="10"/>
        <v>1.6638306306970039</v>
      </c>
      <c r="AG42" s="330">
        <f t="shared" si="10"/>
        <v>1.7786186508523452</v>
      </c>
      <c r="AH42" s="330">
        <f t="shared" si="10"/>
        <v>1.9150982470213096</v>
      </c>
      <c r="AI42" s="330">
        <f t="shared" si="10"/>
        <v>2.1435812933939338</v>
      </c>
      <c r="AJ42" s="330">
        <f t="shared" si="10"/>
        <v>2.1399875604284682</v>
      </c>
      <c r="AK42" s="330">
        <f t="shared" ref="AK42:BB42" si="11" xml:space="preserve"> AK$40</f>
        <v>2.2060537314255173</v>
      </c>
      <c r="AL42" s="330">
        <f t="shared" si="11"/>
        <v>2.2958110755699943</v>
      </c>
      <c r="AM42" s="330">
        <f t="shared" si="11"/>
        <v>2.4713837105446212</v>
      </c>
      <c r="AN42" s="330">
        <f t="shared" si="11"/>
        <v>2.4411171147701825</v>
      </c>
      <c r="AO42" s="330">
        <f t="shared" si="11"/>
        <v>2.4790576484689701</v>
      </c>
      <c r="AP42" s="330">
        <f t="shared" si="11"/>
        <v>2.5406085556292646</v>
      </c>
      <c r="AQ42" s="330">
        <f t="shared" si="11"/>
        <v>2.6822702177358502</v>
      </c>
      <c r="AR42" s="330">
        <f t="shared" si="11"/>
        <v>2.6384124216382494</v>
      </c>
      <c r="AS42" s="330">
        <f t="shared" si="11"/>
        <v>2.6582283487194007</v>
      </c>
      <c r="AT42" s="330">
        <f t="shared" si="11"/>
        <v>2.7011617554901934</v>
      </c>
      <c r="AU42" s="330">
        <f t="shared" si="11"/>
        <v>2.8195135699122229</v>
      </c>
      <c r="AV42" s="330">
        <f t="shared" si="11"/>
        <v>2.7673681772903773</v>
      </c>
      <c r="AW42" s="330">
        <f t="shared" si="11"/>
        <v>2.7751552630995797</v>
      </c>
      <c r="AX42" s="330">
        <f t="shared" si="11"/>
        <v>2.8054022198418003</v>
      </c>
      <c r="AY42" s="330">
        <f t="shared" si="11"/>
        <v>2.9071819800790895</v>
      </c>
      <c r="AZ42" s="330">
        <f t="shared" si="11"/>
        <v>0</v>
      </c>
      <c r="BA42" s="330">
        <f t="shared" si="11"/>
        <v>0</v>
      </c>
      <c r="BB42" s="330">
        <f t="shared" si="11"/>
        <v>0</v>
      </c>
    </row>
    <row r="43" spans="1:54" x14ac:dyDescent="0.25">
      <c r="E43" s="64" t="str">
        <f>E42 &amp; " - maximum "</f>
        <v xml:space="preserve">current ratio - maximum </v>
      </c>
      <c r="F43" s="358">
        <f>MAX(J42:BB42)</f>
        <v>12.940153827015822</v>
      </c>
    </row>
  </sheetData>
  <conditionalFormatting sqref="F2">
    <cfRule type="cellIs" dxfId="15" priority="1" stopIfTrue="1" operator="notEqual">
      <formula>0</formula>
    </cfRule>
    <cfRule type="cellIs" dxfId="14" priority="2" stopIfTrue="1" operator="equal">
      <formula>""</formula>
    </cfRule>
  </conditionalFormatting>
  <conditionalFormatting sqref="J3:BB3">
    <cfRule type="cellIs" dxfId="13" priority="9" stopIfTrue="1" operator="equal">
      <formula>"Pre-fcst"</formula>
    </cfRule>
    <cfRule type="cellIs" dxfId="12" priority="10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E375-0545-4693-A16D-77343D412FDD}">
  <sheetPr>
    <tabColor theme="5"/>
    <outlinePr summaryBelow="0" summaryRight="0"/>
  </sheetPr>
  <dimension ref="A1:BW23"/>
  <sheetViews>
    <sheetView defaultGridColor="0" colorId="22" zoomScale="80" workbookViewId="0">
      <pane ySplit="5" topLeftCell="A6" activePane="bottomLeft" state="frozen"/>
      <selection activeCell="F2" sqref="F2:G2"/>
      <selection pane="bottomLeft" activeCell="E20" sqref="E20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5" customWidth="1"/>
    <col min="10" max="54" width="11.77734375" style="64" hidden="1" customWidth="1"/>
    <col min="55" max="55" width="11.77734375" style="5" hidden="1" customWidth="1"/>
    <col min="56" max="75" width="0" style="12" hidden="1" customWidth="1"/>
    <col min="76" max="16384" width="11.77734375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check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7"/>
      <c r="C2" s="10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93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9"/>
      <c r="B6" s="19"/>
      <c r="C6" s="20"/>
      <c r="D6" s="22"/>
      <c r="E6" s="38"/>
      <c r="F6" s="38"/>
      <c r="G6" s="38"/>
      <c r="H6" s="38"/>
      <c r="I6" s="22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8" spans="1:55" s="345" customFormat="1" x14ac:dyDescent="0.25">
      <c r="A8" s="328"/>
      <c r="B8" s="328"/>
      <c r="C8" s="344"/>
      <c r="D8" s="312"/>
      <c r="E8" s="328" t="s">
        <v>318</v>
      </c>
      <c r="F8" s="312"/>
      <c r="G8" s="312"/>
      <c r="H8" s="312"/>
      <c r="I8" s="5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2"/>
      <c r="AT8" s="312"/>
      <c r="AU8" s="312"/>
      <c r="AV8" s="312"/>
      <c r="AW8" s="312"/>
      <c r="AX8" s="312"/>
      <c r="AY8" s="312"/>
      <c r="AZ8" s="312"/>
      <c r="BA8" s="312"/>
      <c r="BB8" s="312"/>
      <c r="BC8" s="312"/>
    </row>
    <row r="11" spans="1:55" ht="14.4" x14ac:dyDescent="0.25">
      <c r="E11" s="64" t="s">
        <v>319</v>
      </c>
      <c r="F11" s="135">
        <f>F18</f>
        <v>0</v>
      </c>
    </row>
    <row r="16" spans="1:55" s="345" customFormat="1" x14ac:dyDescent="0.25">
      <c r="A16" s="328"/>
      <c r="B16" s="328"/>
      <c r="C16" s="344"/>
      <c r="D16" s="312"/>
      <c r="E16" s="328" t="s">
        <v>318</v>
      </c>
      <c r="F16" s="312"/>
      <c r="G16" s="312"/>
      <c r="H16" s="312"/>
      <c r="I16" s="5"/>
      <c r="J16" s="312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12"/>
      <c r="Z16" s="312"/>
      <c r="AA16" s="312"/>
      <c r="AB16" s="312"/>
      <c r="AC16" s="312"/>
      <c r="AD16" s="312"/>
      <c r="AE16" s="312"/>
      <c r="AF16" s="312"/>
      <c r="AG16" s="312"/>
      <c r="AH16" s="312"/>
      <c r="AI16" s="312"/>
      <c r="AJ16" s="312"/>
      <c r="AK16" s="312"/>
      <c r="AL16" s="312"/>
      <c r="AM16" s="312"/>
      <c r="AN16" s="312"/>
      <c r="AO16" s="312"/>
      <c r="AP16" s="312"/>
      <c r="AQ16" s="312"/>
      <c r="AR16" s="312"/>
      <c r="AS16" s="312"/>
      <c r="AT16" s="312"/>
      <c r="AU16" s="312"/>
      <c r="AV16" s="312"/>
      <c r="AW16" s="312"/>
      <c r="AX16" s="312"/>
      <c r="AY16" s="312"/>
      <c r="AZ16" s="312"/>
      <c r="BA16" s="312"/>
      <c r="BB16" s="312"/>
      <c r="BC16" s="312"/>
    </row>
    <row r="18" spans="1:55" ht="14.4" x14ac:dyDescent="0.25">
      <c r="E18" s="38" t="str">
        <f xml:space="preserve"> FinStat!E$66</f>
        <v>Balance sheet check</v>
      </c>
      <c r="F18" s="135">
        <f xml:space="preserve"> FinStat!F$66</f>
        <v>0</v>
      </c>
      <c r="G18" s="38" t="str">
        <f xml:space="preserve"> FinStat!G$66</f>
        <v>check</v>
      </c>
    </row>
    <row r="23" spans="1:55" s="345" customFormat="1" x14ac:dyDescent="0.25">
      <c r="A23" s="328"/>
      <c r="B23" s="328"/>
      <c r="C23" s="344"/>
      <c r="D23" s="312"/>
      <c r="E23" s="328" t="s">
        <v>318</v>
      </c>
      <c r="F23" s="312"/>
      <c r="G23" s="312"/>
      <c r="H23" s="312"/>
      <c r="I23" s="5"/>
      <c r="J23" s="312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</row>
  </sheetData>
  <conditionalFormatting sqref="F2">
    <cfRule type="cellIs" dxfId="11" priority="1" stopIfTrue="1" operator="notEqual">
      <formula>0</formula>
    </cfRule>
    <cfRule type="cellIs" dxfId="10" priority="2" stopIfTrue="1" operator="equal">
      <formula>""</formula>
    </cfRule>
  </conditionalFormatting>
  <conditionalFormatting sqref="F11">
    <cfRule type="cellIs" dxfId="9" priority="9" stopIfTrue="1" operator="notEqual">
      <formula>0</formula>
    </cfRule>
    <cfRule type="cellIs" dxfId="8" priority="10" stopIfTrue="1" operator="equal">
      <formula>""</formula>
    </cfRule>
  </conditionalFormatting>
  <conditionalFormatting sqref="F18">
    <cfRule type="cellIs" dxfId="7" priority="11" stopIfTrue="1" operator="notEqual">
      <formula>0</formula>
    </cfRule>
    <cfRule type="cellIs" dxfId="6" priority="12" stopIfTrue="1" operator="equal">
      <formula>""</formula>
    </cfRule>
  </conditionalFormatting>
  <conditionalFormatting sqref="J3:BB3">
    <cfRule type="cellIs" dxfId="5" priority="15" stopIfTrue="1" operator="equal">
      <formula>"Pre-fcst"</formula>
    </cfRule>
    <cfRule type="cellIs" dxfId="4" priority="1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7371-780F-4DA1-A266-0F1AD7BD5D39}">
  <sheetPr>
    <tabColor indexed="13"/>
    <outlinePr summaryBelow="0" summaryRight="0"/>
  </sheetPr>
  <dimension ref="A1:BW33"/>
  <sheetViews>
    <sheetView defaultGridColor="0" colorId="22" zoomScale="72" zoomScaleNormal="72" workbookViewId="0">
      <pane xSplit="9" ySplit="5" topLeftCell="J6" activePane="bottomRight" state="frozen"/>
      <selection activeCell="F2" sqref="F2"/>
      <selection pane="topRight" activeCell="F2" sqref="F2"/>
      <selection pane="bottomLeft" activeCell="F2" sqref="F2"/>
      <selection pane="bottomRight" activeCell="E20" sqref="A20:XFD29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54" width="11.77734375" style="64" customWidth="1"/>
    <col min="55" max="55" width="11.77734375" style="5" hidden="1" customWidth="1"/>
    <col min="56" max="75" width="0" style="12" hidden="1" customWidth="1"/>
    <col min="76" max="16384" width="11.77734375" style="12" hidden="1"/>
  </cols>
  <sheetData>
    <row r="1" spans="1:55" s="137" customFormat="1" ht="25.8" x14ac:dyDescent="0.25">
      <c r="A1" s="1" t="str">
        <f ca="1" xml:space="preserve"> RIGHT(CELL("filename", A1), LEN(CELL("filename", A1)) - SEARCH("]", CELL("filename", A1)))</f>
        <v>Temp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s="18" customFormat="1" ht="14.4" x14ac:dyDescent="0.25">
      <c r="A2" s="7"/>
      <c r="B2" s="7"/>
      <c r="C2" s="108"/>
      <c r="D2" s="7"/>
      <c r="E2" s="16" t="str">
        <f xml:space="preserve"> Time!E$18</f>
        <v xml:space="preserve">Model period ending </v>
      </c>
      <c r="F2" s="135">
        <f>check!$F$11</f>
        <v>0</v>
      </c>
      <c r="G2" s="318" t="s">
        <v>320</v>
      </c>
      <c r="H2" s="54"/>
      <c r="I2" s="13"/>
      <c r="J2" s="13">
        <f xml:space="preserve"> Time!J$18</f>
        <v>44469</v>
      </c>
      <c r="K2" s="13">
        <f xml:space="preserve"> Time!K$18</f>
        <v>44561</v>
      </c>
      <c r="L2" s="13">
        <f xml:space="preserve"> Time!L$18</f>
        <v>44651</v>
      </c>
      <c r="M2" s="13">
        <f xml:space="preserve"> Time!M$18</f>
        <v>44742</v>
      </c>
      <c r="N2" s="13">
        <f xml:space="preserve"> Time!N$18</f>
        <v>44834</v>
      </c>
      <c r="O2" s="13">
        <f xml:space="preserve"> Time!O$18</f>
        <v>44926</v>
      </c>
      <c r="P2" s="13">
        <f xml:space="preserve"> Time!P$18</f>
        <v>45016</v>
      </c>
      <c r="Q2" s="13">
        <f xml:space="preserve"> Time!Q$18</f>
        <v>45107</v>
      </c>
      <c r="R2" s="13">
        <f xml:space="preserve"> Time!R$18</f>
        <v>45199</v>
      </c>
      <c r="S2" s="13">
        <f xml:space="preserve"> Time!S$18</f>
        <v>45291</v>
      </c>
      <c r="T2" s="13">
        <f xml:space="preserve"> Time!T$18</f>
        <v>45382</v>
      </c>
      <c r="U2" s="13">
        <f xml:space="preserve"> Time!U$18</f>
        <v>45473</v>
      </c>
      <c r="V2" s="13">
        <f xml:space="preserve"> Time!V$18</f>
        <v>45565</v>
      </c>
      <c r="W2" s="13">
        <f xml:space="preserve"> Time!W$18</f>
        <v>45657</v>
      </c>
      <c r="X2" s="13">
        <f xml:space="preserve"> Time!X$18</f>
        <v>45747</v>
      </c>
      <c r="Y2" s="13">
        <f xml:space="preserve"> Time!Y$18</f>
        <v>45838</v>
      </c>
      <c r="Z2" s="13">
        <f xml:space="preserve"> Time!Z$18</f>
        <v>45930</v>
      </c>
      <c r="AA2" s="13">
        <f xml:space="preserve"> Time!AA$18</f>
        <v>46022</v>
      </c>
      <c r="AB2" s="13">
        <f xml:space="preserve"> Time!AB$18</f>
        <v>46112</v>
      </c>
      <c r="AC2" s="13">
        <f xml:space="preserve"> Time!AC$18</f>
        <v>46203</v>
      </c>
      <c r="AD2" s="13">
        <f xml:space="preserve"> Time!AD$18</f>
        <v>46295</v>
      </c>
      <c r="AE2" s="13">
        <f xml:space="preserve"> Time!AE$18</f>
        <v>46387</v>
      </c>
      <c r="AF2" s="13">
        <f xml:space="preserve"> Time!AF$18</f>
        <v>46477</v>
      </c>
      <c r="AG2" s="13">
        <f xml:space="preserve"> Time!AG$18</f>
        <v>46568</v>
      </c>
      <c r="AH2" s="13">
        <f xml:space="preserve"> Time!AH$18</f>
        <v>46660</v>
      </c>
      <c r="AI2" s="13">
        <f xml:space="preserve"> Time!AI$18</f>
        <v>46752</v>
      </c>
      <c r="AJ2" s="13">
        <f xml:space="preserve"> Time!AJ$18</f>
        <v>46843</v>
      </c>
      <c r="AK2" s="13">
        <f xml:space="preserve"> Time!AK$18</f>
        <v>46934</v>
      </c>
      <c r="AL2" s="13">
        <f xml:space="preserve"> Time!AL$18</f>
        <v>47026</v>
      </c>
      <c r="AM2" s="13">
        <f xml:space="preserve"> Time!AM$18</f>
        <v>47118</v>
      </c>
      <c r="AN2" s="13">
        <f xml:space="preserve"> Time!AN$18</f>
        <v>47208</v>
      </c>
      <c r="AO2" s="13">
        <f xml:space="preserve"> Time!AO$18</f>
        <v>47299</v>
      </c>
      <c r="AP2" s="13">
        <f xml:space="preserve"> Time!AP$18</f>
        <v>47391</v>
      </c>
      <c r="AQ2" s="13">
        <f xml:space="preserve"> Time!AQ$18</f>
        <v>47483</v>
      </c>
      <c r="AR2" s="13">
        <f xml:space="preserve"> Time!AR$18</f>
        <v>47573</v>
      </c>
      <c r="AS2" s="13">
        <f xml:space="preserve"> Time!AS$18</f>
        <v>47664</v>
      </c>
      <c r="AT2" s="13">
        <f xml:space="preserve"> Time!AT$18</f>
        <v>47756</v>
      </c>
      <c r="AU2" s="13">
        <f xml:space="preserve"> Time!AU$18</f>
        <v>47848</v>
      </c>
      <c r="AV2" s="13">
        <f xml:space="preserve"> Time!AV$18</f>
        <v>47938</v>
      </c>
      <c r="AW2" s="13">
        <f xml:space="preserve"> Time!AW$18</f>
        <v>48029</v>
      </c>
      <c r="AX2" s="13">
        <f xml:space="preserve"> Time!AX$18</f>
        <v>48121</v>
      </c>
      <c r="AY2" s="13">
        <f xml:space="preserve"> Time!AY$18</f>
        <v>48213</v>
      </c>
      <c r="AZ2" s="13">
        <f xml:space="preserve"> Time!AZ$18</f>
        <v>48304</v>
      </c>
      <c r="BA2" s="13">
        <f xml:space="preserve"> Time!BA$18</f>
        <v>48395</v>
      </c>
      <c r="BB2" s="13">
        <f xml:space="preserve"> Time!BB$18</f>
        <v>48487</v>
      </c>
      <c r="BC2" s="13"/>
    </row>
    <row r="3" spans="1:55" s="18" customFormat="1" ht="14.4" x14ac:dyDescent="0.25">
      <c r="A3" s="7"/>
      <c r="B3" s="7"/>
      <c r="C3" s="8"/>
      <c r="D3" s="7"/>
      <c r="E3" s="16" t="str">
        <f xml:space="preserve"> Time!E$112</f>
        <v>Timeline label</v>
      </c>
      <c r="F3"/>
      <c r="G3" s="318"/>
      <c r="H3" s="54"/>
      <c r="I3" s="13"/>
      <c r="J3" s="56" t="str">
        <f xml:space="preserve"> Time!J$112</f>
        <v>Pre-fcst</v>
      </c>
      <c r="K3" s="56" t="str">
        <f xml:space="preserve"> Time!K$112</f>
        <v>Pre-fcst</v>
      </c>
      <c r="L3" s="56" t="str">
        <f xml:space="preserve"> Time!L$112</f>
        <v>Forecast</v>
      </c>
      <c r="M3" s="56" t="str">
        <f xml:space="preserve"> Time!M$112</f>
        <v>Forecast</v>
      </c>
      <c r="N3" s="56" t="str">
        <f xml:space="preserve"> Time!N$112</f>
        <v>Forecast</v>
      </c>
      <c r="O3" s="56" t="str">
        <f xml:space="preserve"> Time!O$112</f>
        <v>Forecast</v>
      </c>
      <c r="P3" s="56" t="str">
        <f xml:space="preserve"> Time!P$112</f>
        <v>Forecast</v>
      </c>
      <c r="Q3" s="56" t="str">
        <f xml:space="preserve"> Time!Q$112</f>
        <v>Forecast</v>
      </c>
      <c r="R3" s="56" t="str">
        <f xml:space="preserve"> Time!R$112</f>
        <v>Forecast</v>
      </c>
      <c r="S3" s="56" t="str">
        <f xml:space="preserve"> Time!S$112</f>
        <v>Forecast</v>
      </c>
      <c r="T3" s="56" t="str">
        <f xml:space="preserve"> Time!T$112</f>
        <v>Forecast</v>
      </c>
      <c r="U3" s="56" t="str">
        <f xml:space="preserve"> Time!U$112</f>
        <v>Forecast</v>
      </c>
      <c r="V3" s="56" t="str">
        <f xml:space="preserve"> Time!V$112</f>
        <v>Forecast</v>
      </c>
      <c r="W3" s="56" t="str">
        <f xml:space="preserve"> Time!W$112</f>
        <v>Forecast</v>
      </c>
      <c r="X3" s="56" t="str">
        <f xml:space="preserve"> Time!X$112</f>
        <v>Forecast</v>
      </c>
      <c r="Y3" s="56" t="str">
        <f xml:space="preserve"> Time!Y$112</f>
        <v>Forecast</v>
      </c>
      <c r="Z3" s="56" t="str">
        <f xml:space="preserve"> Time!Z$112</f>
        <v>Forecast</v>
      </c>
      <c r="AA3" s="56" t="str">
        <f xml:space="preserve"> Time!AA$112</f>
        <v>Forecast</v>
      </c>
      <c r="AB3" s="56" t="str">
        <f xml:space="preserve"> Time!AB$112</f>
        <v>Forecast</v>
      </c>
      <c r="AC3" s="56" t="str">
        <f xml:space="preserve"> Time!AC$112</f>
        <v>Forecast</v>
      </c>
      <c r="AD3" s="56" t="str">
        <f xml:space="preserve"> Time!AD$112</f>
        <v>Forecast</v>
      </c>
      <c r="AE3" s="56" t="str">
        <f xml:space="preserve"> Time!AE$112</f>
        <v>Forecast</v>
      </c>
      <c r="AF3" s="56" t="str">
        <f xml:space="preserve"> Time!AF$112</f>
        <v>Forecast</v>
      </c>
      <c r="AG3" s="56" t="str">
        <f xml:space="preserve"> Time!AG$112</f>
        <v>Forecast</v>
      </c>
      <c r="AH3" s="56" t="str">
        <f xml:space="preserve"> Time!AH$112</f>
        <v>Forecast</v>
      </c>
      <c r="AI3" s="56" t="str">
        <f xml:space="preserve"> Time!AI$112</f>
        <v>Forecast</v>
      </c>
      <c r="AJ3" s="56" t="str">
        <f xml:space="preserve"> Time!AJ$112</f>
        <v>Forecast</v>
      </c>
      <c r="AK3" s="56" t="str">
        <f xml:space="preserve"> Time!AK$112</f>
        <v>Forecast</v>
      </c>
      <c r="AL3" s="56" t="str">
        <f xml:space="preserve"> Time!AL$112</f>
        <v>Forecast</v>
      </c>
      <c r="AM3" s="56" t="str">
        <f xml:space="preserve"> Time!AM$112</f>
        <v>Forecast</v>
      </c>
      <c r="AN3" s="56" t="str">
        <f xml:space="preserve"> Time!AN$112</f>
        <v>Forecast</v>
      </c>
      <c r="AO3" s="56" t="str">
        <f xml:space="preserve"> Time!AO$112</f>
        <v>Forecast</v>
      </c>
      <c r="AP3" s="56" t="str">
        <f xml:space="preserve"> Time!AP$112</f>
        <v>Forecast</v>
      </c>
      <c r="AQ3" s="56" t="str">
        <f xml:space="preserve"> Time!AQ$112</f>
        <v>Forecast</v>
      </c>
      <c r="AR3" s="56" t="str">
        <f xml:space="preserve"> Time!AR$112</f>
        <v>Forecast</v>
      </c>
      <c r="AS3" s="56" t="str">
        <f xml:space="preserve"> Time!AS$112</f>
        <v>Forecast</v>
      </c>
      <c r="AT3" s="56" t="str">
        <f xml:space="preserve"> Time!AT$112</f>
        <v>Forecast</v>
      </c>
      <c r="AU3" s="56" t="str">
        <f xml:space="preserve"> Time!AU$112</f>
        <v>Forecast</v>
      </c>
      <c r="AV3" s="56" t="str">
        <f xml:space="preserve"> Time!AV$112</f>
        <v>Forecast</v>
      </c>
      <c r="AW3" s="56" t="str">
        <f xml:space="preserve"> Time!AW$112</f>
        <v>Forecast</v>
      </c>
      <c r="AX3" s="56" t="str">
        <f xml:space="preserve"> Time!AX$112</f>
        <v>Forecast</v>
      </c>
      <c r="AY3" s="56" t="str">
        <f xml:space="preserve"> Time!AY$112</f>
        <v>Forecast</v>
      </c>
      <c r="AZ3" s="56" t="str">
        <f xml:space="preserve"> Time!AZ$112</f>
        <v>Post-fcst</v>
      </c>
      <c r="BA3" s="56" t="str">
        <f xml:space="preserve"> Time!BA$112</f>
        <v>Post-fcst</v>
      </c>
      <c r="BB3" s="56" t="str">
        <f xml:space="preserve"> Time!BB$112</f>
        <v>Post-fcst</v>
      </c>
      <c r="BC3" s="13"/>
    </row>
    <row r="4" spans="1:55" s="139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 s="318"/>
      <c r="H4" s="60"/>
      <c r="I4" s="60"/>
      <c r="J4" s="61">
        <f xml:space="preserve"> Time!J$22</f>
        <v>2021</v>
      </c>
      <c r="K4" s="61">
        <f xml:space="preserve"> Time!K$22</f>
        <v>2021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2022</v>
      </c>
      <c r="O4" s="61">
        <f xml:space="preserve"> Time!O$22</f>
        <v>2022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2023</v>
      </c>
      <c r="S4" s="61">
        <f xml:space="preserve"> Time!S$22</f>
        <v>2023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2024</v>
      </c>
      <c r="W4" s="61">
        <f xml:space="preserve"> Time!W$22</f>
        <v>2024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2025</v>
      </c>
      <c r="AA4" s="61">
        <f xml:space="preserve"> Time!AA$22</f>
        <v>2025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2026</v>
      </c>
      <c r="AE4" s="61">
        <f xml:space="preserve"> Time!AE$22</f>
        <v>2026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2027</v>
      </c>
      <c r="AI4" s="61">
        <f xml:space="preserve"> Time!AI$22</f>
        <v>2027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2028</v>
      </c>
      <c r="AM4" s="61">
        <f xml:space="preserve"> Time!AM$22</f>
        <v>2028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2029</v>
      </c>
      <c r="AQ4" s="61">
        <f xml:space="preserve"> Time!AQ$22</f>
        <v>2029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2030</v>
      </c>
      <c r="AU4" s="61">
        <f xml:space="preserve"> Time!AU$22</f>
        <v>2030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2031</v>
      </c>
      <c r="AY4" s="61">
        <f xml:space="preserve"> Time!AY$22</f>
        <v>2031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2032</v>
      </c>
      <c r="BC4" s="138"/>
    </row>
    <row r="5" spans="1:55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/>
    </row>
    <row r="6" spans="1:55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22"/>
    </row>
    <row r="7" spans="1:55" ht="14.4" x14ac:dyDescent="0.25">
      <c r="A7" s="19" t="s">
        <v>184</v>
      </c>
      <c r="B7" s="19"/>
      <c r="C7" s="20"/>
      <c r="D7" s="22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10"/>
    </row>
    <row r="8" spans="1:55" ht="14.4" x14ac:dyDescent="0.25">
      <c r="A8" s="19"/>
      <c r="B8" s="19"/>
      <c r="C8" s="20"/>
      <c r="D8" s="22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22"/>
    </row>
    <row r="9" spans="1:55" ht="14.4" x14ac:dyDescent="0.25">
      <c r="A9" s="140"/>
      <c r="B9" s="140"/>
      <c r="C9" s="141"/>
      <c r="D9" s="142"/>
      <c r="E9" s="214" t="str">
        <f xml:space="preserve"> InpC!E$135</f>
        <v>retained earnings initial balance</v>
      </c>
      <c r="F9" s="214">
        <f xml:space="preserve"> InpC!F$135</f>
        <v>4900</v>
      </c>
      <c r="G9" s="214" t="str">
        <f xml:space="preserve"> InpC!G$135</f>
        <v>usd 000s</v>
      </c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0"/>
    </row>
    <row r="10" spans="1:55" s="127" customFormat="1" ht="14.4" x14ac:dyDescent="0.25">
      <c r="A10" s="7"/>
      <c r="B10" s="7"/>
      <c r="C10" s="8"/>
      <c r="D10" s="10"/>
      <c r="E10" s="79" t="str">
        <f>Time!E$34</f>
        <v>Acquisition / initial balance date flag</v>
      </c>
      <c r="F10" s="79">
        <f>Time!F$34</f>
        <v>0</v>
      </c>
      <c r="G10" s="79" t="str">
        <f>Time!G$34</f>
        <v>flag</v>
      </c>
      <c r="H10" s="79">
        <f>Time!H$34</f>
        <v>1</v>
      </c>
      <c r="I10" s="79">
        <f>Time!I$34</f>
        <v>0</v>
      </c>
      <c r="J10" s="79">
        <f>Time!J$34</f>
        <v>0</v>
      </c>
      <c r="K10" s="79">
        <f>Time!K$34</f>
        <v>1</v>
      </c>
      <c r="L10" s="79">
        <f>Time!L$34</f>
        <v>0</v>
      </c>
      <c r="M10" s="79">
        <f>Time!M$34</f>
        <v>0</v>
      </c>
      <c r="N10" s="79">
        <f>Time!N$34</f>
        <v>0</v>
      </c>
      <c r="O10" s="79">
        <f>Time!O$34</f>
        <v>0</v>
      </c>
      <c r="P10" s="79">
        <f>Time!P$34</f>
        <v>0</v>
      </c>
      <c r="Q10" s="79">
        <f>Time!Q$34</f>
        <v>0</v>
      </c>
      <c r="R10" s="79">
        <f>Time!R$34</f>
        <v>0</v>
      </c>
      <c r="S10" s="79">
        <f>Time!S$34</f>
        <v>0</v>
      </c>
      <c r="T10" s="79">
        <f>Time!T$34</f>
        <v>0</v>
      </c>
      <c r="U10" s="79">
        <f>Time!U$34</f>
        <v>0</v>
      </c>
      <c r="V10" s="79">
        <f>Time!V$34</f>
        <v>0</v>
      </c>
      <c r="W10" s="79">
        <f>Time!W$34</f>
        <v>0</v>
      </c>
      <c r="X10" s="79">
        <f>Time!X$34</f>
        <v>0</v>
      </c>
      <c r="Y10" s="79">
        <f>Time!Y$34</f>
        <v>0</v>
      </c>
      <c r="Z10" s="79">
        <f>Time!Z$34</f>
        <v>0</v>
      </c>
      <c r="AA10" s="79">
        <f>Time!AA$34</f>
        <v>0</v>
      </c>
      <c r="AB10" s="79">
        <f>Time!AB$34</f>
        <v>0</v>
      </c>
      <c r="AC10" s="79">
        <f>Time!AC$34</f>
        <v>0</v>
      </c>
      <c r="AD10" s="79">
        <f>Time!AD$34</f>
        <v>0</v>
      </c>
      <c r="AE10" s="79">
        <f>Time!AE$34</f>
        <v>0</v>
      </c>
      <c r="AF10" s="79">
        <f>Time!AF$34</f>
        <v>0</v>
      </c>
      <c r="AG10" s="79">
        <f>Time!AG$34</f>
        <v>0</v>
      </c>
      <c r="AH10" s="79">
        <f>Time!AH$34</f>
        <v>0</v>
      </c>
      <c r="AI10" s="79">
        <f>Time!AI$34</f>
        <v>0</v>
      </c>
      <c r="AJ10" s="79">
        <f>Time!AJ$34</f>
        <v>0</v>
      </c>
      <c r="AK10" s="79">
        <f>Time!AK$34</f>
        <v>0</v>
      </c>
      <c r="AL10" s="79">
        <f>Time!AL$34</f>
        <v>0</v>
      </c>
      <c r="AM10" s="79">
        <f>Time!AM$34</f>
        <v>0</v>
      </c>
      <c r="AN10" s="79">
        <f>Time!AN$34</f>
        <v>0</v>
      </c>
      <c r="AO10" s="79">
        <f>Time!AO$34</f>
        <v>0</v>
      </c>
      <c r="AP10" s="79">
        <f>Time!AP$34</f>
        <v>0</v>
      </c>
      <c r="AQ10" s="79">
        <f>Time!AQ$34</f>
        <v>0</v>
      </c>
      <c r="AR10" s="79">
        <f>Time!AR$34</f>
        <v>0</v>
      </c>
      <c r="AS10" s="79">
        <f>Time!AS$34</f>
        <v>0</v>
      </c>
      <c r="AT10" s="79">
        <f>Time!AT$34</f>
        <v>0</v>
      </c>
      <c r="AU10" s="79">
        <f>Time!AU$34</f>
        <v>0</v>
      </c>
      <c r="AV10" s="79">
        <f>Time!AV$34</f>
        <v>0</v>
      </c>
      <c r="AW10" s="79">
        <f>Time!AW$34</f>
        <v>0</v>
      </c>
      <c r="AX10" s="79">
        <f>Time!AX$34</f>
        <v>0</v>
      </c>
      <c r="AY10" s="79">
        <f>Time!AY$34</f>
        <v>0</v>
      </c>
      <c r="AZ10" s="79">
        <f>Time!AZ$34</f>
        <v>0</v>
      </c>
      <c r="BA10" s="79">
        <f>Time!BA$34</f>
        <v>0</v>
      </c>
      <c r="BB10" s="79">
        <f>Time!BB$34</f>
        <v>0</v>
      </c>
      <c r="BC10" s="143"/>
    </row>
    <row r="11" spans="1:55" ht="14.4" x14ac:dyDescent="0.25">
      <c r="A11" s="7"/>
      <c r="B11" s="7"/>
      <c r="C11" s="8"/>
      <c r="D11" s="10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10"/>
    </row>
    <row r="12" spans="1:55" ht="14.4" x14ac:dyDescent="0.25">
      <c r="A12" s="7"/>
      <c r="B12" s="7"/>
      <c r="C12" s="8"/>
      <c r="D12" s="10"/>
      <c r="E12" s="10" t="s">
        <v>186</v>
      </c>
      <c r="F12" s="10"/>
      <c r="G12" s="10"/>
      <c r="H12" s="10"/>
      <c r="I12" s="10"/>
      <c r="J12" s="10">
        <f t="shared" ref="J12:BB12" si="0" xml:space="preserve"> I15</f>
        <v>0</v>
      </c>
      <c r="K12" s="10">
        <f t="shared" si="0"/>
        <v>0</v>
      </c>
      <c r="L12" s="10">
        <f t="shared" si="0"/>
        <v>4900</v>
      </c>
      <c r="M12" s="10">
        <f t="shared" si="0"/>
        <v>4170.2378743578774</v>
      </c>
      <c r="N12" s="10">
        <f t="shared" si="0"/>
        <v>4431.2368396226466</v>
      </c>
      <c r="O12" s="10">
        <f t="shared" si="0"/>
        <v>6592.5976785287257</v>
      </c>
      <c r="P12" s="10">
        <f t="shared" si="0"/>
        <v>11685.473152901239</v>
      </c>
      <c r="Q12" s="10">
        <f t="shared" si="0"/>
        <v>11998.528728389023</v>
      </c>
      <c r="R12" s="10">
        <f t="shared" si="0"/>
        <v>13841.211172244115</v>
      </c>
      <c r="S12" s="10">
        <f t="shared" si="0"/>
        <v>16395.540544219301</v>
      </c>
      <c r="T12" s="10">
        <f t="shared" si="0"/>
        <v>21984.184520666757</v>
      </c>
      <c r="U12" s="10">
        <f t="shared" si="0"/>
        <v>22701.586371290243</v>
      </c>
      <c r="V12" s="10">
        <f t="shared" si="0"/>
        <v>24964.016007471</v>
      </c>
      <c r="W12" s="10">
        <f t="shared" si="0"/>
        <v>27980.092902437667</v>
      </c>
      <c r="X12" s="10">
        <f t="shared" si="0"/>
        <v>34167.526941169504</v>
      </c>
      <c r="Y12" s="10">
        <f t="shared" si="0"/>
        <v>35573.307179478586</v>
      </c>
      <c r="Z12" s="10">
        <f t="shared" si="0"/>
        <v>38322.17055414537</v>
      </c>
      <c r="AA12" s="10">
        <f t="shared" si="0"/>
        <v>41876.054755608646</v>
      </c>
      <c r="AB12" s="10">
        <f t="shared" si="0"/>
        <v>48420.190567864338</v>
      </c>
      <c r="AC12" s="10">
        <f t="shared" si="0"/>
        <v>50300.105259071541</v>
      </c>
      <c r="AD12" s="10">
        <f t="shared" si="0"/>
        <v>53561.293970971863</v>
      </c>
      <c r="AE12" s="10">
        <f t="shared" si="0"/>
        <v>57639.694164789646</v>
      </c>
      <c r="AF12" s="10">
        <f t="shared" si="0"/>
        <v>64856.573157658662</v>
      </c>
      <c r="AG12" s="10">
        <f t="shared" si="0"/>
        <v>67082.496183346477</v>
      </c>
      <c r="AH12" s="10">
        <f t="shared" si="0"/>
        <v>70788.432223067895</v>
      </c>
      <c r="AI12" s="10">
        <f t="shared" si="0"/>
        <v>75378.381905188813</v>
      </c>
      <c r="AJ12" s="10">
        <f t="shared" si="0"/>
        <v>83344.507927519953</v>
      </c>
      <c r="AK12" s="10">
        <f t="shared" si="0"/>
        <v>86027.966809743113</v>
      </c>
      <c r="AL12" s="10">
        <f t="shared" si="0"/>
        <v>90224.048705763562</v>
      </c>
      <c r="AM12" s="10">
        <f t="shared" si="0"/>
        <v>95367.668608172651</v>
      </c>
      <c r="AN12" s="10">
        <f t="shared" si="0"/>
        <v>104130.07361206053</v>
      </c>
      <c r="AO12" s="10">
        <f t="shared" si="0"/>
        <v>107151.16278044312</v>
      </c>
      <c r="AP12" s="10">
        <f t="shared" si="0"/>
        <v>111872.61193918661</v>
      </c>
      <c r="AQ12" s="10">
        <f t="shared" si="0"/>
        <v>117609.6882675674</v>
      </c>
      <c r="AR12" s="10">
        <f t="shared" si="0"/>
        <v>127225.59208926253</v>
      </c>
      <c r="AS12" s="10">
        <f t="shared" si="0"/>
        <v>130687.6146811884</v>
      </c>
      <c r="AT12" s="10">
        <f t="shared" si="0"/>
        <v>135972.18348522519</v>
      </c>
      <c r="AU12" s="10">
        <f t="shared" si="0"/>
        <v>142345.36144346025</v>
      </c>
      <c r="AV12" s="10">
        <f t="shared" si="0"/>
        <v>152876.09568121663</v>
      </c>
      <c r="AW12" s="10">
        <f t="shared" si="0"/>
        <v>156810.73674536456</v>
      </c>
      <c r="AX12" s="10">
        <f t="shared" si="0"/>
        <v>162698.89042690524</v>
      </c>
      <c r="AY12" s="10">
        <f t="shared" si="0"/>
        <v>169753.87966191734</v>
      </c>
      <c r="AZ12" s="10">
        <f t="shared" si="0"/>
        <v>181265.18314322687</v>
      </c>
      <c r="BA12" s="10">
        <f t="shared" si="0"/>
        <v>181265.18314322687</v>
      </c>
      <c r="BB12" s="10">
        <f t="shared" si="0"/>
        <v>181265.18314322687</v>
      </c>
      <c r="BC12" s="10"/>
    </row>
    <row r="13" spans="1:55" ht="14.4" x14ac:dyDescent="0.25">
      <c r="A13" s="7"/>
      <c r="B13" s="7"/>
      <c r="C13" s="8"/>
      <c r="D13" s="9" t="s">
        <v>77</v>
      </c>
      <c r="E13" s="224" t="str">
        <f xml:space="preserve"> FinStat!E$18</f>
        <v>Profit after tax</v>
      </c>
      <c r="F13" s="224">
        <f xml:space="preserve"> FinStat!F$18</f>
        <v>0</v>
      </c>
      <c r="G13" s="224" t="s">
        <v>182</v>
      </c>
      <c r="H13" s="224">
        <f xml:space="preserve"> FinStat!H$18</f>
        <v>176365.18314322687</v>
      </c>
      <c r="I13" s="224">
        <f xml:space="preserve"> FinStat!I$18</f>
        <v>0</v>
      </c>
      <c r="J13" s="224">
        <f xml:space="preserve"> FinStat!J$18</f>
        <v>0</v>
      </c>
      <c r="K13" s="224">
        <f xml:space="preserve"> FinStat!K$18</f>
        <v>0</v>
      </c>
      <c r="L13" s="224">
        <f xml:space="preserve"> FinStat!L$18</f>
        <v>-729.76212564212244</v>
      </c>
      <c r="M13" s="224">
        <f xml:space="preserve"> FinStat!M$18</f>
        <v>260.9989652647688</v>
      </c>
      <c r="N13" s="224">
        <f xml:space="preserve"> FinStat!N$18</f>
        <v>2161.3608389060796</v>
      </c>
      <c r="O13" s="224">
        <f xml:space="preserve"> FinStat!O$18</f>
        <v>5092.8754743725131</v>
      </c>
      <c r="P13" s="224">
        <f xml:space="preserve"> FinStat!P$18</f>
        <v>313.0555754877833</v>
      </c>
      <c r="Q13" s="224">
        <f xml:space="preserve"> FinStat!Q$18</f>
        <v>1842.6824438550916</v>
      </c>
      <c r="R13" s="224">
        <f xml:space="preserve"> FinStat!R$18</f>
        <v>2554.3293719751855</v>
      </c>
      <c r="S13" s="224">
        <f xml:space="preserve"> FinStat!S$18</f>
        <v>5588.6439764474562</v>
      </c>
      <c r="T13" s="224">
        <f xml:space="preserve"> FinStat!T$18</f>
        <v>717.40185062348542</v>
      </c>
      <c r="U13" s="224">
        <f xml:space="preserve"> FinStat!U$18</f>
        <v>2262.4296361807583</v>
      </c>
      <c r="V13" s="224">
        <f xml:space="preserve"> FinStat!V$18</f>
        <v>3016.0768949666676</v>
      </c>
      <c r="W13" s="224">
        <f xml:space="preserve"> FinStat!W$18</f>
        <v>6187.4340387318371</v>
      </c>
      <c r="X13" s="224">
        <f xml:space="preserve"> FinStat!X$18</f>
        <v>1405.7802383090802</v>
      </c>
      <c r="Y13" s="224">
        <f xml:space="preserve"> FinStat!Y$18</f>
        <v>2748.8633746667856</v>
      </c>
      <c r="Z13" s="224">
        <f xml:space="preserve"> FinStat!Z$18</f>
        <v>3553.8842014632742</v>
      </c>
      <c r="AA13" s="224">
        <f xml:space="preserve"> FinStat!AA$18</f>
        <v>6544.1358122556958</v>
      </c>
      <c r="AB13" s="224">
        <f xml:space="preserve"> FinStat!AB$18</f>
        <v>1879.9146912072065</v>
      </c>
      <c r="AC13" s="224">
        <f xml:space="preserve"> FinStat!AC$18</f>
        <v>3261.1887119003222</v>
      </c>
      <c r="AD13" s="224">
        <f xml:space="preserve"> FinStat!AD$18</f>
        <v>4078.4001938177789</v>
      </c>
      <c r="AE13" s="224">
        <f xml:space="preserve"> FinStat!AE$18</f>
        <v>7216.8789928690167</v>
      </c>
      <c r="AF13" s="224">
        <f xml:space="preserve"> FinStat!AF$18</f>
        <v>2225.9230256878141</v>
      </c>
      <c r="AG13" s="224">
        <f xml:space="preserve"> FinStat!AG$18</f>
        <v>3705.9360397214168</v>
      </c>
      <c r="AH13" s="224">
        <f xml:space="preserve"> FinStat!AH$18</f>
        <v>4589.9496821209104</v>
      </c>
      <c r="AI13" s="224">
        <f xml:space="preserve"> FinStat!AI$18</f>
        <v>7966.1260223311456</v>
      </c>
      <c r="AJ13" s="224">
        <f xml:space="preserve"> FinStat!AJ$18</f>
        <v>2683.4588822231526</v>
      </c>
      <c r="AK13" s="224">
        <f xml:space="preserve"> FinStat!AK$18</f>
        <v>4196.0818960204515</v>
      </c>
      <c r="AL13" s="224">
        <f xml:space="preserve"> FinStat!AL$18</f>
        <v>5143.619902409092</v>
      </c>
      <c r="AM13" s="224">
        <f xml:space="preserve"> FinStat!AM$18</f>
        <v>8762.4050038878831</v>
      </c>
      <c r="AN13" s="224">
        <f xml:space="preserve"> FinStat!AN$18</f>
        <v>3021.0891683825857</v>
      </c>
      <c r="AO13" s="224">
        <f xml:space="preserve"> FinStat!AO$18</f>
        <v>4721.4491587434914</v>
      </c>
      <c r="AP13" s="224">
        <f xml:space="preserve"> FinStat!AP$18</f>
        <v>5737.0763283807846</v>
      </c>
      <c r="AQ13" s="224">
        <f xml:space="preserve"> FinStat!AQ$18</f>
        <v>9615.9038216951303</v>
      </c>
      <c r="AR13" s="224">
        <f xml:space="preserve"> FinStat!AR$18</f>
        <v>3462.0225919258664</v>
      </c>
      <c r="AS13" s="224">
        <f xml:space="preserve"> FinStat!AS$18</f>
        <v>5284.5688040367877</v>
      </c>
      <c r="AT13" s="224">
        <f xml:space="preserve"> FinStat!AT$18</f>
        <v>6373.1779582350682</v>
      </c>
      <c r="AU13" s="224">
        <f xml:space="preserve"> FinStat!AU$18</f>
        <v>10530.734237756376</v>
      </c>
      <c r="AV13" s="224">
        <f xml:space="preserve"> FinStat!AV$18</f>
        <v>3934.6410641479406</v>
      </c>
      <c r="AW13" s="224">
        <f xml:space="preserve"> FinStat!AW$18</f>
        <v>5888.1536815406998</v>
      </c>
      <c r="AX13" s="224">
        <f xml:space="preserve"> FinStat!AX$18</f>
        <v>7054.9892350120808</v>
      </c>
      <c r="AY13" s="224">
        <f xml:space="preserve"> FinStat!AY$18</f>
        <v>11511.30348130954</v>
      </c>
      <c r="AZ13" s="224">
        <f xml:space="preserve"> FinStat!AZ$18</f>
        <v>0</v>
      </c>
      <c r="BA13" s="224">
        <f xml:space="preserve"> FinStat!BA$18</f>
        <v>0</v>
      </c>
      <c r="BB13" s="224">
        <f xml:space="preserve"> FinStat!BB$18</f>
        <v>0</v>
      </c>
      <c r="BC13" s="10"/>
    </row>
    <row r="14" spans="1:55" ht="14.4" x14ac:dyDescent="0.25">
      <c r="A14" s="7"/>
      <c r="B14" s="7"/>
      <c r="C14" s="8"/>
      <c r="D14" s="9" t="s">
        <v>57</v>
      </c>
      <c r="E14" s="134" t="s">
        <v>190</v>
      </c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0"/>
    </row>
    <row r="15" spans="1:55" s="207" customFormat="1" ht="14.4" x14ac:dyDescent="0.25">
      <c r="A15" s="227"/>
      <c r="B15" s="227"/>
      <c r="C15" s="228"/>
      <c r="D15" s="229"/>
      <c r="E15" s="229" t="s">
        <v>187</v>
      </c>
      <c r="F15" s="229"/>
      <c r="G15" s="229"/>
      <c r="H15" s="229"/>
      <c r="I15" s="229"/>
      <c r="J15" s="229">
        <f xml:space="preserve"> IF(J10 = 1, $F9, J12 + J13 - J14)</f>
        <v>0</v>
      </c>
      <c r="K15" s="229">
        <f t="shared" ref="K15:BB15" si="1" xml:space="preserve"> IF(K10 = 1, $F9, K12 + K13 - K14)</f>
        <v>4900</v>
      </c>
      <c r="L15" s="229">
        <f t="shared" si="1"/>
        <v>4170.2378743578774</v>
      </c>
      <c r="M15" s="229">
        <f t="shared" si="1"/>
        <v>4431.2368396226466</v>
      </c>
      <c r="N15" s="229">
        <f t="shared" si="1"/>
        <v>6592.5976785287257</v>
      </c>
      <c r="O15" s="229">
        <f t="shared" si="1"/>
        <v>11685.473152901239</v>
      </c>
      <c r="P15" s="229">
        <f t="shared" si="1"/>
        <v>11998.528728389023</v>
      </c>
      <c r="Q15" s="229">
        <f t="shared" si="1"/>
        <v>13841.211172244115</v>
      </c>
      <c r="R15" s="229">
        <f t="shared" si="1"/>
        <v>16395.540544219301</v>
      </c>
      <c r="S15" s="229">
        <f t="shared" si="1"/>
        <v>21984.184520666757</v>
      </c>
      <c r="T15" s="229">
        <f t="shared" si="1"/>
        <v>22701.586371290243</v>
      </c>
      <c r="U15" s="229">
        <f t="shared" si="1"/>
        <v>24964.016007471</v>
      </c>
      <c r="V15" s="229">
        <f t="shared" si="1"/>
        <v>27980.092902437667</v>
      </c>
      <c r="W15" s="229">
        <f t="shared" si="1"/>
        <v>34167.526941169504</v>
      </c>
      <c r="X15" s="229">
        <f t="shared" si="1"/>
        <v>35573.307179478586</v>
      </c>
      <c r="Y15" s="229">
        <f t="shared" si="1"/>
        <v>38322.17055414537</v>
      </c>
      <c r="Z15" s="229">
        <f t="shared" si="1"/>
        <v>41876.054755608646</v>
      </c>
      <c r="AA15" s="229">
        <f t="shared" si="1"/>
        <v>48420.190567864338</v>
      </c>
      <c r="AB15" s="229">
        <f t="shared" si="1"/>
        <v>50300.105259071541</v>
      </c>
      <c r="AC15" s="229">
        <f t="shared" si="1"/>
        <v>53561.293970971863</v>
      </c>
      <c r="AD15" s="229">
        <f t="shared" si="1"/>
        <v>57639.694164789646</v>
      </c>
      <c r="AE15" s="229">
        <f t="shared" si="1"/>
        <v>64856.573157658662</v>
      </c>
      <c r="AF15" s="229">
        <f t="shared" si="1"/>
        <v>67082.496183346477</v>
      </c>
      <c r="AG15" s="229">
        <f t="shared" si="1"/>
        <v>70788.432223067895</v>
      </c>
      <c r="AH15" s="229">
        <f t="shared" si="1"/>
        <v>75378.381905188813</v>
      </c>
      <c r="AI15" s="229">
        <f t="shared" si="1"/>
        <v>83344.507927519953</v>
      </c>
      <c r="AJ15" s="229">
        <f t="shared" si="1"/>
        <v>86027.966809743113</v>
      </c>
      <c r="AK15" s="229">
        <f t="shared" si="1"/>
        <v>90224.048705763562</v>
      </c>
      <c r="AL15" s="229">
        <f t="shared" si="1"/>
        <v>95367.668608172651</v>
      </c>
      <c r="AM15" s="229">
        <f t="shared" si="1"/>
        <v>104130.07361206053</v>
      </c>
      <c r="AN15" s="229">
        <f t="shared" si="1"/>
        <v>107151.16278044312</v>
      </c>
      <c r="AO15" s="229">
        <f t="shared" si="1"/>
        <v>111872.61193918661</v>
      </c>
      <c r="AP15" s="229">
        <f t="shared" si="1"/>
        <v>117609.6882675674</v>
      </c>
      <c r="AQ15" s="229">
        <f t="shared" si="1"/>
        <v>127225.59208926253</v>
      </c>
      <c r="AR15" s="229">
        <f t="shared" si="1"/>
        <v>130687.6146811884</v>
      </c>
      <c r="AS15" s="229">
        <f t="shared" si="1"/>
        <v>135972.18348522519</v>
      </c>
      <c r="AT15" s="229">
        <f t="shared" si="1"/>
        <v>142345.36144346025</v>
      </c>
      <c r="AU15" s="229">
        <f t="shared" si="1"/>
        <v>152876.09568121663</v>
      </c>
      <c r="AV15" s="229">
        <f t="shared" si="1"/>
        <v>156810.73674536456</v>
      </c>
      <c r="AW15" s="229">
        <f t="shared" si="1"/>
        <v>162698.89042690524</v>
      </c>
      <c r="AX15" s="229">
        <f t="shared" si="1"/>
        <v>169753.87966191734</v>
      </c>
      <c r="AY15" s="229">
        <f t="shared" si="1"/>
        <v>181265.18314322687</v>
      </c>
      <c r="AZ15" s="229">
        <f t="shared" si="1"/>
        <v>181265.18314322687</v>
      </c>
      <c r="BA15" s="229">
        <f t="shared" si="1"/>
        <v>181265.18314322687</v>
      </c>
      <c r="BB15" s="229">
        <f t="shared" si="1"/>
        <v>181265.18314322687</v>
      </c>
      <c r="BC15" s="230"/>
    </row>
    <row r="16" spans="1:55" ht="14.4" x14ac:dyDescent="0.25">
      <c r="A16" s="19"/>
      <c r="B16" s="19"/>
      <c r="C16" s="20"/>
      <c r="D16" s="22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22"/>
    </row>
    <row r="17" spans="1:55" ht="14.4" x14ac:dyDescent="0.25">
      <c r="A17" s="19"/>
      <c r="B17" s="19"/>
      <c r="C17" s="20"/>
      <c r="D17" s="2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22"/>
    </row>
    <row r="18" spans="1:55" s="109" customFormat="1" ht="14.4" x14ac:dyDescent="0.25">
      <c r="A18" s="19"/>
      <c r="B18" s="19"/>
      <c r="C18" s="20"/>
      <c r="D18" s="22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</row>
    <row r="19" spans="1:55" x14ac:dyDescent="0.25">
      <c r="L19" s="5"/>
    </row>
    <row r="20" spans="1:55" ht="14.4" x14ac:dyDescent="0.25">
      <c r="A20" s="19" t="s">
        <v>185</v>
      </c>
      <c r="B20" s="19"/>
      <c r="C20" s="20"/>
      <c r="D20" s="22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10"/>
    </row>
    <row r="21" spans="1:55" ht="14.4" x14ac:dyDescent="0.25">
      <c r="A21" s="19"/>
      <c r="B21" s="19"/>
      <c r="C21" s="20"/>
      <c r="D21" s="22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22"/>
    </row>
    <row r="22" spans="1:55" ht="14.4" x14ac:dyDescent="0.25">
      <c r="A22" s="140"/>
      <c r="B22" s="140"/>
      <c r="C22" s="141"/>
      <c r="D22" s="142"/>
      <c r="E22" s="214" t="str">
        <f xml:space="preserve"> InpC!E$119</f>
        <v>retained cash initial balance</v>
      </c>
      <c r="F22" s="214">
        <f xml:space="preserve"> InpC!F$119</f>
        <v>4700</v>
      </c>
      <c r="G22" s="214" t="str">
        <f xml:space="preserve"> InpC!G$119</f>
        <v>usd 000s</v>
      </c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0"/>
    </row>
    <row r="23" spans="1:55" s="127" customFormat="1" ht="14.4" x14ac:dyDescent="0.25">
      <c r="A23" s="7"/>
      <c r="B23" s="7"/>
      <c r="C23" s="8"/>
      <c r="D23" s="10"/>
      <c r="E23" s="79" t="str">
        <f>Time!E$34</f>
        <v>Acquisition / initial balance date flag</v>
      </c>
      <c r="F23" s="79">
        <f>Time!F$34</f>
        <v>0</v>
      </c>
      <c r="G23" s="79" t="str">
        <f>Time!G$34</f>
        <v>flag</v>
      </c>
      <c r="H23" s="79">
        <f>Time!H$34</f>
        <v>1</v>
      </c>
      <c r="I23" s="79">
        <f>Time!I$34</f>
        <v>0</v>
      </c>
      <c r="J23" s="79">
        <f>Time!J$34</f>
        <v>0</v>
      </c>
      <c r="K23" s="79">
        <f>Time!K$34</f>
        <v>1</v>
      </c>
      <c r="L23" s="79">
        <f>Time!L$34</f>
        <v>0</v>
      </c>
      <c r="M23" s="79">
        <f>Time!M$34</f>
        <v>0</v>
      </c>
      <c r="N23" s="79">
        <f>Time!N$34</f>
        <v>0</v>
      </c>
      <c r="O23" s="79">
        <f>Time!O$34</f>
        <v>0</v>
      </c>
      <c r="P23" s="79">
        <f>Time!P$34</f>
        <v>0</v>
      </c>
      <c r="Q23" s="79">
        <f>Time!Q$34</f>
        <v>0</v>
      </c>
      <c r="R23" s="79">
        <f>Time!R$34</f>
        <v>0</v>
      </c>
      <c r="S23" s="79">
        <f>Time!S$34</f>
        <v>0</v>
      </c>
      <c r="T23" s="79">
        <f>Time!T$34</f>
        <v>0</v>
      </c>
      <c r="U23" s="79">
        <f>Time!U$34</f>
        <v>0</v>
      </c>
      <c r="V23" s="79">
        <f>Time!V$34</f>
        <v>0</v>
      </c>
      <c r="W23" s="79">
        <f>Time!W$34</f>
        <v>0</v>
      </c>
      <c r="X23" s="79">
        <f>Time!X$34</f>
        <v>0</v>
      </c>
      <c r="Y23" s="79">
        <f>Time!Y$34</f>
        <v>0</v>
      </c>
      <c r="Z23" s="79">
        <f>Time!Z$34</f>
        <v>0</v>
      </c>
      <c r="AA23" s="79">
        <f>Time!AA$34</f>
        <v>0</v>
      </c>
      <c r="AB23" s="79">
        <f>Time!AB$34</f>
        <v>0</v>
      </c>
      <c r="AC23" s="79">
        <f>Time!AC$34</f>
        <v>0</v>
      </c>
      <c r="AD23" s="79">
        <f>Time!AD$34</f>
        <v>0</v>
      </c>
      <c r="AE23" s="79">
        <f>Time!AE$34</f>
        <v>0</v>
      </c>
      <c r="AF23" s="79">
        <f>Time!AF$34</f>
        <v>0</v>
      </c>
      <c r="AG23" s="79">
        <f>Time!AG$34</f>
        <v>0</v>
      </c>
      <c r="AH23" s="79">
        <f>Time!AH$34</f>
        <v>0</v>
      </c>
      <c r="AI23" s="79">
        <f>Time!AI$34</f>
        <v>0</v>
      </c>
      <c r="AJ23" s="79">
        <f>Time!AJ$34</f>
        <v>0</v>
      </c>
      <c r="AK23" s="79">
        <f>Time!AK$34</f>
        <v>0</v>
      </c>
      <c r="AL23" s="79">
        <f>Time!AL$34</f>
        <v>0</v>
      </c>
      <c r="AM23" s="79">
        <f>Time!AM$34</f>
        <v>0</v>
      </c>
      <c r="AN23" s="79">
        <f>Time!AN$34</f>
        <v>0</v>
      </c>
      <c r="AO23" s="79">
        <f>Time!AO$34</f>
        <v>0</v>
      </c>
      <c r="AP23" s="79">
        <f>Time!AP$34</f>
        <v>0</v>
      </c>
      <c r="AQ23" s="79">
        <f>Time!AQ$34</f>
        <v>0</v>
      </c>
      <c r="AR23" s="79">
        <f>Time!AR$34</f>
        <v>0</v>
      </c>
      <c r="AS23" s="79">
        <f>Time!AS$34</f>
        <v>0</v>
      </c>
      <c r="AT23" s="79">
        <f>Time!AT$34</f>
        <v>0</v>
      </c>
      <c r="AU23" s="79">
        <f>Time!AU$34</f>
        <v>0</v>
      </c>
      <c r="AV23" s="79">
        <f>Time!AV$34</f>
        <v>0</v>
      </c>
      <c r="AW23" s="79">
        <f>Time!AW$34</f>
        <v>0</v>
      </c>
      <c r="AX23" s="79">
        <f>Time!AX$34</f>
        <v>0</v>
      </c>
      <c r="AY23" s="79">
        <f>Time!AY$34</f>
        <v>0</v>
      </c>
      <c r="AZ23" s="79">
        <f>Time!AZ$34</f>
        <v>0</v>
      </c>
      <c r="BA23" s="79">
        <f>Time!BA$34</f>
        <v>0</v>
      </c>
      <c r="BB23" s="79">
        <f>Time!BB$34</f>
        <v>0</v>
      </c>
      <c r="BC23" s="143"/>
    </row>
    <row r="24" spans="1:55" ht="14.4" x14ac:dyDescent="0.25">
      <c r="A24" s="7"/>
      <c r="B24" s="7"/>
      <c r="C24" s="8"/>
      <c r="D24" s="10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10"/>
    </row>
    <row r="25" spans="1:55" ht="14.4" x14ac:dyDescent="0.25">
      <c r="A25" s="7"/>
      <c r="B25" s="7"/>
      <c r="C25" s="8"/>
      <c r="D25" s="10"/>
      <c r="E25" s="10" t="s">
        <v>188</v>
      </c>
      <c r="F25" s="10"/>
      <c r="G25" s="10"/>
      <c r="H25" s="10"/>
      <c r="I25" s="10"/>
      <c r="J25" s="10">
        <f t="shared" ref="J25:BB25" si="2" xml:space="preserve"> I28</f>
        <v>0</v>
      </c>
      <c r="K25" s="10">
        <f t="shared" si="2"/>
        <v>0</v>
      </c>
      <c r="L25" s="10">
        <f t="shared" si="2"/>
        <v>4700</v>
      </c>
      <c r="M25" s="10">
        <f t="shared" si="2"/>
        <v>10834.889500570776</v>
      </c>
      <c r="N25" s="10">
        <f t="shared" si="2"/>
        <v>-6268.6905071382116</v>
      </c>
      <c r="O25" s="10">
        <f t="shared" si="2"/>
        <v>-9678.5109070499675</v>
      </c>
      <c r="P25" s="10">
        <f t="shared" si="2"/>
        <v>-10719.82761105875</v>
      </c>
      <c r="Q25" s="10">
        <f t="shared" si="2"/>
        <v>-15631.614619404389</v>
      </c>
      <c r="R25" s="10">
        <f t="shared" si="2"/>
        <v>-19270.686405202956</v>
      </c>
      <c r="S25" s="10">
        <f t="shared" si="2"/>
        <v>-22269.966567924977</v>
      </c>
      <c r="T25" s="10">
        <f t="shared" si="2"/>
        <v>-22822.965571762994</v>
      </c>
      <c r="U25" s="10">
        <f t="shared" si="2"/>
        <v>-27287.304438246156</v>
      </c>
      <c r="V25" s="10">
        <f t="shared" si="2"/>
        <v>-30738.48818510049</v>
      </c>
      <c r="W25" s="10">
        <f t="shared" si="2"/>
        <v>-34163.026868708337</v>
      </c>
      <c r="X25" s="10">
        <f t="shared" si="2"/>
        <v>-36460.960361157609</v>
      </c>
      <c r="Y25" s="10">
        <f t="shared" si="2"/>
        <v>-40669.657211350292</v>
      </c>
      <c r="Z25" s="10">
        <f t="shared" si="2"/>
        <v>-44389.730903186442</v>
      </c>
      <c r="AA25" s="10">
        <f t="shared" si="2"/>
        <v>-47798.58494148618</v>
      </c>
      <c r="AB25" s="10">
        <f t="shared" si="2"/>
        <v>-50142.285446854577</v>
      </c>
      <c r="AC25" s="10">
        <f t="shared" si="2"/>
        <v>-50604.641068681951</v>
      </c>
      <c r="AD25" s="10">
        <f t="shared" si="2"/>
        <v>-50586.391619877286</v>
      </c>
      <c r="AE25" s="10">
        <f t="shared" si="2"/>
        <v>-50274.642537760534</v>
      </c>
      <c r="AF25" s="10">
        <f t="shared" si="2"/>
        <v>-48870.39968587469</v>
      </c>
      <c r="AG25" s="10">
        <f t="shared" si="2"/>
        <v>-49011.167840554583</v>
      </c>
      <c r="AH25" s="10">
        <f t="shared" si="2"/>
        <v>-48633.699255419284</v>
      </c>
      <c r="AI25" s="10">
        <f t="shared" si="2"/>
        <v>-47936.056295076494</v>
      </c>
      <c r="AJ25" s="10">
        <f t="shared" si="2"/>
        <v>-46061.036906889887</v>
      </c>
      <c r="AK25" s="10">
        <f t="shared" si="2"/>
        <v>-46264.824101596823</v>
      </c>
      <c r="AL25" s="10">
        <f t="shared" si="2"/>
        <v>-45991.193784247967</v>
      </c>
      <c r="AM25" s="10">
        <f t="shared" si="2"/>
        <v>-45364.663477042443</v>
      </c>
      <c r="AN25" s="10">
        <f t="shared" si="2"/>
        <v>-43467.078332776684</v>
      </c>
      <c r="AO25" s="10">
        <f t="shared" si="2"/>
        <v>-43884.027444517742</v>
      </c>
      <c r="AP25" s="10">
        <f t="shared" si="2"/>
        <v>-43686.264761407481</v>
      </c>
      <c r="AQ25" s="10">
        <f t="shared" si="2"/>
        <v>-43102.296460368379</v>
      </c>
      <c r="AR25" s="10">
        <f t="shared" si="2"/>
        <v>-41148.5463099806</v>
      </c>
      <c r="AS25" s="10">
        <f t="shared" si="2"/>
        <v>-41668.968340740357</v>
      </c>
      <c r="AT25" s="10">
        <f t="shared" si="2"/>
        <v>-41523.665195325862</v>
      </c>
      <c r="AU25" s="10">
        <f t="shared" si="2"/>
        <v>-40957.900487302919</v>
      </c>
      <c r="AV25" s="10">
        <f t="shared" si="2"/>
        <v>-38917.903334061855</v>
      </c>
      <c r="AW25" s="10">
        <f t="shared" si="2"/>
        <v>-39524.490015456664</v>
      </c>
      <c r="AX25" s="10">
        <f t="shared" si="2"/>
        <v>-39411.909553795071</v>
      </c>
      <c r="AY25" s="10">
        <f t="shared" si="2"/>
        <v>-38843.325313120054</v>
      </c>
      <c r="AZ25" s="10">
        <f t="shared" si="2"/>
        <v>-36689.668873632101</v>
      </c>
      <c r="BA25" s="10">
        <f t="shared" si="2"/>
        <v>-36689.668873632101</v>
      </c>
      <c r="BB25" s="10">
        <f t="shared" si="2"/>
        <v>-36689.668873632101</v>
      </c>
      <c r="BC25" s="10"/>
    </row>
    <row r="26" spans="1:55" s="226" customFormat="1" ht="14.4" x14ac:dyDescent="0.25">
      <c r="A26" s="221"/>
      <c r="B26" s="221"/>
      <c r="C26" s="222"/>
      <c r="D26" s="223" t="s">
        <v>77</v>
      </c>
      <c r="E26" s="224" t="str">
        <f xml:space="preserve"> FinStat!E$58</f>
        <v>Cash flow avaliable for dividends</v>
      </c>
      <c r="F26" s="224">
        <f xml:space="preserve"> FinStat!F$58</f>
        <v>0</v>
      </c>
      <c r="G26" s="224" t="s">
        <v>182</v>
      </c>
      <c r="H26" s="224">
        <f xml:space="preserve"> FinStat!H$58</f>
        <v>0</v>
      </c>
      <c r="I26" s="224">
        <f xml:space="preserve"> FinStat!I$58</f>
        <v>0</v>
      </c>
      <c r="J26" s="224">
        <f xml:space="preserve"> FinStat!J$58</f>
        <v>0</v>
      </c>
      <c r="K26" s="224">
        <f xml:space="preserve"> FinStat!K$58</f>
        <v>-500</v>
      </c>
      <c r="L26" s="224">
        <f xml:space="preserve"> FinStat!L$58</f>
        <v>6134.8895005707764</v>
      </c>
      <c r="M26" s="224">
        <f xml:space="preserve"> FinStat!M$58</f>
        <v>-17103.580007708988</v>
      </c>
      <c r="N26" s="224">
        <f xml:space="preserve"> FinStat!N$58</f>
        <v>-3409.8203999117568</v>
      </c>
      <c r="O26" s="224">
        <f xml:space="preserve"> FinStat!O$58</f>
        <v>-1041.3167040087819</v>
      </c>
      <c r="P26" s="224">
        <f xml:space="preserve"> FinStat!P$58</f>
        <v>-4911.7870083456382</v>
      </c>
      <c r="Q26" s="224">
        <f xml:space="preserve"> FinStat!Q$58</f>
        <v>-3639.0717857985674</v>
      </c>
      <c r="R26" s="224">
        <f xml:space="preserve"> FinStat!R$58</f>
        <v>-2999.2801627220206</v>
      </c>
      <c r="S26" s="224">
        <f xml:space="preserve"> FinStat!S$58</f>
        <v>-552.9990038380156</v>
      </c>
      <c r="T26" s="224">
        <f xml:space="preserve"> FinStat!T$58</f>
        <v>-4464.3388664831609</v>
      </c>
      <c r="U26" s="224">
        <f xml:space="preserve"> FinStat!U$58</f>
        <v>-3451.1837468543349</v>
      </c>
      <c r="V26" s="224">
        <f xml:space="preserve"> FinStat!V$58</f>
        <v>-3424.5386836078496</v>
      </c>
      <c r="W26" s="224">
        <f xml:space="preserve"> FinStat!W$58</f>
        <v>-2297.933492449275</v>
      </c>
      <c r="X26" s="224">
        <f xml:space="preserve"> FinStat!X$58</f>
        <v>-4208.6968501926813</v>
      </c>
      <c r="Y26" s="224">
        <f xml:space="preserve"> FinStat!Y$58</f>
        <v>-3720.0736918361481</v>
      </c>
      <c r="Z26" s="224">
        <f xml:space="preserve"> FinStat!Z$58</f>
        <v>-3408.8540382997412</v>
      </c>
      <c r="AA26" s="224">
        <f xml:space="preserve"> FinStat!AA$58</f>
        <v>-2343.7005053683961</v>
      </c>
      <c r="AB26" s="224">
        <f xml:space="preserve"> FinStat!AB$58</f>
        <v>-462.35562182737249</v>
      </c>
      <c r="AC26" s="224">
        <f xml:space="preserve"> FinStat!AC$58</f>
        <v>18.249448804661768</v>
      </c>
      <c r="AD26" s="224">
        <f xml:space="preserve"> FinStat!AD$58</f>
        <v>311.7490821167529</v>
      </c>
      <c r="AE26" s="224">
        <f xml:space="preserve"> FinStat!AE$58</f>
        <v>1404.2428518858426</v>
      </c>
      <c r="AF26" s="224">
        <f xml:space="preserve"> FinStat!AF$58</f>
        <v>-140.76815467989104</v>
      </c>
      <c r="AG26" s="224">
        <f xml:space="preserve"> FinStat!AG$58</f>
        <v>377.46858513529742</v>
      </c>
      <c r="AH26" s="224">
        <f xml:space="preserve"> FinStat!AH$58</f>
        <v>697.64296034278777</v>
      </c>
      <c r="AI26" s="224">
        <f xml:space="preserve"> FinStat!AI$58</f>
        <v>1875.0193881866066</v>
      </c>
      <c r="AJ26" s="224">
        <f xml:space="preserve"> FinStat!AJ$58</f>
        <v>-203.78719470693636</v>
      </c>
      <c r="AK26" s="224">
        <f xml:space="preserve"> FinStat!AK$58</f>
        <v>273.63031734885726</v>
      </c>
      <c r="AL26" s="224">
        <f xml:space="preserve"> FinStat!AL$58</f>
        <v>626.53030720552579</v>
      </c>
      <c r="AM26" s="224">
        <f xml:space="preserve"> FinStat!AM$58</f>
        <v>1897.5851442657549</v>
      </c>
      <c r="AN26" s="224">
        <f xml:space="preserve"> FinStat!AN$58</f>
        <v>-416.94911174106096</v>
      </c>
      <c r="AO26" s="224">
        <f xml:space="preserve"> FinStat!AO$58</f>
        <v>197.76268311025842</v>
      </c>
      <c r="AP26" s="224">
        <f xml:space="preserve"> FinStat!AP$58</f>
        <v>583.96830103910224</v>
      </c>
      <c r="AQ26" s="224">
        <f xml:space="preserve"> FinStat!AQ$58</f>
        <v>1953.7501503877766</v>
      </c>
      <c r="AR26" s="224">
        <f xml:space="preserve"> FinStat!AR$58</f>
        <v>-520.42203075975954</v>
      </c>
      <c r="AS26" s="224">
        <f xml:space="preserve"> FinStat!AS$58</f>
        <v>145.30314541449388</v>
      </c>
      <c r="AT26" s="224">
        <f xml:space="preserve"> FinStat!AT$58</f>
        <v>565.76470802294716</v>
      </c>
      <c r="AU26" s="224">
        <f xml:space="preserve"> FinStat!AU$58</f>
        <v>2039.9971532410646</v>
      </c>
      <c r="AV26" s="224">
        <f xml:space="preserve"> FinStat!AV$58</f>
        <v>-606.58668139481097</v>
      </c>
      <c r="AW26" s="224">
        <f xml:space="preserve"> FinStat!AW$58</f>
        <v>112.58046166159602</v>
      </c>
      <c r="AX26" s="224">
        <f xml:space="preserve"> FinStat!AX$58</f>
        <v>568.58424067501346</v>
      </c>
      <c r="AY26" s="224">
        <f xml:space="preserve"> FinStat!AY$58</f>
        <v>2153.6564394879515</v>
      </c>
      <c r="AZ26" s="224">
        <f xml:space="preserve"> FinStat!AZ$58</f>
        <v>0</v>
      </c>
      <c r="BA26" s="224">
        <f xml:space="preserve"> FinStat!BA$58</f>
        <v>0</v>
      </c>
      <c r="BB26" s="224">
        <f xml:space="preserve"> FinStat!BB$58</f>
        <v>0</v>
      </c>
      <c r="BC26" s="225"/>
    </row>
    <row r="27" spans="1:55" ht="14.4" x14ac:dyDescent="0.25">
      <c r="A27" s="7"/>
      <c r="B27" s="7"/>
      <c r="C27" s="8"/>
      <c r="D27" s="9" t="s">
        <v>57</v>
      </c>
      <c r="E27" s="134" t="s">
        <v>190</v>
      </c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0"/>
    </row>
    <row r="28" spans="1:55" ht="14.4" x14ac:dyDescent="0.25">
      <c r="A28" s="144"/>
      <c r="B28" s="144"/>
      <c r="C28" s="145"/>
      <c r="D28" s="146"/>
      <c r="E28" s="146" t="s">
        <v>189</v>
      </c>
      <c r="F28" s="146"/>
      <c r="G28" s="146"/>
      <c r="H28" s="146"/>
      <c r="I28" s="146"/>
      <c r="J28" s="146">
        <f xml:space="preserve"> IF(J23 = 1, $F22, J25 + J26 - J27)</f>
        <v>0</v>
      </c>
      <c r="K28" s="146">
        <f t="shared" ref="K28:BB28" si="3" xml:space="preserve"> IF(K23 = 1, $F22, K25 + K26 - K27)</f>
        <v>4700</v>
      </c>
      <c r="L28" s="146">
        <f t="shared" si="3"/>
        <v>10834.889500570776</v>
      </c>
      <c r="M28" s="146">
        <f t="shared" si="3"/>
        <v>-6268.6905071382116</v>
      </c>
      <c r="N28" s="146">
        <f t="shared" si="3"/>
        <v>-9678.5109070499675</v>
      </c>
      <c r="O28" s="146">
        <f t="shared" si="3"/>
        <v>-10719.82761105875</v>
      </c>
      <c r="P28" s="146">
        <f t="shared" si="3"/>
        <v>-15631.614619404389</v>
      </c>
      <c r="Q28" s="146">
        <f t="shared" si="3"/>
        <v>-19270.686405202956</v>
      </c>
      <c r="R28" s="146">
        <f t="shared" si="3"/>
        <v>-22269.966567924977</v>
      </c>
      <c r="S28" s="146">
        <f t="shared" si="3"/>
        <v>-22822.965571762994</v>
      </c>
      <c r="T28" s="146">
        <f t="shared" si="3"/>
        <v>-27287.304438246156</v>
      </c>
      <c r="U28" s="146">
        <f t="shared" si="3"/>
        <v>-30738.48818510049</v>
      </c>
      <c r="V28" s="146">
        <f t="shared" si="3"/>
        <v>-34163.026868708337</v>
      </c>
      <c r="W28" s="146">
        <f t="shared" si="3"/>
        <v>-36460.960361157609</v>
      </c>
      <c r="X28" s="146">
        <f t="shared" si="3"/>
        <v>-40669.657211350292</v>
      </c>
      <c r="Y28" s="146">
        <f t="shared" si="3"/>
        <v>-44389.730903186442</v>
      </c>
      <c r="Z28" s="146">
        <f t="shared" si="3"/>
        <v>-47798.58494148618</v>
      </c>
      <c r="AA28" s="146">
        <f t="shared" si="3"/>
        <v>-50142.285446854577</v>
      </c>
      <c r="AB28" s="146">
        <f t="shared" si="3"/>
        <v>-50604.641068681951</v>
      </c>
      <c r="AC28" s="146">
        <f t="shared" si="3"/>
        <v>-50586.391619877286</v>
      </c>
      <c r="AD28" s="146">
        <f t="shared" si="3"/>
        <v>-50274.642537760534</v>
      </c>
      <c r="AE28" s="146">
        <f t="shared" si="3"/>
        <v>-48870.39968587469</v>
      </c>
      <c r="AF28" s="146">
        <f t="shared" si="3"/>
        <v>-49011.167840554583</v>
      </c>
      <c r="AG28" s="146">
        <f t="shared" si="3"/>
        <v>-48633.699255419284</v>
      </c>
      <c r="AH28" s="146">
        <f t="shared" si="3"/>
        <v>-47936.056295076494</v>
      </c>
      <c r="AI28" s="146">
        <f t="shared" si="3"/>
        <v>-46061.036906889887</v>
      </c>
      <c r="AJ28" s="146">
        <f t="shared" si="3"/>
        <v>-46264.824101596823</v>
      </c>
      <c r="AK28" s="146">
        <f t="shared" si="3"/>
        <v>-45991.193784247967</v>
      </c>
      <c r="AL28" s="146">
        <f t="shared" si="3"/>
        <v>-45364.663477042443</v>
      </c>
      <c r="AM28" s="146">
        <f t="shared" si="3"/>
        <v>-43467.078332776684</v>
      </c>
      <c r="AN28" s="146">
        <f t="shared" si="3"/>
        <v>-43884.027444517742</v>
      </c>
      <c r="AO28" s="146">
        <f t="shared" si="3"/>
        <v>-43686.264761407481</v>
      </c>
      <c r="AP28" s="146">
        <f t="shared" si="3"/>
        <v>-43102.296460368379</v>
      </c>
      <c r="AQ28" s="146">
        <f t="shared" si="3"/>
        <v>-41148.5463099806</v>
      </c>
      <c r="AR28" s="146">
        <f t="shared" si="3"/>
        <v>-41668.968340740357</v>
      </c>
      <c r="AS28" s="146">
        <f t="shared" si="3"/>
        <v>-41523.665195325862</v>
      </c>
      <c r="AT28" s="146">
        <f t="shared" si="3"/>
        <v>-40957.900487302919</v>
      </c>
      <c r="AU28" s="146">
        <f t="shared" si="3"/>
        <v>-38917.903334061855</v>
      </c>
      <c r="AV28" s="146">
        <f t="shared" si="3"/>
        <v>-39524.490015456664</v>
      </c>
      <c r="AW28" s="146">
        <f t="shared" si="3"/>
        <v>-39411.909553795071</v>
      </c>
      <c r="AX28" s="146">
        <f t="shared" si="3"/>
        <v>-38843.325313120054</v>
      </c>
      <c r="AY28" s="146">
        <f t="shared" si="3"/>
        <v>-36689.668873632101</v>
      </c>
      <c r="AZ28" s="146">
        <f t="shared" si="3"/>
        <v>-36689.668873632101</v>
      </c>
      <c r="BA28" s="146">
        <f t="shared" si="3"/>
        <v>-36689.668873632101</v>
      </c>
      <c r="BB28" s="146">
        <f t="shared" si="3"/>
        <v>-36689.668873632101</v>
      </c>
      <c r="BC28" s="10"/>
    </row>
    <row r="29" spans="1:55" ht="14.4" x14ac:dyDescent="0.25">
      <c r="A29" s="19"/>
      <c r="B29" s="19"/>
      <c r="C29" s="20"/>
      <c r="D29" s="22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22"/>
    </row>
    <row r="32" spans="1:55" s="245" customFormat="1" ht="14.4" x14ac:dyDescent="0.25">
      <c r="A32" s="236"/>
      <c r="B32" s="236"/>
      <c r="C32" s="237"/>
      <c r="D32" s="238"/>
      <c r="E32" s="239" t="s">
        <v>197</v>
      </c>
      <c r="F32" s="240"/>
      <c r="G32" s="241" t="s">
        <v>198</v>
      </c>
      <c r="H32" s="242">
        <f xml:space="preserve"> SUM(J32:AG32)</f>
        <v>2400</v>
      </c>
      <c r="I32" s="242"/>
      <c r="J32" s="243">
        <v>100</v>
      </c>
      <c r="K32" s="243">
        <v>100</v>
      </c>
      <c r="L32" s="243">
        <v>100</v>
      </c>
      <c r="M32" s="243">
        <v>100</v>
      </c>
      <c r="N32" s="243">
        <v>100</v>
      </c>
      <c r="O32" s="243">
        <v>100</v>
      </c>
      <c r="P32" s="243">
        <v>100</v>
      </c>
      <c r="Q32" s="243">
        <v>100</v>
      </c>
      <c r="R32" s="243">
        <v>100</v>
      </c>
      <c r="S32" s="243">
        <v>100</v>
      </c>
      <c r="T32" s="243">
        <v>100</v>
      </c>
      <c r="U32" s="243">
        <v>100</v>
      </c>
      <c r="V32" s="243">
        <v>100</v>
      </c>
      <c r="W32" s="243">
        <v>100</v>
      </c>
      <c r="X32" s="243">
        <v>100</v>
      </c>
      <c r="Y32" s="243">
        <v>100</v>
      </c>
      <c r="Z32" s="243">
        <v>100</v>
      </c>
      <c r="AA32" s="243">
        <v>100</v>
      </c>
      <c r="AB32" s="243">
        <v>100</v>
      </c>
      <c r="AC32" s="243">
        <v>100</v>
      </c>
      <c r="AD32" s="243">
        <v>100</v>
      </c>
      <c r="AE32" s="243">
        <v>100</v>
      </c>
      <c r="AF32" s="243">
        <v>100</v>
      </c>
      <c r="AG32" s="243">
        <v>100</v>
      </c>
      <c r="AH32" s="244"/>
    </row>
    <row r="33" spans="1:34" s="252" customFormat="1" ht="14.4" x14ac:dyDescent="0.25">
      <c r="A33" s="246"/>
      <c r="B33" s="246"/>
      <c r="C33" s="247"/>
      <c r="D33" s="248"/>
      <c r="E33" s="249" t="str">
        <f xml:space="preserve"> LEFT(E32, LEN(E32) - 4)</f>
        <v xml:space="preserve">Sign switch line </v>
      </c>
      <c r="F33" s="249"/>
      <c r="G33" s="250" t="s">
        <v>198</v>
      </c>
      <c r="H33" s="249">
        <f xml:space="preserve"> SUM(J33:AG33)</f>
        <v>-2400</v>
      </c>
      <c r="I33" s="249"/>
      <c r="J33" s="249">
        <f t="shared" ref="J33:AG33" si="4" xml:space="preserve"> -1 * J32</f>
        <v>-100</v>
      </c>
      <c r="K33" s="249">
        <f t="shared" si="4"/>
        <v>-100</v>
      </c>
      <c r="L33" s="249">
        <f t="shared" si="4"/>
        <v>-100</v>
      </c>
      <c r="M33" s="249">
        <f t="shared" si="4"/>
        <v>-100</v>
      </c>
      <c r="N33" s="249">
        <f t="shared" si="4"/>
        <v>-100</v>
      </c>
      <c r="O33" s="249">
        <f t="shared" si="4"/>
        <v>-100</v>
      </c>
      <c r="P33" s="249">
        <f t="shared" si="4"/>
        <v>-100</v>
      </c>
      <c r="Q33" s="249">
        <f t="shared" si="4"/>
        <v>-100</v>
      </c>
      <c r="R33" s="249">
        <f t="shared" si="4"/>
        <v>-100</v>
      </c>
      <c r="S33" s="249">
        <f t="shared" si="4"/>
        <v>-100</v>
      </c>
      <c r="T33" s="249">
        <f t="shared" si="4"/>
        <v>-100</v>
      </c>
      <c r="U33" s="249">
        <f t="shared" si="4"/>
        <v>-100</v>
      </c>
      <c r="V33" s="249">
        <f t="shared" si="4"/>
        <v>-100</v>
      </c>
      <c r="W33" s="249">
        <f t="shared" si="4"/>
        <v>-100</v>
      </c>
      <c r="X33" s="249">
        <f t="shared" si="4"/>
        <v>-100</v>
      </c>
      <c r="Y33" s="249">
        <f t="shared" si="4"/>
        <v>-100</v>
      </c>
      <c r="Z33" s="249">
        <f t="shared" si="4"/>
        <v>-100</v>
      </c>
      <c r="AA33" s="249">
        <f t="shared" si="4"/>
        <v>-100</v>
      </c>
      <c r="AB33" s="249">
        <f t="shared" si="4"/>
        <v>-100</v>
      </c>
      <c r="AC33" s="249">
        <f t="shared" si="4"/>
        <v>-100</v>
      </c>
      <c r="AD33" s="249">
        <f t="shared" si="4"/>
        <v>-100</v>
      </c>
      <c r="AE33" s="249">
        <f t="shared" si="4"/>
        <v>-100</v>
      </c>
      <c r="AF33" s="249">
        <f t="shared" si="4"/>
        <v>-100</v>
      </c>
      <c r="AG33" s="249">
        <f t="shared" si="4"/>
        <v>-100</v>
      </c>
      <c r="AH33" s="251"/>
    </row>
  </sheetData>
  <conditionalFormatting sqref="F2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J3:BB3">
    <cfRule type="cellIs" dxfId="1" priority="5" stopIfTrue="1" operator="equal">
      <formula>"Pre-fcst"</formula>
    </cfRule>
    <cfRule type="cellIs" dxfId="0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28</vt:i4>
      </vt:variant>
    </vt:vector>
  </HeadingPairs>
  <TitlesOfParts>
    <vt:vector size="43" baseType="lpstr">
      <vt:lpstr>DocS </vt:lpstr>
      <vt:lpstr>InpC</vt:lpstr>
      <vt:lpstr>InpS</vt:lpstr>
      <vt:lpstr>Time</vt:lpstr>
      <vt:lpstr>Esc</vt:lpstr>
      <vt:lpstr>OpRev</vt:lpstr>
      <vt:lpstr>OpCost</vt:lpstr>
      <vt:lpstr>NCA</vt:lpstr>
      <vt:lpstr>Tax</vt:lpstr>
      <vt:lpstr>Debt</vt:lpstr>
      <vt:lpstr>Equity</vt:lpstr>
      <vt:lpstr>FinStat</vt:lpstr>
      <vt:lpstr>Ratio</vt:lpstr>
      <vt:lpstr>check</vt:lpstr>
      <vt:lpstr>Temp</vt:lpstr>
      <vt:lpstr>CHK_TOL</vt:lpstr>
      <vt:lpstr>check!Print_Area</vt:lpstr>
      <vt:lpstr>Debt!Print_Area</vt:lpstr>
      <vt:lpstr>Equity!Print_Area</vt:lpstr>
      <vt:lpstr>Esc!Print_Area</vt:lpstr>
      <vt:lpstr>InpC!Print_Area</vt:lpstr>
      <vt:lpstr>InpS!Print_Area</vt:lpstr>
      <vt:lpstr>NCA!Print_Area</vt:lpstr>
      <vt:lpstr>OpCost!Print_Area</vt:lpstr>
      <vt:lpstr>OpRev!Print_Area</vt:lpstr>
      <vt:lpstr>Ratio!Print_Area</vt:lpstr>
      <vt:lpstr>Tax!Print_Area</vt:lpstr>
      <vt:lpstr>Temp!Print_Area</vt:lpstr>
      <vt:lpstr>Time!Print_Area</vt:lpstr>
      <vt:lpstr>check!Print_Titles</vt:lpstr>
      <vt:lpstr>Debt!Print_Titles</vt:lpstr>
      <vt:lpstr>Equity!Print_Titles</vt:lpstr>
      <vt:lpstr>Esc!Print_Titles</vt:lpstr>
      <vt:lpstr>FinStat!Print_Titles</vt:lpstr>
      <vt:lpstr>InpC!Print_Titles</vt:lpstr>
      <vt:lpstr>InpS!Print_Titles</vt:lpstr>
      <vt:lpstr>NCA!Print_Titles</vt:lpstr>
      <vt:lpstr>OpCost!Print_Titles</vt:lpstr>
      <vt:lpstr>OpRev!Print_Titles</vt:lpstr>
      <vt:lpstr>Ratio!Print_Titles</vt:lpstr>
      <vt:lpstr>Tax!Print_Titles</vt:lpstr>
      <vt:lpstr>Temp!Print_Titles</vt:lpstr>
      <vt:lpstr>Time!Print_Titles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 GODBOLD</dc:creator>
  <cp:lastModifiedBy>ibrahim handu</cp:lastModifiedBy>
  <dcterms:created xsi:type="dcterms:W3CDTF">2023-08-14T03:53:31Z</dcterms:created>
  <dcterms:modified xsi:type="dcterms:W3CDTF">2024-12-10T10:38:17Z</dcterms:modified>
</cp:coreProperties>
</file>