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324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bimbo\OneDrive\Desktop\Ibrahim\"/>
    </mc:Choice>
  </mc:AlternateContent>
  <xr:revisionPtr revIDLastSave="0" documentId="13_ncr:1_{5F08948D-826A-4E39-9B70-E85B9AF18307}" xr6:coauthVersionLast="47" xr6:coauthVersionMax="47" xr10:uidLastSave="{00000000-0000-0000-0000-000000000000}"/>
  <bookViews>
    <workbookView xWindow="-108" yWindow="-108" windowWidth="23256" windowHeight="12456" tabRatio="456" firstSheet="6" activeTab="11" xr2:uid="{00000000-000D-0000-FFFF-FFFF00000000}"/>
  </bookViews>
  <sheets>
    <sheet name="Cover" sheetId="51" r:id="rId1"/>
    <sheet name="InpC" sheetId="48" r:id="rId2"/>
    <sheet name="InpS" sheetId="49" r:id="rId3"/>
    <sheet name="Time" sheetId="44" r:id="rId4"/>
    <sheet name="OpRev" sheetId="53" r:id="rId5"/>
    <sheet name="OpCost" sheetId="54" r:id="rId6"/>
    <sheet name="NCA" sheetId="55" r:id="rId7"/>
    <sheet name="Tax" sheetId="56" r:id="rId8"/>
    <sheet name="Equity" sheetId="52" r:id="rId9"/>
    <sheet name="Debt" sheetId="57" r:id="rId10"/>
    <sheet name="FinStat" sheetId="50" r:id="rId11"/>
    <sheet name="Ratio" sheetId="58" r:id="rId12"/>
    <sheet name="Check" sheetId="59" r:id="rId13"/>
    <sheet name="temp" sheetId="28" r:id="rId14"/>
  </sheets>
  <definedNames>
    <definedName name="_xlnm._FilterDatabase" localSheetId="3" hidden="1">Time!$E$56:$H$58</definedName>
    <definedName name="CHK_TOL">InpC!$F$113</definedName>
    <definedName name="_xlnm.Print_Area" localSheetId="12">Check!$1:$6</definedName>
    <definedName name="_xlnm.Print_Area" localSheetId="9">Debt!$1:$6</definedName>
    <definedName name="_xlnm.Print_Area" localSheetId="8">Equity!$1:$15</definedName>
    <definedName name="_xlnm.Print_Area" localSheetId="1">InpC!$A:$H</definedName>
    <definedName name="_xlnm.Print_Area" localSheetId="2">InpS!$1:$6</definedName>
    <definedName name="_xlnm.Print_Area" localSheetId="6">NCA!$1:$31</definedName>
    <definedName name="_xlnm.Print_Area" localSheetId="5">OpCost!$1:$6</definedName>
    <definedName name="_xlnm.Print_Area" localSheetId="4">OpRev!$1:$6</definedName>
    <definedName name="_xlnm.Print_Area" localSheetId="11">Ratio!$1:$6</definedName>
    <definedName name="_xlnm.Print_Area" localSheetId="7">Tax!$1:$46</definedName>
    <definedName name="_xlnm.Print_Area" localSheetId="13">temp!$1:$15</definedName>
    <definedName name="_xlnm.Print_Area" localSheetId="3">Time!$A$1:$BW$114</definedName>
    <definedName name="_xlnm.Print_Titles" localSheetId="12">Check!$A:$G,Check!$1:$5</definedName>
    <definedName name="_xlnm.Print_Titles" localSheetId="9">Debt!$A:$G,Debt!$1:$5</definedName>
    <definedName name="_xlnm.Print_Titles" localSheetId="8">Equity!$A:$G,Equity!$1:$5</definedName>
    <definedName name="_xlnm.Print_Titles" localSheetId="10">FinStat!$A:$G,FinStat!$1:$5</definedName>
    <definedName name="_xlnm.Print_Titles" localSheetId="1">InpC!$A:$G,InpC!$1:$9</definedName>
    <definedName name="_xlnm.Print_Titles" localSheetId="2">InpS!$A:$G,InpS!$1:$5</definedName>
    <definedName name="_xlnm.Print_Titles" localSheetId="6">NCA!$A:$G,NCA!$1:$5</definedName>
    <definedName name="_xlnm.Print_Titles" localSheetId="5">OpCost!$A:$G,OpCost!$1:$5</definedName>
    <definedName name="_xlnm.Print_Titles" localSheetId="4">OpRev!$A:$G,OpRev!$1:$5</definedName>
    <definedName name="_xlnm.Print_Titles" localSheetId="11">Ratio!$A:$G,Ratio!$1:$5</definedName>
    <definedName name="_xlnm.Print_Titles" localSheetId="7">Tax!$A:$G,Tax!$1:$5</definedName>
    <definedName name="_xlnm.Print_Titles" localSheetId="13">temp!$A:$G,temp!$1:$5</definedName>
    <definedName name="_xlnm.Print_Titles" localSheetId="3">Time!$A:$G,Time!$1:$5</definedName>
    <definedName name="Smu">InpC!$G$114</definedName>
    <definedName name="SUM">InpC!$G$114</definedName>
  </definedName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W13" i="53" l="1"/>
  <c r="BV13" i="53"/>
  <c r="BU13" i="53"/>
  <c r="BT13" i="53"/>
  <c r="BS13" i="53"/>
  <c r="BR13" i="53"/>
  <c r="BQ13" i="53"/>
  <c r="BP13" i="53"/>
  <c r="BO13" i="53"/>
  <c r="BN13" i="53"/>
  <c r="BM13" i="53"/>
  <c r="BL13" i="53"/>
  <c r="BK13" i="53"/>
  <c r="BJ13" i="53"/>
  <c r="BI13" i="53"/>
  <c r="BH13" i="53"/>
  <c r="BG13" i="53"/>
  <c r="BF13" i="53"/>
  <c r="BE13" i="53"/>
  <c r="BD13" i="53"/>
  <c r="BC13" i="53"/>
  <c r="BB13" i="53"/>
  <c r="BA13" i="53"/>
  <c r="AZ13" i="53"/>
  <c r="AY13" i="53"/>
  <c r="AX13" i="53"/>
  <c r="AW13" i="53"/>
  <c r="AV13" i="53"/>
  <c r="AU13" i="53"/>
  <c r="AT13" i="53"/>
  <c r="AS13" i="53"/>
  <c r="AR13" i="53"/>
  <c r="AQ13" i="53"/>
  <c r="AP13" i="53"/>
  <c r="AO13" i="53"/>
  <c r="AN13" i="53"/>
  <c r="AM13" i="53"/>
  <c r="AL13" i="53"/>
  <c r="AK13" i="53"/>
  <c r="AJ13" i="53"/>
  <c r="AI13" i="53"/>
  <c r="AH13" i="53"/>
  <c r="AG13" i="53"/>
  <c r="AF13" i="53"/>
  <c r="AE13" i="53"/>
  <c r="AD13" i="53"/>
  <c r="AC13" i="53"/>
  <c r="AB13" i="53"/>
  <c r="AA13" i="53"/>
  <c r="Z13" i="53"/>
  <c r="Y13" i="53"/>
  <c r="X13" i="53"/>
  <c r="W13" i="53"/>
  <c r="V13" i="53"/>
  <c r="U13" i="53"/>
  <c r="T13" i="53"/>
  <c r="S13" i="53"/>
  <c r="R13" i="53"/>
  <c r="Q13" i="53"/>
  <c r="P13" i="53"/>
  <c r="O13" i="53"/>
  <c r="N13" i="53"/>
  <c r="M13" i="53"/>
  <c r="L13" i="53"/>
  <c r="K13" i="53"/>
  <c r="J13" i="53"/>
  <c r="I13" i="53"/>
  <c r="H13" i="53"/>
  <c r="G13" i="53"/>
  <c r="F13" i="53"/>
  <c r="E13" i="53"/>
  <c r="J12" i="53"/>
  <c r="K12" i="53"/>
  <c r="L12" i="53"/>
  <c r="M12" i="53"/>
  <c r="N12" i="53"/>
  <c r="O12" i="53"/>
  <c r="P12" i="53"/>
  <c r="Q12" i="53"/>
  <c r="R12" i="53"/>
  <c r="S12" i="53"/>
  <c r="T12" i="53"/>
  <c r="U12" i="53"/>
  <c r="V12" i="53"/>
  <c r="W12" i="53"/>
  <c r="X12" i="53"/>
  <c r="Y12" i="53"/>
  <c r="Z12" i="53"/>
  <c r="AA12" i="53"/>
  <c r="AB12" i="53"/>
  <c r="AC12" i="53"/>
  <c r="AD12" i="53"/>
  <c r="AE12" i="53"/>
  <c r="AF12" i="53"/>
  <c r="AG12" i="53"/>
  <c r="AH12" i="53"/>
  <c r="AI12" i="53"/>
  <c r="AJ12" i="53"/>
  <c r="AK12" i="53"/>
  <c r="AL12" i="53"/>
  <c r="AM12" i="53"/>
  <c r="AN12" i="53"/>
  <c r="AO12" i="53"/>
  <c r="AP12" i="53"/>
  <c r="AQ12" i="53"/>
  <c r="AR12" i="53"/>
  <c r="AS12" i="53"/>
  <c r="AT12" i="53"/>
  <c r="AU12" i="53"/>
  <c r="AV12" i="53"/>
  <c r="AW12" i="53"/>
  <c r="AX12" i="53"/>
  <c r="AY12" i="53"/>
  <c r="AZ12" i="53"/>
  <c r="BA12" i="53"/>
  <c r="BB12" i="53"/>
  <c r="BC12" i="53"/>
  <c r="BD12" i="53"/>
  <c r="BE12" i="53"/>
  <c r="BF12" i="53"/>
  <c r="BG12" i="53"/>
  <c r="BH12" i="53"/>
  <c r="BI12" i="53"/>
  <c r="BJ12" i="53"/>
  <c r="BK12" i="53"/>
  <c r="BL12" i="53"/>
  <c r="BM12" i="53"/>
  <c r="BN12" i="53"/>
  <c r="BO12" i="53"/>
  <c r="BP12" i="53"/>
  <c r="BQ12" i="53"/>
  <c r="BR12" i="53"/>
  <c r="BS12" i="53"/>
  <c r="BT12" i="53"/>
  <c r="BU12" i="53"/>
  <c r="BV12" i="53"/>
  <c r="BW12" i="53"/>
  <c r="I12" i="53"/>
  <c r="H12" i="53"/>
  <c r="G12" i="53"/>
  <c r="F12" i="53"/>
  <c r="E12" i="53"/>
  <c r="J14" i="53"/>
  <c r="K14" i="53"/>
  <c r="L14" i="53"/>
  <c r="M14" i="53"/>
  <c r="N14" i="53"/>
  <c r="O14" i="53"/>
  <c r="P14" i="53"/>
  <c r="Q14" i="53"/>
  <c r="R14" i="53"/>
  <c r="S14" i="53"/>
  <c r="T14" i="53"/>
  <c r="U14" i="53"/>
  <c r="V14" i="53"/>
  <c r="W14" i="53"/>
  <c r="X14" i="53"/>
  <c r="Y14" i="53"/>
  <c r="Z14" i="53"/>
  <c r="AA14" i="53"/>
  <c r="AB14" i="53"/>
  <c r="AC14" i="53"/>
  <c r="AD14" i="53"/>
  <c r="AE14" i="53"/>
  <c r="AF14" i="53"/>
  <c r="AG14" i="53"/>
  <c r="AH14" i="53"/>
  <c r="AI14" i="53"/>
  <c r="AJ14" i="53"/>
  <c r="AK14" i="53"/>
  <c r="AL14" i="53"/>
  <c r="AM14" i="53"/>
  <c r="AN14" i="53"/>
  <c r="AO14" i="53"/>
  <c r="AP14" i="53"/>
  <c r="AQ14" i="53"/>
  <c r="AR14" i="53"/>
  <c r="AS14" i="53"/>
  <c r="AT14" i="53"/>
  <c r="AU14" i="53"/>
  <c r="AV14" i="53"/>
  <c r="AW14" i="53"/>
  <c r="AX14" i="53"/>
  <c r="AY14" i="53"/>
  <c r="AZ14" i="53"/>
  <c r="BA14" i="53"/>
  <c r="BB14" i="53"/>
  <c r="BC14" i="53"/>
  <c r="BD14" i="53"/>
  <c r="BE14" i="53"/>
  <c r="BF14" i="53"/>
  <c r="BG14" i="53"/>
  <c r="BH14" i="53"/>
  <c r="BI14" i="53"/>
  <c r="BJ14" i="53"/>
  <c r="BK14" i="53"/>
  <c r="BL14" i="53"/>
  <c r="BM14" i="53"/>
  <c r="BN14" i="53"/>
  <c r="BO14" i="53"/>
  <c r="BP14" i="53"/>
  <c r="BQ14" i="53"/>
  <c r="BR14" i="53"/>
  <c r="BS14" i="53"/>
  <c r="BT14" i="53"/>
  <c r="BU14" i="53"/>
  <c r="BV14" i="53"/>
  <c r="BW14" i="53"/>
  <c r="I14" i="53"/>
  <c r="H14" i="53"/>
  <c r="G14" i="53"/>
  <c r="F14" i="53"/>
  <c r="E14" i="53"/>
  <c r="E24" i="56"/>
  <c r="F24" i="56"/>
  <c r="G24" i="56"/>
  <c r="H24" i="56"/>
  <c r="I24" i="56"/>
  <c r="J17" i="56"/>
  <c r="E85" i="53"/>
  <c r="F85" i="53"/>
  <c r="G85" i="53"/>
  <c r="H85" i="53"/>
  <c r="I85" i="53"/>
  <c r="F17" i="50"/>
  <c r="I17" i="50"/>
  <c r="G36" i="56"/>
  <c r="G17" i="50" s="1"/>
  <c r="E36" i="56"/>
  <c r="E17" i="50" s="1"/>
  <c r="I15" i="56"/>
  <c r="G15" i="56"/>
  <c r="F15" i="56"/>
  <c r="E15" i="56"/>
  <c r="E51" i="58" l="1"/>
  <c r="E52" i="58" s="1"/>
  <c r="F51" i="58"/>
  <c r="G51" i="58"/>
  <c r="H51" i="58"/>
  <c r="I51" i="58"/>
  <c r="I49" i="58"/>
  <c r="G49" i="58"/>
  <c r="F49" i="58"/>
  <c r="E49" i="58"/>
  <c r="E11" i="55"/>
  <c r="F11" i="55"/>
  <c r="G11" i="55"/>
  <c r="I11" i="55"/>
  <c r="G72" i="44"/>
  <c r="E72" i="44"/>
  <c r="G68" i="44"/>
  <c r="E68" i="44"/>
  <c r="I73" i="44"/>
  <c r="H73" i="44"/>
  <c r="G73" i="44"/>
  <c r="F73" i="44"/>
  <c r="E73" i="44"/>
  <c r="G67" i="44"/>
  <c r="G71" i="44" s="1"/>
  <c r="E67" i="44"/>
  <c r="E71" i="44" s="1"/>
  <c r="E60" i="53" l="1"/>
  <c r="F60" i="53"/>
  <c r="G60" i="53"/>
  <c r="H60" i="53"/>
  <c r="I60" i="53"/>
  <c r="F14" i="52" l="1"/>
  <c r="G14" i="52"/>
  <c r="E24" i="52"/>
  <c r="E14" i="52" s="1"/>
  <c r="F24" i="52"/>
  <c r="G24" i="52"/>
  <c r="H24" i="52"/>
  <c r="H14" i="52" s="1"/>
  <c r="I24" i="52"/>
  <c r="I14" i="52" s="1"/>
  <c r="E47" i="50"/>
  <c r="F47" i="50"/>
  <c r="I47" i="50"/>
  <c r="G13" i="57"/>
  <c r="G47" i="50" s="1"/>
  <c r="E13" i="57"/>
  <c r="G17" i="59"/>
  <c r="E17" i="59"/>
  <c r="E5" i="59"/>
  <c r="A1" i="59"/>
  <c r="E42" i="58"/>
  <c r="E43" i="58" s="1"/>
  <c r="F42" i="58"/>
  <c r="G42" i="58"/>
  <c r="H42" i="58"/>
  <c r="I42" i="58"/>
  <c r="I40" i="58"/>
  <c r="G40" i="58"/>
  <c r="F40" i="58"/>
  <c r="E40" i="58"/>
  <c r="I39" i="58"/>
  <c r="E38" i="58"/>
  <c r="H38" i="58"/>
  <c r="I38" i="58"/>
  <c r="H37" i="58"/>
  <c r="E28" i="58"/>
  <c r="F28" i="58"/>
  <c r="I28" i="58"/>
  <c r="E33" i="58"/>
  <c r="E34" i="58" s="1"/>
  <c r="F33" i="58"/>
  <c r="G33" i="58"/>
  <c r="H33" i="58"/>
  <c r="I33" i="58"/>
  <c r="E24" i="58"/>
  <c r="E25" i="58" s="1"/>
  <c r="F24" i="58"/>
  <c r="G24" i="58"/>
  <c r="H24" i="58"/>
  <c r="I24" i="58"/>
  <c r="E19" i="58"/>
  <c r="F19" i="58"/>
  <c r="I19" i="58"/>
  <c r="I30" i="58"/>
  <c r="G30" i="58"/>
  <c r="F30" i="58"/>
  <c r="E30" i="58"/>
  <c r="I21" i="58"/>
  <c r="G21" i="58"/>
  <c r="F21" i="58"/>
  <c r="E21" i="58"/>
  <c r="I20" i="58"/>
  <c r="E13" i="58"/>
  <c r="E14" i="58" s="1"/>
  <c r="F13" i="58"/>
  <c r="G13" i="58"/>
  <c r="H13" i="58"/>
  <c r="I13" i="58"/>
  <c r="E10" i="58"/>
  <c r="F10" i="58"/>
  <c r="G10" i="58"/>
  <c r="I10" i="58"/>
  <c r="E8" i="58"/>
  <c r="F8" i="58"/>
  <c r="I8" i="58"/>
  <c r="A1" i="58"/>
  <c r="I50" i="50"/>
  <c r="G50" i="50"/>
  <c r="F50" i="50"/>
  <c r="F20" i="50"/>
  <c r="I20" i="50"/>
  <c r="G45" i="52"/>
  <c r="G20" i="50" s="1"/>
  <c r="E45" i="52"/>
  <c r="E50" i="50" s="1"/>
  <c r="E43" i="52"/>
  <c r="F43" i="52"/>
  <c r="G43" i="52"/>
  <c r="H43" i="52"/>
  <c r="I43" i="52"/>
  <c r="G42" i="52"/>
  <c r="E42" i="52"/>
  <c r="E39" i="52"/>
  <c r="F39" i="52"/>
  <c r="I39" i="52"/>
  <c r="E38" i="52"/>
  <c r="F38" i="52"/>
  <c r="G38" i="52"/>
  <c r="H38" i="52"/>
  <c r="I38" i="52"/>
  <c r="J38" i="52"/>
  <c r="J32" i="52"/>
  <c r="I30" i="52"/>
  <c r="G30" i="52"/>
  <c r="F30" i="52"/>
  <c r="E30" i="52"/>
  <c r="G29" i="52"/>
  <c r="F29" i="52"/>
  <c r="E29" i="52"/>
  <c r="E34" i="50"/>
  <c r="E47" i="58" s="1"/>
  <c r="F34" i="50"/>
  <c r="F47" i="58" s="1"/>
  <c r="G34" i="50"/>
  <c r="G47" i="58" s="1"/>
  <c r="H34" i="50"/>
  <c r="H47" i="58" s="1"/>
  <c r="I34" i="50"/>
  <c r="I47" i="58" s="1"/>
  <c r="F46" i="50"/>
  <c r="I46" i="50"/>
  <c r="I43" i="50"/>
  <c r="F43" i="50"/>
  <c r="E42" i="50"/>
  <c r="F42" i="50"/>
  <c r="G42" i="50"/>
  <c r="H42" i="50"/>
  <c r="I42" i="50"/>
  <c r="E129" i="54"/>
  <c r="F129" i="54"/>
  <c r="G129" i="54"/>
  <c r="H129" i="54"/>
  <c r="I129" i="54"/>
  <c r="E130" i="54"/>
  <c r="F130" i="54"/>
  <c r="G130" i="54"/>
  <c r="H130" i="54"/>
  <c r="I130" i="54"/>
  <c r="F14" i="50"/>
  <c r="I14" i="50"/>
  <c r="G42" i="57"/>
  <c r="G46" i="50" s="1"/>
  <c r="E42" i="57"/>
  <c r="E31" i="57"/>
  <c r="F31" i="57"/>
  <c r="G31" i="57"/>
  <c r="I31" i="57"/>
  <c r="G18" i="57"/>
  <c r="E18" i="57"/>
  <c r="E9" i="56"/>
  <c r="F9" i="56"/>
  <c r="G9" i="56"/>
  <c r="H9" i="56"/>
  <c r="I9" i="56"/>
  <c r="E40" i="57"/>
  <c r="F40" i="57"/>
  <c r="H40" i="57"/>
  <c r="I40" i="57"/>
  <c r="E39" i="57"/>
  <c r="F39" i="57"/>
  <c r="G39" i="57"/>
  <c r="H39" i="57"/>
  <c r="I39" i="57"/>
  <c r="E16" i="57"/>
  <c r="F16" i="57"/>
  <c r="G16" i="57"/>
  <c r="I16" i="57"/>
  <c r="J16" i="57"/>
  <c r="K16" i="57"/>
  <c r="AB16" i="57"/>
  <c r="AC16" i="57"/>
  <c r="AD16" i="57"/>
  <c r="AE16" i="57"/>
  <c r="AF16" i="57"/>
  <c r="AG16" i="57"/>
  <c r="AH16" i="57"/>
  <c r="AI16" i="57"/>
  <c r="AJ16" i="57"/>
  <c r="AK16" i="57"/>
  <c r="AL16" i="57"/>
  <c r="AM16" i="57"/>
  <c r="AN16" i="57"/>
  <c r="AO16" i="57"/>
  <c r="AP16" i="57"/>
  <c r="AQ16" i="57"/>
  <c r="AR16" i="57"/>
  <c r="AS16" i="57"/>
  <c r="AT16" i="57"/>
  <c r="AU16" i="57"/>
  <c r="AV16" i="57"/>
  <c r="AW16" i="57"/>
  <c r="AX16" i="57"/>
  <c r="AY16" i="57"/>
  <c r="AZ16" i="57"/>
  <c r="BA16" i="57"/>
  <c r="BB16" i="57"/>
  <c r="BC16" i="57"/>
  <c r="BD16" i="57"/>
  <c r="BE16" i="57"/>
  <c r="BF16" i="57"/>
  <c r="BG16" i="57"/>
  <c r="BH16" i="57"/>
  <c r="BI16" i="57"/>
  <c r="BJ16" i="57"/>
  <c r="BK16" i="57"/>
  <c r="BL16" i="57"/>
  <c r="BM16" i="57"/>
  <c r="BN16" i="57"/>
  <c r="BO16" i="57"/>
  <c r="BP16" i="57"/>
  <c r="BQ16" i="57"/>
  <c r="BR16" i="57"/>
  <c r="BS16" i="57"/>
  <c r="BT16" i="57"/>
  <c r="BU16" i="57"/>
  <c r="BV16" i="57"/>
  <c r="BW16" i="57"/>
  <c r="E15" i="57"/>
  <c r="F15" i="57"/>
  <c r="I15" i="57"/>
  <c r="E36" i="57"/>
  <c r="F36" i="57"/>
  <c r="G36" i="57"/>
  <c r="I36" i="57"/>
  <c r="G35" i="57"/>
  <c r="F35" i="57"/>
  <c r="E35" i="57"/>
  <c r="G34" i="57"/>
  <c r="E34" i="57"/>
  <c r="E32" i="50"/>
  <c r="E46" i="58" s="1"/>
  <c r="F32" i="50"/>
  <c r="F46" i="58" s="1"/>
  <c r="G32" i="50"/>
  <c r="G46" i="58" s="1"/>
  <c r="H32" i="50"/>
  <c r="H46" i="58" s="1"/>
  <c r="I32" i="50"/>
  <c r="I46" i="58" s="1"/>
  <c r="G26" i="57"/>
  <c r="F26" i="57"/>
  <c r="E26" i="57"/>
  <c r="J29" i="57"/>
  <c r="J40" i="57" s="1"/>
  <c r="I27" i="57"/>
  <c r="G27" i="57"/>
  <c r="F27" i="57"/>
  <c r="E27" i="57"/>
  <c r="E11" i="57"/>
  <c r="F11" i="57"/>
  <c r="G11" i="57"/>
  <c r="I11" i="57"/>
  <c r="G83" i="44"/>
  <c r="E83" i="44"/>
  <c r="I84" i="44"/>
  <c r="H84" i="44"/>
  <c r="G84" i="44"/>
  <c r="F84" i="44"/>
  <c r="E84" i="44"/>
  <c r="G79" i="44"/>
  <c r="E79" i="44"/>
  <c r="G78" i="44"/>
  <c r="G82" i="44" s="1"/>
  <c r="E78" i="44"/>
  <c r="E82" i="44" s="1"/>
  <c r="G10" i="57"/>
  <c r="F10" i="57"/>
  <c r="E10" i="57"/>
  <c r="G9" i="57"/>
  <c r="E9" i="57"/>
  <c r="G8" i="57"/>
  <c r="E8" i="57"/>
  <c r="A1" i="57"/>
  <c r="G28" i="56"/>
  <c r="E28" i="56"/>
  <c r="G26" i="56"/>
  <c r="G43" i="50" s="1"/>
  <c r="E26" i="56"/>
  <c r="E43" i="50" s="1"/>
  <c r="E33" i="50"/>
  <c r="F33" i="50"/>
  <c r="G33" i="50"/>
  <c r="H33" i="50"/>
  <c r="I33" i="50"/>
  <c r="E8" i="56"/>
  <c r="F8" i="56"/>
  <c r="G8" i="56"/>
  <c r="H8" i="56"/>
  <c r="I8" i="56"/>
  <c r="G69" i="56"/>
  <c r="F69" i="56"/>
  <c r="E69" i="56"/>
  <c r="E65" i="56"/>
  <c r="F65" i="56"/>
  <c r="G65" i="56"/>
  <c r="H65" i="56"/>
  <c r="I65" i="56"/>
  <c r="E74" i="56"/>
  <c r="F74" i="56"/>
  <c r="G74" i="56"/>
  <c r="H74" i="56"/>
  <c r="I74" i="56"/>
  <c r="J72" i="56"/>
  <c r="J65" i="56" s="1"/>
  <c r="I70" i="56"/>
  <c r="G70" i="56"/>
  <c r="F70" i="56"/>
  <c r="E70" i="56"/>
  <c r="G64" i="56"/>
  <c r="E64" i="56"/>
  <c r="G40" i="56"/>
  <c r="F40" i="56"/>
  <c r="E40" i="56"/>
  <c r="E44" i="56"/>
  <c r="F44" i="56"/>
  <c r="G44" i="56"/>
  <c r="H44" i="56"/>
  <c r="I44" i="56"/>
  <c r="G33" i="56"/>
  <c r="E33" i="56"/>
  <c r="E34" i="56"/>
  <c r="F34" i="56"/>
  <c r="I34" i="56"/>
  <c r="E45" i="56"/>
  <c r="F45" i="56"/>
  <c r="G45" i="56"/>
  <c r="H45" i="56"/>
  <c r="I45" i="56"/>
  <c r="G23" i="56"/>
  <c r="E23" i="56"/>
  <c r="E7" i="56"/>
  <c r="F7" i="56"/>
  <c r="I7" i="56"/>
  <c r="J43" i="56"/>
  <c r="I41" i="56"/>
  <c r="G41" i="56"/>
  <c r="F41" i="56"/>
  <c r="E41" i="56"/>
  <c r="A1" i="56"/>
  <c r="F13" i="50"/>
  <c r="I13" i="50"/>
  <c r="G13" i="55"/>
  <c r="G13" i="50" s="1"/>
  <c r="E13" i="55"/>
  <c r="E13" i="50" s="1"/>
  <c r="E26" i="50"/>
  <c r="F26" i="50"/>
  <c r="G26" i="50"/>
  <c r="H26" i="50"/>
  <c r="I26" i="50"/>
  <c r="E30" i="55"/>
  <c r="F30" i="55"/>
  <c r="G30" i="55"/>
  <c r="H30" i="55"/>
  <c r="I30" i="55"/>
  <c r="G10" i="55"/>
  <c r="F10" i="55"/>
  <c r="E10" i="55"/>
  <c r="E9" i="55"/>
  <c r="G8" i="55"/>
  <c r="E8" i="55"/>
  <c r="G25" i="55"/>
  <c r="E25" i="55"/>
  <c r="BW37" i="55"/>
  <c r="BV37" i="55"/>
  <c r="BU37" i="55"/>
  <c r="BT37" i="55"/>
  <c r="BS37" i="55"/>
  <c r="BR37" i="55"/>
  <c r="BQ37" i="55"/>
  <c r="BP37" i="55"/>
  <c r="BO37" i="55"/>
  <c r="BN37" i="55"/>
  <c r="BM37" i="55"/>
  <c r="BL37" i="55"/>
  <c r="BK37" i="55"/>
  <c r="BJ37" i="55"/>
  <c r="BI37" i="55"/>
  <c r="BH37" i="55"/>
  <c r="BG37" i="55"/>
  <c r="BF37" i="55"/>
  <c r="BE37" i="55"/>
  <c r="BD37" i="55"/>
  <c r="BC37" i="55"/>
  <c r="BB37" i="55"/>
  <c r="BA37" i="55"/>
  <c r="AZ37" i="55"/>
  <c r="AY37" i="55"/>
  <c r="AX37" i="55"/>
  <c r="AW37" i="55"/>
  <c r="AV37" i="55"/>
  <c r="AU37" i="55"/>
  <c r="AT37" i="55"/>
  <c r="AS37" i="55"/>
  <c r="AR37" i="55"/>
  <c r="AQ37" i="55"/>
  <c r="AP37" i="55"/>
  <c r="AO37" i="55"/>
  <c r="AN37" i="55"/>
  <c r="AM37" i="55"/>
  <c r="AL37" i="55"/>
  <c r="AK37" i="55"/>
  <c r="AJ37" i="55"/>
  <c r="AI37" i="55"/>
  <c r="AH37" i="55"/>
  <c r="AG37" i="55"/>
  <c r="AF37" i="55"/>
  <c r="AE37" i="55"/>
  <c r="AD37" i="55"/>
  <c r="AC37" i="55"/>
  <c r="AB37" i="55"/>
  <c r="AA37" i="55"/>
  <c r="Z37" i="55"/>
  <c r="Y37" i="55"/>
  <c r="X37" i="55"/>
  <c r="W37" i="55"/>
  <c r="V37" i="55"/>
  <c r="U37" i="55"/>
  <c r="T37" i="55"/>
  <c r="S37" i="55"/>
  <c r="R37" i="55"/>
  <c r="Q37" i="55"/>
  <c r="P37" i="55"/>
  <c r="O37" i="55"/>
  <c r="N37" i="55"/>
  <c r="M37" i="55"/>
  <c r="L37" i="55"/>
  <c r="K37" i="55"/>
  <c r="J37" i="55"/>
  <c r="G37" i="55"/>
  <c r="E37" i="55"/>
  <c r="H36" i="55"/>
  <c r="G36" i="55"/>
  <c r="J28" i="55"/>
  <c r="I26" i="55"/>
  <c r="G26" i="55"/>
  <c r="F26" i="55"/>
  <c r="E26" i="55"/>
  <c r="A1" i="55"/>
  <c r="E10" i="28"/>
  <c r="F10" i="28"/>
  <c r="G10" i="28"/>
  <c r="I10" i="28"/>
  <c r="J12" i="28"/>
  <c r="G20" i="28"/>
  <c r="H20" i="28"/>
  <c r="E21" i="28"/>
  <c r="G21" i="28"/>
  <c r="J21" i="28"/>
  <c r="H21" i="28" s="1"/>
  <c r="K21" i="28"/>
  <c r="L21" i="28"/>
  <c r="M21" i="28"/>
  <c r="N21" i="28"/>
  <c r="O21" i="28"/>
  <c r="P21" i="28"/>
  <c r="Q21" i="28"/>
  <c r="R21" i="28"/>
  <c r="S21" i="28"/>
  <c r="T21" i="28"/>
  <c r="U21" i="28"/>
  <c r="V21" i="28"/>
  <c r="W21" i="28"/>
  <c r="X21" i="28"/>
  <c r="Y21" i="28"/>
  <c r="Z21" i="28"/>
  <c r="AA21" i="28"/>
  <c r="AB21" i="28"/>
  <c r="AC21" i="28"/>
  <c r="AD21" i="28"/>
  <c r="AE21" i="28"/>
  <c r="AF21" i="28"/>
  <c r="AG21" i="28"/>
  <c r="AH21" i="28"/>
  <c r="AI21" i="28"/>
  <c r="AJ21" i="28"/>
  <c r="AK21" i="28"/>
  <c r="AL21" i="28"/>
  <c r="AM21" i="28"/>
  <c r="AN21" i="28"/>
  <c r="AO21" i="28"/>
  <c r="AP21" i="28"/>
  <c r="AQ21" i="28"/>
  <c r="AR21" i="28"/>
  <c r="AS21" i="28"/>
  <c r="AT21" i="28"/>
  <c r="AU21" i="28"/>
  <c r="AV21" i="28"/>
  <c r="AW21" i="28"/>
  <c r="AX21" i="28"/>
  <c r="AY21" i="28"/>
  <c r="AZ21" i="28"/>
  <c r="BA21" i="28"/>
  <c r="BB21" i="28"/>
  <c r="BC21" i="28"/>
  <c r="BD21" i="28"/>
  <c r="BE21" i="28"/>
  <c r="BF21" i="28"/>
  <c r="BG21" i="28"/>
  <c r="BH21" i="28"/>
  <c r="BI21" i="28"/>
  <c r="BJ21" i="28"/>
  <c r="BK21" i="28"/>
  <c r="BL21" i="28"/>
  <c r="BM21" i="28"/>
  <c r="BN21" i="28"/>
  <c r="BO21" i="28"/>
  <c r="BP21" i="28"/>
  <c r="BQ21" i="28"/>
  <c r="BR21" i="28"/>
  <c r="BS21" i="28"/>
  <c r="BT21" i="28"/>
  <c r="BU21" i="28"/>
  <c r="BV21" i="28"/>
  <c r="BW21" i="28"/>
  <c r="J121" i="54"/>
  <c r="J110" i="54" s="1"/>
  <c r="E110" i="54"/>
  <c r="F110" i="54"/>
  <c r="G110" i="54"/>
  <c r="H110" i="54"/>
  <c r="I110" i="54"/>
  <c r="E31" i="50"/>
  <c r="E39" i="58" s="1"/>
  <c r="F31" i="50"/>
  <c r="F39" i="58" s="1"/>
  <c r="G31" i="50"/>
  <c r="G39" i="58" s="1"/>
  <c r="H31" i="50"/>
  <c r="H39" i="58" s="1"/>
  <c r="I31" i="50"/>
  <c r="G118" i="54"/>
  <c r="F118" i="54"/>
  <c r="E118" i="54"/>
  <c r="E109" i="54"/>
  <c r="E123" i="54" s="1"/>
  <c r="F109" i="54"/>
  <c r="F123" i="54" s="1"/>
  <c r="G109" i="54"/>
  <c r="G123" i="54" s="1"/>
  <c r="H109" i="54"/>
  <c r="H123" i="54" s="1"/>
  <c r="I109" i="54"/>
  <c r="I123" i="54" s="1"/>
  <c r="I119" i="54"/>
  <c r="G119" i="54"/>
  <c r="F119" i="54"/>
  <c r="E119" i="54"/>
  <c r="E105" i="54"/>
  <c r="F105" i="54"/>
  <c r="G105" i="54"/>
  <c r="H105" i="54"/>
  <c r="I105" i="54"/>
  <c r="E106" i="54"/>
  <c r="E122" i="54" s="1"/>
  <c r="F106" i="54"/>
  <c r="F122" i="54" s="1"/>
  <c r="G106" i="54"/>
  <c r="H106" i="54"/>
  <c r="H122" i="54" s="1"/>
  <c r="I106" i="54"/>
  <c r="I122" i="54" s="1"/>
  <c r="G104" i="54"/>
  <c r="E104" i="54"/>
  <c r="F10" i="50"/>
  <c r="I10" i="50"/>
  <c r="G101" i="54"/>
  <c r="G10" i="50" s="1"/>
  <c r="E101" i="54"/>
  <c r="E10" i="50" s="1"/>
  <c r="E99" i="54"/>
  <c r="F99" i="54"/>
  <c r="G99" i="54"/>
  <c r="H99" i="54"/>
  <c r="I99" i="54"/>
  <c r="E98" i="54"/>
  <c r="F98" i="54"/>
  <c r="G98" i="54"/>
  <c r="H98" i="54"/>
  <c r="I98" i="54"/>
  <c r="E97" i="54"/>
  <c r="F97" i="54"/>
  <c r="G97" i="54"/>
  <c r="H97" i="54"/>
  <c r="I97" i="54"/>
  <c r="E93" i="54"/>
  <c r="F93" i="54"/>
  <c r="G93" i="54"/>
  <c r="H93" i="54"/>
  <c r="I93" i="54"/>
  <c r="G92" i="54"/>
  <c r="F92" i="54"/>
  <c r="E92" i="54"/>
  <c r="G85" i="54"/>
  <c r="E85" i="54"/>
  <c r="G84" i="54"/>
  <c r="E84" i="54"/>
  <c r="G83" i="54"/>
  <c r="E83" i="54"/>
  <c r="E82" i="54"/>
  <c r="F82" i="54"/>
  <c r="G82" i="54"/>
  <c r="H82" i="54"/>
  <c r="I82" i="54"/>
  <c r="E81" i="54"/>
  <c r="F81" i="54"/>
  <c r="G81" i="54"/>
  <c r="H81" i="54"/>
  <c r="I81" i="54"/>
  <c r="E80" i="54"/>
  <c r="F80" i="54"/>
  <c r="G80" i="54"/>
  <c r="H80" i="54"/>
  <c r="I80" i="54"/>
  <c r="I71" i="54"/>
  <c r="G71" i="54"/>
  <c r="F71" i="54"/>
  <c r="E71" i="54"/>
  <c r="G70" i="54"/>
  <c r="F70" i="54"/>
  <c r="E70" i="54"/>
  <c r="G69" i="54"/>
  <c r="E69" i="54"/>
  <c r="G68" i="54"/>
  <c r="E68" i="54"/>
  <c r="G67" i="54"/>
  <c r="E67" i="54"/>
  <c r="E63" i="54"/>
  <c r="F63" i="54"/>
  <c r="G63" i="54"/>
  <c r="H63" i="54"/>
  <c r="I63" i="54"/>
  <c r="E62" i="54"/>
  <c r="F62" i="54"/>
  <c r="G62" i="54"/>
  <c r="H62" i="54"/>
  <c r="I62" i="54"/>
  <c r="E58" i="54"/>
  <c r="F58" i="54"/>
  <c r="G58" i="54"/>
  <c r="H58" i="54"/>
  <c r="I58" i="54"/>
  <c r="I57" i="54"/>
  <c r="H57" i="54"/>
  <c r="G57" i="54"/>
  <c r="F57" i="54"/>
  <c r="E57" i="54"/>
  <c r="G56" i="54"/>
  <c r="F56" i="54"/>
  <c r="E56" i="54"/>
  <c r="I49" i="54"/>
  <c r="H49" i="54"/>
  <c r="G49" i="54"/>
  <c r="F49" i="54"/>
  <c r="E49" i="54"/>
  <c r="I48" i="54"/>
  <c r="H48" i="54"/>
  <c r="G48" i="54"/>
  <c r="F48" i="54"/>
  <c r="E48" i="54"/>
  <c r="I47" i="54"/>
  <c r="H47" i="54"/>
  <c r="G47" i="54"/>
  <c r="F47" i="54"/>
  <c r="E47" i="54"/>
  <c r="G46" i="54"/>
  <c r="E46" i="54"/>
  <c r="G41" i="54"/>
  <c r="E41" i="54"/>
  <c r="I43" i="54"/>
  <c r="G43" i="54"/>
  <c r="F43" i="54"/>
  <c r="E43" i="54"/>
  <c r="G42" i="54"/>
  <c r="F42" i="54"/>
  <c r="E42" i="54"/>
  <c r="E36" i="54"/>
  <c r="F36" i="54"/>
  <c r="G36" i="54"/>
  <c r="H36" i="54"/>
  <c r="I36" i="54"/>
  <c r="E35" i="54"/>
  <c r="F35" i="54"/>
  <c r="G35" i="54"/>
  <c r="H35" i="54"/>
  <c r="I35" i="54"/>
  <c r="E31" i="54"/>
  <c r="F31" i="54"/>
  <c r="G31" i="54"/>
  <c r="H31" i="54"/>
  <c r="I31" i="54"/>
  <c r="I30" i="54"/>
  <c r="H30" i="54"/>
  <c r="G30" i="54"/>
  <c r="F30" i="54"/>
  <c r="E30" i="54"/>
  <c r="G29" i="54"/>
  <c r="F29" i="54"/>
  <c r="E29" i="54"/>
  <c r="E19" i="54"/>
  <c r="F19" i="54"/>
  <c r="G19" i="54"/>
  <c r="H19" i="54"/>
  <c r="I19" i="54"/>
  <c r="E18" i="54"/>
  <c r="F18" i="54"/>
  <c r="G18" i="54"/>
  <c r="H18" i="54"/>
  <c r="I18" i="54"/>
  <c r="E17" i="54"/>
  <c r="F17" i="54"/>
  <c r="G17" i="54"/>
  <c r="H17" i="54"/>
  <c r="I17" i="54"/>
  <c r="G16" i="54"/>
  <c r="E16" i="54"/>
  <c r="G15" i="54"/>
  <c r="E15" i="54"/>
  <c r="G14" i="54"/>
  <c r="E14" i="54"/>
  <c r="G9" i="54"/>
  <c r="E9" i="54"/>
  <c r="E11" i="54"/>
  <c r="F11" i="54"/>
  <c r="G11" i="54"/>
  <c r="I11" i="54"/>
  <c r="G10" i="54"/>
  <c r="F10" i="54"/>
  <c r="E10" i="54"/>
  <c r="A1" i="54"/>
  <c r="E9" i="50"/>
  <c r="E9" i="58" s="1"/>
  <c r="F9" i="50"/>
  <c r="F20" i="58" s="1"/>
  <c r="G9" i="50"/>
  <c r="G20" i="58" s="1"/>
  <c r="H9" i="50"/>
  <c r="H29" i="58" s="1"/>
  <c r="I9" i="50"/>
  <c r="I9" i="58" s="1"/>
  <c r="E27" i="50"/>
  <c r="E37" i="58" s="1"/>
  <c r="F27" i="50"/>
  <c r="F37" i="58" s="1"/>
  <c r="G27" i="50"/>
  <c r="G37" i="58" s="1"/>
  <c r="H27" i="50"/>
  <c r="I27" i="50"/>
  <c r="I37" i="58" s="1"/>
  <c r="G80" i="53"/>
  <c r="F80" i="53"/>
  <c r="E80" i="53"/>
  <c r="E84" i="53"/>
  <c r="F84" i="53"/>
  <c r="G84" i="53"/>
  <c r="H84" i="53"/>
  <c r="I84" i="53"/>
  <c r="E73" i="53"/>
  <c r="F73" i="53"/>
  <c r="G73" i="53"/>
  <c r="H73" i="53"/>
  <c r="I73" i="53"/>
  <c r="J83" i="53"/>
  <c r="J73" i="53" s="1"/>
  <c r="I81" i="53"/>
  <c r="G81" i="53"/>
  <c r="F81" i="53"/>
  <c r="E81" i="53"/>
  <c r="E72" i="53"/>
  <c r="F72" i="53"/>
  <c r="G72" i="53"/>
  <c r="H72" i="53"/>
  <c r="I72" i="53"/>
  <c r="E69" i="53"/>
  <c r="F69" i="53"/>
  <c r="G69" i="53"/>
  <c r="H69" i="53"/>
  <c r="I69" i="53"/>
  <c r="G59" i="53"/>
  <c r="E59" i="53"/>
  <c r="E55" i="53"/>
  <c r="F55" i="53"/>
  <c r="G55" i="53"/>
  <c r="H55" i="53"/>
  <c r="I55" i="53"/>
  <c r="E54" i="53"/>
  <c r="F54" i="53"/>
  <c r="G54" i="53"/>
  <c r="H54" i="53"/>
  <c r="I54" i="53"/>
  <c r="I68" i="53"/>
  <c r="H68" i="53"/>
  <c r="G68" i="53"/>
  <c r="F68" i="53"/>
  <c r="E68" i="53"/>
  <c r="G67" i="53"/>
  <c r="E67" i="53"/>
  <c r="E50" i="53"/>
  <c r="F50" i="53"/>
  <c r="G50" i="53"/>
  <c r="H50" i="53"/>
  <c r="I50" i="53"/>
  <c r="I49" i="53"/>
  <c r="H49" i="53"/>
  <c r="G49" i="53"/>
  <c r="F49" i="53"/>
  <c r="E49" i="53"/>
  <c r="G48" i="53"/>
  <c r="F48" i="53"/>
  <c r="E48" i="53"/>
  <c r="E41" i="53"/>
  <c r="F41" i="53"/>
  <c r="G41" i="53"/>
  <c r="H41" i="53"/>
  <c r="I41" i="53"/>
  <c r="E40" i="53"/>
  <c r="F40" i="53"/>
  <c r="G40" i="53"/>
  <c r="H40" i="53"/>
  <c r="I40" i="53"/>
  <c r="E39" i="53"/>
  <c r="F39" i="53"/>
  <c r="G39" i="53"/>
  <c r="H39" i="53"/>
  <c r="I39" i="53"/>
  <c r="G38" i="53"/>
  <c r="E38" i="53"/>
  <c r="G37" i="53"/>
  <c r="E37" i="53"/>
  <c r="G36" i="53"/>
  <c r="E36" i="53"/>
  <c r="E31" i="53"/>
  <c r="F31" i="53"/>
  <c r="G31" i="53"/>
  <c r="H31" i="53"/>
  <c r="I31" i="53"/>
  <c r="G29" i="53"/>
  <c r="F29" i="53"/>
  <c r="E29" i="53"/>
  <c r="E30" i="53"/>
  <c r="F30" i="53"/>
  <c r="G30" i="53"/>
  <c r="H30" i="53"/>
  <c r="I30" i="53"/>
  <c r="E25" i="44"/>
  <c r="F25" i="44"/>
  <c r="G25" i="44"/>
  <c r="H25" i="44"/>
  <c r="I25" i="44"/>
  <c r="E26" i="53"/>
  <c r="F26" i="53"/>
  <c r="G26" i="53"/>
  <c r="H26" i="53"/>
  <c r="I26" i="53"/>
  <c r="E25" i="53"/>
  <c r="F25" i="53"/>
  <c r="G25" i="53"/>
  <c r="H25" i="53"/>
  <c r="I25" i="53"/>
  <c r="E24" i="53"/>
  <c r="F24" i="53"/>
  <c r="G24" i="53"/>
  <c r="H24" i="53"/>
  <c r="I24" i="53"/>
  <c r="E23" i="53"/>
  <c r="F23" i="53"/>
  <c r="G23" i="53"/>
  <c r="H23" i="53"/>
  <c r="I23" i="53"/>
  <c r="J23" i="53"/>
  <c r="K23" i="53"/>
  <c r="L23" i="53"/>
  <c r="M23" i="53"/>
  <c r="N23" i="53"/>
  <c r="O23" i="53"/>
  <c r="P23" i="53"/>
  <c r="Q23" i="53"/>
  <c r="R23" i="53"/>
  <c r="S23" i="53"/>
  <c r="T23" i="53"/>
  <c r="U23" i="53"/>
  <c r="V23" i="53"/>
  <c r="W23" i="53"/>
  <c r="X23" i="53"/>
  <c r="Y23" i="53"/>
  <c r="Z23" i="53"/>
  <c r="AA23" i="53"/>
  <c r="AB23" i="53"/>
  <c r="AC23" i="53"/>
  <c r="AD23" i="53"/>
  <c r="AE23" i="53"/>
  <c r="AF23" i="53"/>
  <c r="AG23" i="53"/>
  <c r="AH23" i="53"/>
  <c r="AI23" i="53"/>
  <c r="AJ23" i="53"/>
  <c r="AK23" i="53"/>
  <c r="AL23" i="53"/>
  <c r="AM23" i="53"/>
  <c r="AN23" i="53"/>
  <c r="AO23" i="53"/>
  <c r="AP23" i="53"/>
  <c r="AQ23" i="53"/>
  <c r="AR23" i="53"/>
  <c r="AS23" i="53"/>
  <c r="AT23" i="53"/>
  <c r="AU23" i="53"/>
  <c r="AV23" i="53"/>
  <c r="AW23" i="53"/>
  <c r="AX23" i="53"/>
  <c r="AY23" i="53"/>
  <c r="AZ23" i="53"/>
  <c r="BA23" i="53"/>
  <c r="BB23" i="53"/>
  <c r="BC23" i="53"/>
  <c r="BD23" i="53"/>
  <c r="BE23" i="53"/>
  <c r="BF23" i="53"/>
  <c r="BG23" i="53"/>
  <c r="BH23" i="53"/>
  <c r="BI23" i="53"/>
  <c r="BJ23" i="53"/>
  <c r="BK23" i="53"/>
  <c r="BL23" i="53"/>
  <c r="BM23" i="53"/>
  <c r="BN23" i="53"/>
  <c r="BO23" i="53"/>
  <c r="BP23" i="53"/>
  <c r="BQ23" i="53"/>
  <c r="BR23" i="53"/>
  <c r="BS23" i="53"/>
  <c r="BT23" i="53"/>
  <c r="BU23" i="53"/>
  <c r="BV23" i="53"/>
  <c r="BW23" i="53"/>
  <c r="E22" i="53"/>
  <c r="F22" i="53"/>
  <c r="G22" i="53"/>
  <c r="H22" i="53"/>
  <c r="I22" i="53"/>
  <c r="J22" i="53"/>
  <c r="K22" i="53"/>
  <c r="L22" i="53"/>
  <c r="M22" i="53"/>
  <c r="N22" i="53"/>
  <c r="O22" i="53"/>
  <c r="P22" i="53"/>
  <c r="Q22" i="53"/>
  <c r="R22" i="53"/>
  <c r="S22" i="53"/>
  <c r="T22" i="53"/>
  <c r="U22" i="53"/>
  <c r="V22" i="53"/>
  <c r="W22" i="53"/>
  <c r="X22" i="53"/>
  <c r="Y22" i="53"/>
  <c r="Z22" i="53"/>
  <c r="AA22" i="53"/>
  <c r="AB22" i="53"/>
  <c r="AC22" i="53"/>
  <c r="AD22" i="53"/>
  <c r="AE22" i="53"/>
  <c r="AF22" i="53"/>
  <c r="AG22" i="53"/>
  <c r="AH22" i="53"/>
  <c r="AI22" i="53"/>
  <c r="AJ22" i="53"/>
  <c r="AK22" i="53"/>
  <c r="AL22" i="53"/>
  <c r="AM22" i="53"/>
  <c r="AN22" i="53"/>
  <c r="AO22" i="53"/>
  <c r="AP22" i="53"/>
  <c r="AQ22" i="53"/>
  <c r="AR22" i="53"/>
  <c r="AS22" i="53"/>
  <c r="AT22" i="53"/>
  <c r="AU22" i="53"/>
  <c r="AV22" i="53"/>
  <c r="AW22" i="53"/>
  <c r="AX22" i="53"/>
  <c r="AY22" i="53"/>
  <c r="AZ22" i="53"/>
  <c r="BA22" i="53"/>
  <c r="BB22" i="53"/>
  <c r="BC22" i="53"/>
  <c r="BD22" i="53"/>
  <c r="BE22" i="53"/>
  <c r="BF22" i="53"/>
  <c r="BG22" i="53"/>
  <c r="BH22" i="53"/>
  <c r="BI22" i="53"/>
  <c r="BJ22" i="53"/>
  <c r="BK22" i="53"/>
  <c r="BL22" i="53"/>
  <c r="BM22" i="53"/>
  <c r="BN22" i="53"/>
  <c r="BO22" i="53"/>
  <c r="BP22" i="53"/>
  <c r="BQ22" i="53"/>
  <c r="BR22" i="53"/>
  <c r="BS22" i="53"/>
  <c r="BT22" i="53"/>
  <c r="BU22" i="53"/>
  <c r="BV22" i="53"/>
  <c r="BW22" i="53"/>
  <c r="E21" i="53"/>
  <c r="F21" i="53"/>
  <c r="G21" i="53"/>
  <c r="H21" i="53"/>
  <c r="I21" i="53"/>
  <c r="J21" i="53"/>
  <c r="K21" i="53"/>
  <c r="L21" i="53"/>
  <c r="M21" i="53"/>
  <c r="N21" i="53"/>
  <c r="O21" i="53"/>
  <c r="P21" i="53"/>
  <c r="Q21" i="53"/>
  <c r="R21" i="53"/>
  <c r="S21" i="53"/>
  <c r="T21" i="53"/>
  <c r="U21" i="53"/>
  <c r="V21" i="53"/>
  <c r="W21" i="53"/>
  <c r="X21" i="53"/>
  <c r="Y21" i="53"/>
  <c r="Z21" i="53"/>
  <c r="AA21" i="53"/>
  <c r="AB21" i="53"/>
  <c r="AC21" i="53"/>
  <c r="AD21" i="53"/>
  <c r="AE21" i="53"/>
  <c r="AF21" i="53"/>
  <c r="AG21" i="53"/>
  <c r="AH21" i="53"/>
  <c r="AI21" i="53"/>
  <c r="AJ21" i="53"/>
  <c r="AK21" i="53"/>
  <c r="AL21" i="53"/>
  <c r="AM21" i="53"/>
  <c r="AN21" i="53"/>
  <c r="AO21" i="53"/>
  <c r="AP21" i="53"/>
  <c r="AQ21" i="53"/>
  <c r="AR21" i="53"/>
  <c r="AS21" i="53"/>
  <c r="AT21" i="53"/>
  <c r="AU21" i="53"/>
  <c r="AV21" i="53"/>
  <c r="AW21" i="53"/>
  <c r="AX21" i="53"/>
  <c r="AY21" i="53"/>
  <c r="AZ21" i="53"/>
  <c r="BA21" i="53"/>
  <c r="BB21" i="53"/>
  <c r="BC21" i="53"/>
  <c r="BD21" i="53"/>
  <c r="BE21" i="53"/>
  <c r="BF21" i="53"/>
  <c r="BG21" i="53"/>
  <c r="BH21" i="53"/>
  <c r="BI21" i="53"/>
  <c r="BJ21" i="53"/>
  <c r="BK21" i="53"/>
  <c r="BL21" i="53"/>
  <c r="BM21" i="53"/>
  <c r="BN21" i="53"/>
  <c r="BO21" i="53"/>
  <c r="BP21" i="53"/>
  <c r="BQ21" i="53"/>
  <c r="BR21" i="53"/>
  <c r="BS21" i="53"/>
  <c r="BT21" i="53"/>
  <c r="BU21" i="53"/>
  <c r="BV21" i="53"/>
  <c r="BW21" i="53"/>
  <c r="E15" i="53"/>
  <c r="F15" i="53"/>
  <c r="G15" i="53"/>
  <c r="I15" i="53"/>
  <c r="G11" i="53"/>
  <c r="E11" i="53"/>
  <c r="G10" i="53"/>
  <c r="E10" i="53"/>
  <c r="G9" i="53"/>
  <c r="E9" i="53"/>
  <c r="A1" i="53"/>
  <c r="E28" i="50"/>
  <c r="F28" i="50"/>
  <c r="F38" i="58" s="1"/>
  <c r="G28" i="50"/>
  <c r="G38" i="58" s="1"/>
  <c r="H28" i="50"/>
  <c r="I28" i="50"/>
  <c r="E35" i="50"/>
  <c r="E48" i="58" s="1"/>
  <c r="F35" i="50"/>
  <c r="F48" i="58" s="1"/>
  <c r="G35" i="50"/>
  <c r="G48" i="58" s="1"/>
  <c r="H35" i="50"/>
  <c r="H48" i="58" s="1"/>
  <c r="I35" i="50"/>
  <c r="I48" i="58" s="1"/>
  <c r="G19" i="52"/>
  <c r="F19" i="52"/>
  <c r="E19" i="52"/>
  <c r="G9" i="52"/>
  <c r="F9" i="52"/>
  <c r="E9" i="52"/>
  <c r="E23" i="52"/>
  <c r="F23" i="52"/>
  <c r="I23" i="52"/>
  <c r="E13" i="52"/>
  <c r="F13" i="52"/>
  <c r="I13" i="52"/>
  <c r="J22" i="52"/>
  <c r="I20" i="52"/>
  <c r="G20" i="52"/>
  <c r="F20" i="52"/>
  <c r="E20" i="52"/>
  <c r="J12" i="52"/>
  <c r="I10" i="52"/>
  <c r="G10" i="52"/>
  <c r="F10" i="52"/>
  <c r="E10" i="52"/>
  <c r="A1" i="52"/>
  <c r="G7" i="48"/>
  <c r="F28" i="48" s="1" a="1"/>
  <c r="F28" i="48" s="1"/>
  <c r="F9" i="53" s="1"/>
  <c r="G11" i="50"/>
  <c r="G7" i="56" s="1"/>
  <c r="F29" i="58" l="1"/>
  <c r="E29" i="58"/>
  <c r="G29" i="58"/>
  <c r="H20" i="58"/>
  <c r="F79" i="48" a="1"/>
  <c r="F79" i="48" s="1"/>
  <c r="F8" i="55" s="1"/>
  <c r="F45" i="48" a="1"/>
  <c r="F45" i="48" s="1"/>
  <c r="F9" i="54" s="1"/>
  <c r="F48" i="48" a="1"/>
  <c r="F48" i="48" s="1"/>
  <c r="F14" i="54" s="1"/>
  <c r="F49" i="48" a="1"/>
  <c r="F49" i="48" s="1"/>
  <c r="F15" i="54" s="1"/>
  <c r="F50" i="48" a="1"/>
  <c r="F50" i="48" s="1"/>
  <c r="F16" i="54" s="1"/>
  <c r="H9" i="58"/>
  <c r="F54" i="48" a="1"/>
  <c r="F54" i="48" s="1"/>
  <c r="F41" i="54" s="1"/>
  <c r="F92" i="48" a="1"/>
  <c r="F92" i="48" s="1"/>
  <c r="F42" i="52" s="1"/>
  <c r="G9" i="58"/>
  <c r="E20" i="58"/>
  <c r="F56" i="48" a="1"/>
  <c r="F56" i="48" s="1"/>
  <c r="F46" i="54" s="1"/>
  <c r="E20" i="50"/>
  <c r="F9" i="58"/>
  <c r="I29" i="58"/>
  <c r="F29" i="48" a="1"/>
  <c r="F29" i="48" s="1"/>
  <c r="F10" i="53" s="1"/>
  <c r="F74" i="48" a="1"/>
  <c r="F74" i="48" s="1"/>
  <c r="F64" i="56" s="1"/>
  <c r="J66" i="56" s="1"/>
  <c r="F22" i="48" a="1"/>
  <c r="F22" i="48" s="1"/>
  <c r="F80" i="48" a="1"/>
  <c r="F80" i="48" s="1"/>
  <c r="F25" i="55" s="1"/>
  <c r="F23" i="48" a="1"/>
  <c r="F23" i="48" s="1"/>
  <c r="G8" i="58"/>
  <c r="F90" i="48" a="1"/>
  <c r="F90" i="48" s="1"/>
  <c r="F34" i="57" s="1"/>
  <c r="F71" i="48" a="1"/>
  <c r="F71" i="48" s="1"/>
  <c r="F21" i="48" a="1"/>
  <c r="F21" i="48" s="1"/>
  <c r="F67" i="48" a="1"/>
  <c r="F67" i="48" s="1"/>
  <c r="F104" i="54" s="1"/>
  <c r="F18" i="48" a="1"/>
  <c r="F18" i="48" s="1"/>
  <c r="F72" i="48" a="1"/>
  <c r="F72" i="48" s="1"/>
  <c r="F28" i="56" s="1"/>
  <c r="E46" i="50"/>
  <c r="E14" i="50"/>
  <c r="G14" i="50"/>
  <c r="H37" i="55"/>
  <c r="F30" i="48" a="1"/>
  <c r="F30" i="48" s="1"/>
  <c r="F11" i="53" s="1"/>
  <c r="F59" i="48" a="1"/>
  <c r="F59" i="48" s="1"/>
  <c r="F67" i="54" s="1"/>
  <c r="F81" i="48" a="1"/>
  <c r="F81" i="48" s="1"/>
  <c r="F9" i="55" s="1"/>
  <c r="F34" i="48" a="1"/>
  <c r="F34" i="48" s="1"/>
  <c r="F36" i="53" s="1"/>
  <c r="F60" i="48" a="1"/>
  <c r="F60" i="48" s="1"/>
  <c r="F68" i="54" s="1"/>
  <c r="F82" i="48" a="1"/>
  <c r="F82" i="48" s="1"/>
  <c r="F68" i="44" s="1"/>
  <c r="F13" i="48" a="1"/>
  <c r="F13" i="48" s="1"/>
  <c r="F35" i="48" a="1"/>
  <c r="F35" i="48" s="1"/>
  <c r="F37" i="53" s="1"/>
  <c r="F61" i="48" a="1"/>
  <c r="F61" i="48" s="1"/>
  <c r="F69" i="54" s="1"/>
  <c r="F87" i="48" a="1"/>
  <c r="F87" i="48" s="1"/>
  <c r="F8" i="57" s="1"/>
  <c r="F14" i="48" a="1"/>
  <c r="F14" i="48" s="1"/>
  <c r="F36" i="48" a="1"/>
  <c r="F36" i="48" s="1"/>
  <c r="F38" i="53" s="1"/>
  <c r="F63" i="48" a="1"/>
  <c r="F63" i="48" s="1"/>
  <c r="F83" i="54" s="1"/>
  <c r="F88" i="48" a="1"/>
  <c r="F88" i="48" s="1"/>
  <c r="F9" i="57" s="1"/>
  <c r="F15" i="48" a="1"/>
  <c r="F15" i="48" s="1"/>
  <c r="F38" i="48" a="1"/>
  <c r="F38" i="48" s="1"/>
  <c r="F59" i="53" s="1"/>
  <c r="F64" i="48" a="1"/>
  <c r="F64" i="48" s="1"/>
  <c r="F84" i="54" s="1"/>
  <c r="F89" i="48" a="1"/>
  <c r="F89" i="48" s="1"/>
  <c r="F79" i="44" s="1"/>
  <c r="F17" i="48" a="1"/>
  <c r="F17" i="48" s="1"/>
  <c r="F39" i="48" a="1"/>
  <c r="F39" i="48" s="1"/>
  <c r="F67" i="53" s="1"/>
  <c r="F65" i="48" a="1"/>
  <c r="F65" i="48" s="1"/>
  <c r="F85" i="54" s="1"/>
  <c r="G57" i="50"/>
  <c r="G51" i="50"/>
  <c r="G48" i="50"/>
  <c r="G23" i="52" s="1"/>
  <c r="G44" i="50"/>
  <c r="F41" i="50"/>
  <c r="I41" i="50"/>
  <c r="G36" i="50"/>
  <c r="G29" i="50"/>
  <c r="G21" i="50"/>
  <c r="G18" i="50"/>
  <c r="G28" i="58" s="1"/>
  <c r="G15" i="50"/>
  <c r="G41" i="50"/>
  <c r="A1" i="50"/>
  <c r="J74" i="56" l="1"/>
  <c r="J8" i="56"/>
  <c r="F78" i="44"/>
  <c r="F67" i="44"/>
  <c r="F71" i="44" s="1"/>
  <c r="G34" i="56"/>
  <c r="G19" i="58"/>
  <c r="G13" i="52"/>
  <c r="G39" i="52"/>
  <c r="F80" i="44"/>
  <c r="F83" i="44" s="1"/>
  <c r="F82" i="44"/>
  <c r="F33" i="56"/>
  <c r="F23" i="56"/>
  <c r="AA22" i="49"/>
  <c r="AA16" i="57" s="1"/>
  <c r="Z22" i="49"/>
  <c r="Z16" i="57" s="1"/>
  <c r="Y22" i="49"/>
  <c r="Y16" i="57" s="1"/>
  <c r="X22" i="49"/>
  <c r="X16" i="57" s="1"/>
  <c r="W22" i="49"/>
  <c r="W16" i="57" s="1"/>
  <c r="V22" i="49"/>
  <c r="V16" i="57" s="1"/>
  <c r="U22" i="49"/>
  <c r="U16" i="57" s="1"/>
  <c r="T22" i="49"/>
  <c r="T16" i="57" s="1"/>
  <c r="S22" i="49"/>
  <c r="S16" i="57" s="1"/>
  <c r="R22" i="49"/>
  <c r="R16" i="57" s="1"/>
  <c r="Q22" i="49"/>
  <c r="Q16" i="57" s="1"/>
  <c r="P22" i="49"/>
  <c r="P16" i="57" s="1"/>
  <c r="O22" i="49"/>
  <c r="O16" i="57" s="1"/>
  <c r="N22" i="49"/>
  <c r="N16" i="57" s="1"/>
  <c r="M22" i="49"/>
  <c r="M16" i="57" s="1"/>
  <c r="L22" i="49"/>
  <c r="L16" i="57" s="1"/>
  <c r="F69" i="44" l="1"/>
  <c r="F72" i="44" s="1"/>
  <c r="H22" i="49"/>
  <c r="H16" i="57" s="1"/>
  <c r="G122" i="44"/>
  <c r="E122" i="44"/>
  <c r="G121" i="44"/>
  <c r="E121" i="44"/>
  <c r="G120" i="44"/>
  <c r="E120" i="44"/>
  <c r="G119" i="44"/>
  <c r="E119" i="44"/>
  <c r="G50" i="44"/>
  <c r="F50" i="44"/>
  <c r="E50" i="44"/>
  <c r="I51" i="44"/>
  <c r="H51" i="44"/>
  <c r="G51" i="44"/>
  <c r="F51" i="44"/>
  <c r="E51" i="44"/>
  <c r="I12" i="44" l="1"/>
  <c r="H12" i="44"/>
  <c r="G12" i="44"/>
  <c r="F12" i="44"/>
  <c r="E12" i="44"/>
  <c r="A1" i="49" l="1"/>
  <c r="I107" i="44" l="1"/>
  <c r="G107" i="44"/>
  <c r="F107" i="44"/>
  <c r="E107" i="44"/>
  <c r="I99" i="44" l="1"/>
  <c r="G99" i="44"/>
  <c r="F99" i="44"/>
  <c r="E99" i="44"/>
  <c r="I95" i="44"/>
  <c r="J96" i="44" s="1"/>
  <c r="G95" i="44"/>
  <c r="F95" i="44"/>
  <c r="E95" i="44"/>
  <c r="I106" i="44"/>
  <c r="G106" i="44"/>
  <c r="F106" i="44"/>
  <c r="E106" i="44"/>
  <c r="G45" i="44"/>
  <c r="E45" i="44"/>
  <c r="I46" i="44"/>
  <c r="H46" i="44"/>
  <c r="G46" i="44"/>
  <c r="F46" i="44"/>
  <c r="E46" i="44"/>
  <c r="G42" i="44"/>
  <c r="F42" i="44"/>
  <c r="F43" i="44" s="1"/>
  <c r="F45" i="44" s="1"/>
  <c r="E42" i="44"/>
  <c r="I105" i="44"/>
  <c r="G105" i="44"/>
  <c r="F105" i="44"/>
  <c r="E105" i="44"/>
  <c r="I113" i="44"/>
  <c r="H113" i="44"/>
  <c r="G113" i="44"/>
  <c r="F113" i="44"/>
  <c r="E113" i="44"/>
  <c r="G112" i="44"/>
  <c r="F112" i="44"/>
  <c r="E112" i="44"/>
  <c r="G111" i="44"/>
  <c r="F111" i="44"/>
  <c r="E111" i="44"/>
  <c r="G110" i="44"/>
  <c r="F110" i="44"/>
  <c r="E110" i="44"/>
  <c r="J99" i="44" l="1"/>
  <c r="J100" i="44" s="1"/>
  <c r="J107" i="44"/>
  <c r="E5" i="28" l="1"/>
  <c r="J9" i="44" l="1"/>
  <c r="F15" i="44"/>
  <c r="F16" i="44"/>
  <c r="G16" i="44"/>
  <c r="E16" i="44"/>
  <c r="G15" i="44"/>
  <c r="F37" i="44"/>
  <c r="I91" i="44"/>
  <c r="H91" i="44"/>
  <c r="G91" i="44"/>
  <c r="F91" i="44"/>
  <c r="E91" i="44"/>
  <c r="I62" i="44"/>
  <c r="H62" i="44"/>
  <c r="G62" i="44"/>
  <c r="F62" i="44"/>
  <c r="E62" i="44"/>
  <c r="I38" i="44"/>
  <c r="H38" i="44"/>
  <c r="G38" i="44"/>
  <c r="F38" i="44"/>
  <c r="E38" i="44"/>
  <c r="F60" i="44"/>
  <c r="F56" i="44"/>
  <c r="F57" i="44"/>
  <c r="F20" i="44"/>
  <c r="A1" i="28"/>
  <c r="G20" i="44"/>
  <c r="E20" i="44"/>
  <c r="G61" i="44"/>
  <c r="E61" i="44"/>
  <c r="G60" i="44"/>
  <c r="E60" i="44"/>
  <c r="G90" i="44"/>
  <c r="E90" i="44"/>
  <c r="G57" i="44"/>
  <c r="E57" i="44"/>
  <c r="G56" i="44"/>
  <c r="E56" i="44"/>
  <c r="I21" i="44"/>
  <c r="H21" i="44"/>
  <c r="G21" i="44"/>
  <c r="F21" i="44"/>
  <c r="E21" i="44"/>
  <c r="G37" i="44"/>
  <c r="E37" i="44"/>
  <c r="A1" i="48"/>
  <c r="A1" i="44"/>
  <c r="E15" i="44"/>
  <c r="I17" i="44"/>
  <c r="G17" i="44"/>
  <c r="F17" i="44"/>
  <c r="E17" i="44"/>
  <c r="J5" i="58" l="1"/>
  <c r="J5" i="59"/>
  <c r="J5" i="54"/>
  <c r="J5" i="56"/>
  <c r="J5" i="57"/>
  <c r="J5" i="55"/>
  <c r="J5" i="50"/>
  <c r="J5" i="52"/>
  <c r="J5" i="53"/>
  <c r="F58" i="44"/>
  <c r="J12" i="44"/>
  <c r="J13" i="44" s="1"/>
  <c r="J105" i="44" s="1"/>
  <c r="K9" i="44"/>
  <c r="J5" i="49"/>
  <c r="J5" i="44"/>
  <c r="J5" i="28"/>
  <c r="K5" i="59" l="1"/>
  <c r="K5" i="58"/>
  <c r="F61" i="44"/>
  <c r="K5" i="56"/>
  <c r="K5" i="57"/>
  <c r="K5" i="55"/>
  <c r="K5" i="54"/>
  <c r="K5" i="50"/>
  <c r="K5" i="52"/>
  <c r="K5" i="53"/>
  <c r="K5" i="28"/>
  <c r="K5" i="49"/>
  <c r="K12" i="44"/>
  <c r="K13" i="44" s="1"/>
  <c r="K105" i="44" s="1"/>
  <c r="L9" i="44"/>
  <c r="K5" i="44"/>
  <c r="F90" i="44"/>
  <c r="J17" i="44"/>
  <c r="J18" i="44" s="1"/>
  <c r="J2" i="58" l="1"/>
  <c r="J2" i="57"/>
  <c r="J2" i="52"/>
  <c r="J2" i="56"/>
  <c r="J2" i="54"/>
  <c r="J2" i="53"/>
  <c r="J2" i="50"/>
  <c r="J2" i="44"/>
  <c r="J2" i="55"/>
  <c r="J2" i="49"/>
  <c r="J84" i="44"/>
  <c r="J85" i="44" s="1"/>
  <c r="J11" i="57" s="1"/>
  <c r="J73" i="44"/>
  <c r="J74" i="44" s="1"/>
  <c r="J11" i="55" s="1"/>
  <c r="J2" i="59"/>
  <c r="L5" i="59"/>
  <c r="L5" i="58"/>
  <c r="L5" i="56"/>
  <c r="L5" i="57"/>
  <c r="L5" i="55"/>
  <c r="L5" i="54"/>
  <c r="J25" i="44"/>
  <c r="L5" i="50"/>
  <c r="L5" i="52"/>
  <c r="L5" i="53"/>
  <c r="L5" i="44"/>
  <c r="J51" i="44"/>
  <c r="J52" i="44" s="1"/>
  <c r="K17" i="44"/>
  <c r="K18" i="44" s="1"/>
  <c r="M9" i="44"/>
  <c r="L5" i="28"/>
  <c r="L5" i="49"/>
  <c r="L12" i="44"/>
  <c r="L13" i="44" s="1"/>
  <c r="L105" i="44" s="1"/>
  <c r="J91" i="44"/>
  <c r="J92" i="44" s="1"/>
  <c r="J95" i="44" s="1"/>
  <c r="K96" i="44" s="1"/>
  <c r="J46" i="44"/>
  <c r="J2" i="28"/>
  <c r="J62" i="44"/>
  <c r="J63" i="44" s="1"/>
  <c r="J49" i="58" s="1"/>
  <c r="J50" i="58" s="1"/>
  <c r="J51" i="58" s="1"/>
  <c r="J38" i="44"/>
  <c r="J39" i="44" s="1"/>
  <c r="J15" i="56" s="1"/>
  <c r="J21" i="44"/>
  <c r="J22" i="44" s="1"/>
  <c r="K2" i="58" l="1"/>
  <c r="K2" i="56"/>
  <c r="K2" i="54"/>
  <c r="K2" i="52"/>
  <c r="K2" i="53"/>
  <c r="K2" i="50"/>
  <c r="K2" i="55"/>
  <c r="K2" i="57"/>
  <c r="K2" i="44"/>
  <c r="K2" i="49"/>
  <c r="J36" i="57"/>
  <c r="J37" i="57" s="1"/>
  <c r="J39" i="57" s="1"/>
  <c r="J41" i="57" s="1"/>
  <c r="J42" i="57" s="1"/>
  <c r="J21" i="58"/>
  <c r="J30" i="58"/>
  <c r="J40" i="58"/>
  <c r="J41" i="58" s="1"/>
  <c r="J42" i="58" s="1"/>
  <c r="J10" i="58"/>
  <c r="M5" i="59"/>
  <c r="M5" i="58"/>
  <c r="K84" i="44"/>
  <c r="K85" i="44" s="1"/>
  <c r="K11" i="57" s="1"/>
  <c r="K73" i="44"/>
  <c r="K74" i="44" s="1"/>
  <c r="K11" i="55" s="1"/>
  <c r="K2" i="59"/>
  <c r="J4" i="59"/>
  <c r="J4" i="58"/>
  <c r="J30" i="52"/>
  <c r="J35" i="52" s="1"/>
  <c r="J27" i="57"/>
  <c r="M5" i="56"/>
  <c r="M5" i="55"/>
  <c r="M5" i="57"/>
  <c r="M5" i="54"/>
  <c r="J4" i="57"/>
  <c r="J4" i="55"/>
  <c r="J4" i="56"/>
  <c r="J4" i="54"/>
  <c r="J119" i="54"/>
  <c r="J26" i="55"/>
  <c r="J10" i="28"/>
  <c r="J15" i="28" s="1"/>
  <c r="K12" i="28" s="1"/>
  <c r="J70" i="56"/>
  <c r="J75" i="56" s="1"/>
  <c r="K72" i="56" s="1"/>
  <c r="K65" i="56" s="1"/>
  <c r="K66" i="56" s="1"/>
  <c r="J41" i="56"/>
  <c r="J81" i="53"/>
  <c r="J15" i="53"/>
  <c r="J17" i="53" s="1"/>
  <c r="J12" i="57"/>
  <c r="J13" i="57" s="1"/>
  <c r="J12" i="55"/>
  <c r="J43" i="54"/>
  <c r="J11" i="54"/>
  <c r="J71" i="54"/>
  <c r="K25" i="44"/>
  <c r="J4" i="44"/>
  <c r="J4" i="53"/>
  <c r="J4" i="52"/>
  <c r="J20" i="52"/>
  <c r="J10" i="52"/>
  <c r="J26" i="44"/>
  <c r="J27" i="44" s="1"/>
  <c r="M5" i="50"/>
  <c r="M5" i="52"/>
  <c r="M5" i="53"/>
  <c r="J4" i="28"/>
  <c r="J4" i="50"/>
  <c r="J4" i="49"/>
  <c r="K51" i="44"/>
  <c r="K52" i="44" s="1"/>
  <c r="M5" i="28"/>
  <c r="M5" i="44"/>
  <c r="N9" i="44"/>
  <c r="N5" i="28" s="1"/>
  <c r="L17" i="44"/>
  <c r="L18" i="44" s="1"/>
  <c r="M5" i="49"/>
  <c r="M12" i="44"/>
  <c r="M13" i="44" s="1"/>
  <c r="M105" i="44" s="1"/>
  <c r="K46" i="44"/>
  <c r="K47" i="44" s="1"/>
  <c r="K106" i="44" s="1"/>
  <c r="K107" i="44"/>
  <c r="K99" i="44"/>
  <c r="K100" i="44" s="1"/>
  <c r="J47" i="44"/>
  <c r="K21" i="44"/>
  <c r="K22" i="44" s="1"/>
  <c r="K62" i="44"/>
  <c r="K63" i="44" s="1"/>
  <c r="K49" i="58" s="1"/>
  <c r="K50" i="58" s="1"/>
  <c r="K51" i="58" s="1"/>
  <c r="K91" i="44"/>
  <c r="K92" i="44" s="1"/>
  <c r="K95" i="44" s="1"/>
  <c r="L96" i="44" s="1"/>
  <c r="L99" i="44" s="1"/>
  <c r="K2" i="28"/>
  <c r="K38" i="44"/>
  <c r="K39" i="44" s="1"/>
  <c r="K15" i="56" s="1"/>
  <c r="K20" i="56" s="1"/>
  <c r="N5" i="44"/>
  <c r="L17" i="56" l="1"/>
  <c r="K24" i="56"/>
  <c r="K25" i="56" s="1"/>
  <c r="L2" i="56"/>
  <c r="L2" i="54"/>
  <c r="L2" i="52"/>
  <c r="L2" i="53"/>
  <c r="L2" i="50"/>
  <c r="L2" i="55"/>
  <c r="L2" i="57"/>
  <c r="L2" i="44"/>
  <c r="L2" i="58"/>
  <c r="L2" i="49"/>
  <c r="J9" i="56"/>
  <c r="J18" i="53"/>
  <c r="J49" i="54" s="1"/>
  <c r="J53" i="54" s="1"/>
  <c r="L84" i="44"/>
  <c r="L85" i="44" s="1"/>
  <c r="L11" i="57" s="1"/>
  <c r="L73" i="44"/>
  <c r="L74" i="44" s="1"/>
  <c r="L11" i="55" s="1"/>
  <c r="L2" i="59"/>
  <c r="N5" i="58"/>
  <c r="N5" i="59"/>
  <c r="K4" i="59"/>
  <c r="K4" i="58"/>
  <c r="K36" i="57"/>
  <c r="K37" i="57" s="1"/>
  <c r="K39" i="57" s="1"/>
  <c r="K21" i="58"/>
  <c r="K30" i="58"/>
  <c r="K40" i="58"/>
  <c r="K41" i="58" s="1"/>
  <c r="K42" i="58" s="1"/>
  <c r="K10" i="58"/>
  <c r="J47" i="50"/>
  <c r="K27" i="57"/>
  <c r="K32" i="57" s="1"/>
  <c r="K30" i="52"/>
  <c r="K35" i="52" s="1"/>
  <c r="J46" i="50"/>
  <c r="J14" i="50"/>
  <c r="K32" i="52"/>
  <c r="J34" i="50"/>
  <c r="J47" i="58" s="1"/>
  <c r="J15" i="57"/>
  <c r="J17" i="57" s="1"/>
  <c r="J18" i="57" s="1"/>
  <c r="J31" i="57"/>
  <c r="J32" i="57" s="1"/>
  <c r="J48" i="54"/>
  <c r="J52" i="54" s="1"/>
  <c r="J18" i="54"/>
  <c r="J22" i="54" s="1"/>
  <c r="K74" i="56"/>
  <c r="K8" i="56"/>
  <c r="K26" i="55"/>
  <c r="K31" i="55" s="1"/>
  <c r="K70" i="56"/>
  <c r="K75" i="56" s="1"/>
  <c r="L72" i="56" s="1"/>
  <c r="L65" i="56" s="1"/>
  <c r="L66" i="56" s="1"/>
  <c r="K41" i="56"/>
  <c r="K46" i="56" s="1"/>
  <c r="K10" i="28"/>
  <c r="K15" i="28" s="1"/>
  <c r="L12" i="28" s="1"/>
  <c r="K119" i="54"/>
  <c r="K124" i="54" s="1"/>
  <c r="K130" i="54" s="1"/>
  <c r="K81" i="53"/>
  <c r="K86" i="53" s="1"/>
  <c r="K129" i="54" s="1"/>
  <c r="N5" i="57"/>
  <c r="N5" i="56"/>
  <c r="N5" i="55"/>
  <c r="N5" i="54"/>
  <c r="J49" i="53"/>
  <c r="J30" i="54"/>
  <c r="J105" i="54"/>
  <c r="J30" i="53"/>
  <c r="J57" i="54"/>
  <c r="J68" i="53"/>
  <c r="J16" i="53"/>
  <c r="J72" i="54"/>
  <c r="J80" i="54" s="1"/>
  <c r="J86" i="54" s="1"/>
  <c r="J73" i="54"/>
  <c r="J81" i="54" s="1"/>
  <c r="J87" i="54" s="1"/>
  <c r="J74" i="54"/>
  <c r="J82" i="54" s="1"/>
  <c r="J88" i="54" s="1"/>
  <c r="K15" i="53"/>
  <c r="K17" i="53" s="1"/>
  <c r="K12" i="57"/>
  <c r="K13" i="57" s="1"/>
  <c r="K47" i="50" s="1"/>
  <c r="K12" i="55"/>
  <c r="K43" i="54"/>
  <c r="K11" i="54"/>
  <c r="K71" i="54"/>
  <c r="J44" i="54"/>
  <c r="J62" i="54" s="1"/>
  <c r="J12" i="54"/>
  <c r="J36" i="54" s="1"/>
  <c r="K4" i="57"/>
  <c r="K4" i="56"/>
  <c r="K4" i="55"/>
  <c r="K4" i="54"/>
  <c r="J30" i="55"/>
  <c r="J31" i="55" s="1"/>
  <c r="J13" i="55"/>
  <c r="J13" i="50" s="1"/>
  <c r="J19" i="54"/>
  <c r="J23" i="54" s="1"/>
  <c r="J25" i="53"/>
  <c r="J40" i="53"/>
  <c r="J44" i="53" s="1"/>
  <c r="K4" i="53"/>
  <c r="K4" i="52"/>
  <c r="K20" i="52"/>
  <c r="K25" i="52" s="1"/>
  <c r="K10" i="52"/>
  <c r="K15" i="52" s="1"/>
  <c r="L25" i="44"/>
  <c r="K26" i="44"/>
  <c r="K27" i="44" s="1"/>
  <c r="N5" i="50"/>
  <c r="N5" i="52"/>
  <c r="N5" i="53"/>
  <c r="O9" i="44"/>
  <c r="P9" i="44" s="1"/>
  <c r="L51" i="44"/>
  <c r="L52" i="44" s="1"/>
  <c r="K4" i="49"/>
  <c r="K4" i="50"/>
  <c r="K4" i="44"/>
  <c r="N5" i="49"/>
  <c r="N12" i="44"/>
  <c r="N13" i="44" s="1"/>
  <c r="N105" i="44" s="1"/>
  <c r="M17" i="44"/>
  <c r="M18" i="44" s="1"/>
  <c r="L46" i="44"/>
  <c r="L47" i="44" s="1"/>
  <c r="L106" i="44" s="1"/>
  <c r="L107" i="44"/>
  <c r="L100" i="44"/>
  <c r="J106" i="44"/>
  <c r="J108" i="44" s="1"/>
  <c r="L91" i="44"/>
  <c r="L92" i="44" s="1"/>
  <c r="L95" i="44" s="1"/>
  <c r="M96" i="44" s="1"/>
  <c r="M99" i="44" s="1"/>
  <c r="L2" i="28"/>
  <c r="L62" i="44"/>
  <c r="L63" i="44" s="1"/>
  <c r="L49" i="58" s="1"/>
  <c r="L21" i="44"/>
  <c r="L22" i="44" s="1"/>
  <c r="L38" i="44"/>
  <c r="L39" i="44" s="1"/>
  <c r="L15" i="56" s="1"/>
  <c r="K4" i="28"/>
  <c r="M2" i="55" l="1"/>
  <c r="M2" i="56"/>
  <c r="M2" i="54"/>
  <c r="M2" i="52"/>
  <c r="M2" i="53"/>
  <c r="M2" i="50"/>
  <c r="M2" i="57"/>
  <c r="M2" i="44"/>
  <c r="M2" i="58"/>
  <c r="M2" i="49"/>
  <c r="J41" i="53"/>
  <c r="J45" i="53" s="1"/>
  <c r="J26" i="53"/>
  <c r="P5" i="59"/>
  <c r="P5" i="58"/>
  <c r="L36" i="57"/>
  <c r="L37" i="57" s="1"/>
  <c r="L39" i="57" s="1"/>
  <c r="L30" i="58"/>
  <c r="L40" i="58"/>
  <c r="L21" i="58"/>
  <c r="L10" i="58"/>
  <c r="O5" i="44"/>
  <c r="L4" i="59"/>
  <c r="L4" i="58"/>
  <c r="M84" i="44"/>
  <c r="M85" i="44" s="1"/>
  <c r="M11" i="57" s="1"/>
  <c r="M73" i="44"/>
  <c r="M74" i="44" s="1"/>
  <c r="M11" i="55" s="1"/>
  <c r="M2" i="59"/>
  <c r="O5" i="59"/>
  <c r="O5" i="58"/>
  <c r="K131" i="54"/>
  <c r="K16" i="53"/>
  <c r="K24" i="53" s="1"/>
  <c r="K18" i="53"/>
  <c r="K41" i="53" s="1"/>
  <c r="K45" i="53" s="1"/>
  <c r="L30" i="52"/>
  <c r="L27" i="57"/>
  <c r="K34" i="50"/>
  <c r="K47" i="58" s="1"/>
  <c r="L32" i="52"/>
  <c r="L29" i="57"/>
  <c r="L40" i="57" s="1"/>
  <c r="K32" i="50"/>
  <c r="K46" i="58" s="1"/>
  <c r="K15" i="57"/>
  <c r="K17" i="57" s="1"/>
  <c r="K18" i="57" s="1"/>
  <c r="K31" i="57"/>
  <c r="K29" i="57"/>
  <c r="K40" i="57" s="1"/>
  <c r="K41" i="57" s="1"/>
  <c r="J32" i="50"/>
  <c r="J46" i="58" s="1"/>
  <c r="L4" i="57"/>
  <c r="L4" i="55"/>
  <c r="L4" i="54"/>
  <c r="L4" i="56"/>
  <c r="J89" i="54"/>
  <c r="J93" i="54" s="1"/>
  <c r="J94" i="54" s="1"/>
  <c r="J97" i="54" s="1"/>
  <c r="L15" i="53"/>
  <c r="L18" i="53" s="1"/>
  <c r="L12" i="55"/>
  <c r="L71" i="54"/>
  <c r="L12" i="57"/>
  <c r="L13" i="57" s="1"/>
  <c r="L47" i="50" s="1"/>
  <c r="L11" i="54"/>
  <c r="L43" i="54"/>
  <c r="J47" i="54"/>
  <c r="J51" i="54" s="1"/>
  <c r="J54" i="54" s="1"/>
  <c r="J58" i="54" s="1"/>
  <c r="J59" i="54" s="1"/>
  <c r="J63" i="54" s="1"/>
  <c r="J64" i="54" s="1"/>
  <c r="J98" i="54" s="1"/>
  <c r="J17" i="54"/>
  <c r="J21" i="54" s="1"/>
  <c r="J24" i="54" s="1"/>
  <c r="J31" i="54" s="1"/>
  <c r="J32" i="54" s="1"/>
  <c r="J35" i="54" s="1"/>
  <c r="J37" i="54" s="1"/>
  <c r="K18" i="54"/>
  <c r="K22" i="54" s="1"/>
  <c r="K48" i="54"/>
  <c r="K52" i="54" s="1"/>
  <c r="L43" i="56"/>
  <c r="K33" i="50"/>
  <c r="P5" i="57"/>
  <c r="P5" i="56"/>
  <c r="P5" i="54"/>
  <c r="P5" i="55"/>
  <c r="J39" i="53"/>
  <c r="J43" i="53" s="1"/>
  <c r="O5" i="57"/>
  <c r="O5" i="55"/>
  <c r="O5" i="56"/>
  <c r="O5" i="54"/>
  <c r="J24" i="53"/>
  <c r="L70" i="56"/>
  <c r="L41" i="56"/>
  <c r="L81" i="53"/>
  <c r="L119" i="54"/>
  <c r="L10" i="28"/>
  <c r="L15" i="28" s="1"/>
  <c r="M12" i="28" s="1"/>
  <c r="L26" i="55"/>
  <c r="K105" i="54"/>
  <c r="K57" i="54"/>
  <c r="K30" i="54"/>
  <c r="K30" i="53"/>
  <c r="K68" i="53"/>
  <c r="K49" i="53"/>
  <c r="K28" i="55"/>
  <c r="J26" i="50"/>
  <c r="L83" i="53"/>
  <c r="L73" i="53" s="1"/>
  <c r="K27" i="50"/>
  <c r="K37" i="58" s="1"/>
  <c r="L121" i="54"/>
  <c r="L110" i="54" s="1"/>
  <c r="K31" i="50"/>
  <c r="K39" i="58" s="1"/>
  <c r="K72" i="54"/>
  <c r="K80" i="54" s="1"/>
  <c r="K86" i="54" s="1"/>
  <c r="K74" i="54"/>
  <c r="K82" i="54" s="1"/>
  <c r="K88" i="54" s="1"/>
  <c r="K73" i="54"/>
  <c r="K81" i="54" s="1"/>
  <c r="K87" i="54" s="1"/>
  <c r="K12" i="54"/>
  <c r="K36" i="54" s="1"/>
  <c r="K44" i="54"/>
  <c r="K62" i="54" s="1"/>
  <c r="L74" i="56"/>
  <c r="L8" i="56"/>
  <c r="K26" i="50"/>
  <c r="L28" i="55"/>
  <c r="K30" i="55"/>
  <c r="K13" i="55"/>
  <c r="K13" i="50" s="1"/>
  <c r="K25" i="53"/>
  <c r="K40" i="53"/>
  <c r="K44" i="53" s="1"/>
  <c r="P5" i="50"/>
  <c r="P5" i="53"/>
  <c r="P5" i="52"/>
  <c r="L12" i="52"/>
  <c r="L38" i="52" s="1"/>
  <c r="K35" i="50"/>
  <c r="K48" i="58" s="1"/>
  <c r="L22" i="52"/>
  <c r="K28" i="50"/>
  <c r="O5" i="50"/>
  <c r="O5" i="52"/>
  <c r="O5" i="53"/>
  <c r="L20" i="52"/>
  <c r="L10" i="52"/>
  <c r="L4" i="53"/>
  <c r="L4" i="52"/>
  <c r="M25" i="44"/>
  <c r="O5" i="28"/>
  <c r="L26" i="44"/>
  <c r="L27" i="44" s="1"/>
  <c r="O12" i="44"/>
  <c r="O13" i="44" s="1"/>
  <c r="O105" i="44" s="1"/>
  <c r="O5" i="49"/>
  <c r="M51" i="44"/>
  <c r="M52" i="44" s="1"/>
  <c r="N17" i="44"/>
  <c r="N18" i="44" s="1"/>
  <c r="L4" i="49"/>
  <c r="L4" i="50"/>
  <c r="L4" i="44"/>
  <c r="P5" i="49"/>
  <c r="P12" i="44"/>
  <c r="P13" i="44" s="1"/>
  <c r="P105" i="44" s="1"/>
  <c r="M46" i="44"/>
  <c r="M47" i="44" s="1"/>
  <c r="M107" i="44"/>
  <c r="M100" i="44"/>
  <c r="J113" i="44"/>
  <c r="J114" i="44" s="1"/>
  <c r="K108" i="44"/>
  <c r="O17" i="44"/>
  <c r="L4" i="28"/>
  <c r="Q9" i="44"/>
  <c r="P5" i="44"/>
  <c r="P5" i="28"/>
  <c r="M91" i="44"/>
  <c r="M92" i="44" s="1"/>
  <c r="M95" i="44" s="1"/>
  <c r="N96" i="44" s="1"/>
  <c r="N99" i="44" s="1"/>
  <c r="M21" i="44"/>
  <c r="M22" i="44" s="1"/>
  <c r="M38" i="44"/>
  <c r="M39" i="44" s="1"/>
  <c r="M15" i="56" s="1"/>
  <c r="M62" i="44"/>
  <c r="M63" i="44" s="1"/>
  <c r="M49" i="58" s="1"/>
  <c r="M2" i="28"/>
  <c r="J27" i="53" l="1"/>
  <c r="J31" i="53" s="1"/>
  <c r="J32" i="53" s="1"/>
  <c r="J46" i="53"/>
  <c r="J50" i="53" s="1"/>
  <c r="J51" i="53" s="1"/>
  <c r="J55" i="53" s="1"/>
  <c r="L17" i="53"/>
  <c r="L48" i="54" s="1"/>
  <c r="L52" i="54" s="1"/>
  <c r="N2" i="50"/>
  <c r="N2" i="57"/>
  <c r="N2" i="56"/>
  <c r="N2" i="54"/>
  <c r="N2" i="44"/>
  <c r="N2" i="55"/>
  <c r="N2" i="52"/>
  <c r="N2" i="53"/>
  <c r="N2" i="58"/>
  <c r="N2" i="49"/>
  <c r="J3" i="59"/>
  <c r="J3" i="58"/>
  <c r="K19" i="54"/>
  <c r="K23" i="54" s="1"/>
  <c r="K49" i="54"/>
  <c r="K53" i="54" s="1"/>
  <c r="M36" i="57"/>
  <c r="M37" i="57" s="1"/>
  <c r="M39" i="57" s="1"/>
  <c r="M40" i="58"/>
  <c r="M21" i="58"/>
  <c r="M30" i="58"/>
  <c r="M10" i="58"/>
  <c r="K39" i="53"/>
  <c r="K43" i="53" s="1"/>
  <c r="K46" i="53" s="1"/>
  <c r="K50" i="53" s="1"/>
  <c r="K51" i="53" s="1"/>
  <c r="K55" i="53" s="1"/>
  <c r="K17" i="54"/>
  <c r="K21" i="54" s="1"/>
  <c r="N84" i="44"/>
  <c r="N85" i="44" s="1"/>
  <c r="N11" i="57" s="1"/>
  <c r="N73" i="44"/>
  <c r="N74" i="44" s="1"/>
  <c r="N11" i="55" s="1"/>
  <c r="N2" i="59"/>
  <c r="K47" i="54"/>
  <c r="K51" i="54" s="1"/>
  <c r="J54" i="53"/>
  <c r="J60" i="53"/>
  <c r="J61" i="53" s="1"/>
  <c r="L41" i="57"/>
  <c r="L42" i="57" s="1"/>
  <c r="L35" i="52"/>
  <c r="M32" i="52" s="1"/>
  <c r="Q5" i="59"/>
  <c r="Q5" i="58"/>
  <c r="M4" i="59"/>
  <c r="M4" i="58"/>
  <c r="K26" i="53"/>
  <c r="K27" i="53" s="1"/>
  <c r="K31" i="53" s="1"/>
  <c r="K32" i="53" s="1"/>
  <c r="K29" i="50"/>
  <c r="K38" i="58"/>
  <c r="M30" i="52"/>
  <c r="M27" i="57"/>
  <c r="L15" i="57"/>
  <c r="L17" i="57" s="1"/>
  <c r="L18" i="57" s="1"/>
  <c r="L31" i="57"/>
  <c r="L32" i="57" s="1"/>
  <c r="K9" i="56"/>
  <c r="K42" i="57"/>
  <c r="K36" i="50"/>
  <c r="L49" i="54"/>
  <c r="L53" i="54" s="1"/>
  <c r="L19" i="54"/>
  <c r="L23" i="54" s="1"/>
  <c r="L30" i="53"/>
  <c r="L57" i="54"/>
  <c r="L68" i="53"/>
  <c r="L105" i="54"/>
  <c r="L30" i="54"/>
  <c r="L49" i="53"/>
  <c r="J3" i="54"/>
  <c r="J3" i="56"/>
  <c r="J3" i="55"/>
  <c r="J3" i="57"/>
  <c r="M15" i="53"/>
  <c r="M17" i="53" s="1"/>
  <c r="M11" i="54"/>
  <c r="M12" i="55"/>
  <c r="M71" i="54"/>
  <c r="M43" i="54"/>
  <c r="M12" i="57"/>
  <c r="M13" i="57" s="1"/>
  <c r="M47" i="50" s="1"/>
  <c r="L73" i="54"/>
  <c r="L81" i="54" s="1"/>
  <c r="L87" i="54" s="1"/>
  <c r="L72" i="54"/>
  <c r="L80" i="54" s="1"/>
  <c r="L86" i="54" s="1"/>
  <c r="L74" i="54"/>
  <c r="L82" i="54" s="1"/>
  <c r="L88" i="54" s="1"/>
  <c r="M4" i="57"/>
  <c r="M4" i="56"/>
  <c r="M4" i="55"/>
  <c r="M4" i="54"/>
  <c r="L16" i="53"/>
  <c r="L75" i="56"/>
  <c r="M72" i="56" s="1"/>
  <c r="M65" i="56" s="1"/>
  <c r="M66" i="56" s="1"/>
  <c r="L12" i="54"/>
  <c r="L36" i="54" s="1"/>
  <c r="L44" i="54"/>
  <c r="L62" i="54" s="1"/>
  <c r="J99" i="54"/>
  <c r="J100" i="54" s="1"/>
  <c r="J101" i="54" s="1"/>
  <c r="J106" i="54"/>
  <c r="L30" i="55"/>
  <c r="L31" i="55" s="1"/>
  <c r="L13" i="55"/>
  <c r="L13" i="50" s="1"/>
  <c r="K89" i="54"/>
  <c r="K93" i="54" s="1"/>
  <c r="K94" i="54" s="1"/>
  <c r="K97" i="54" s="1"/>
  <c r="M70" i="56"/>
  <c r="M41" i="56"/>
  <c r="M81" i="53"/>
  <c r="M119" i="54"/>
  <c r="M10" i="28"/>
  <c r="M15" i="28" s="1"/>
  <c r="N12" i="28" s="1"/>
  <c r="M26" i="55"/>
  <c r="Q5" i="57"/>
  <c r="Q5" i="55"/>
  <c r="Q5" i="56"/>
  <c r="Q5" i="54"/>
  <c r="L26" i="53"/>
  <c r="L41" i="53"/>
  <c r="L45" i="53" s="1"/>
  <c r="L25" i="53"/>
  <c r="L40" i="53"/>
  <c r="L44" i="53" s="1"/>
  <c r="Q5" i="50"/>
  <c r="Q5" i="53"/>
  <c r="Q5" i="52"/>
  <c r="N25" i="44"/>
  <c r="J3" i="50"/>
  <c r="J3" i="53"/>
  <c r="J3" i="52"/>
  <c r="M26" i="44"/>
  <c r="M27" i="44" s="1"/>
  <c r="M20" i="52"/>
  <c r="M10" i="52"/>
  <c r="M4" i="53"/>
  <c r="M4" i="52"/>
  <c r="O18" i="44"/>
  <c r="M4" i="49"/>
  <c r="M4" i="50"/>
  <c r="M4" i="44"/>
  <c r="N51" i="44"/>
  <c r="N52" i="44" s="1"/>
  <c r="Q5" i="49"/>
  <c r="Q12" i="44"/>
  <c r="Q13" i="44" s="1"/>
  <c r="Q105" i="44" s="1"/>
  <c r="J3" i="28"/>
  <c r="J3" i="49"/>
  <c r="N46" i="44"/>
  <c r="N47" i="44" s="1"/>
  <c r="N106" i="44" s="1"/>
  <c r="N107" i="44"/>
  <c r="J3" i="44"/>
  <c r="N100" i="44"/>
  <c r="M106" i="44"/>
  <c r="K113" i="44"/>
  <c r="K114" i="44" s="1"/>
  <c r="L108" i="44"/>
  <c r="N62" i="44"/>
  <c r="N63" i="44" s="1"/>
  <c r="N49" i="58" s="1"/>
  <c r="N21" i="44"/>
  <c r="N22" i="44" s="1"/>
  <c r="N38" i="44"/>
  <c r="N39" i="44" s="1"/>
  <c r="N15" i="56" s="1"/>
  <c r="N2" i="28"/>
  <c r="N91" i="44"/>
  <c r="N92" i="44" s="1"/>
  <c r="N95" i="44" s="1"/>
  <c r="O96" i="44" s="1"/>
  <c r="O99" i="44" s="1"/>
  <c r="M4" i="28"/>
  <c r="R9" i="44"/>
  <c r="Q5" i="44"/>
  <c r="Q5" i="28"/>
  <c r="P17" i="44"/>
  <c r="J56" i="53" l="1"/>
  <c r="J9" i="50" s="1"/>
  <c r="J20" i="58" s="1"/>
  <c r="K24" i="54"/>
  <c r="K31" i="54" s="1"/>
  <c r="K32" i="54" s="1"/>
  <c r="K35" i="54" s="1"/>
  <c r="K37" i="54" s="1"/>
  <c r="K99" i="54" s="1"/>
  <c r="L18" i="54"/>
  <c r="L22" i="54" s="1"/>
  <c r="O2" i="50"/>
  <c r="O2" i="58"/>
  <c r="O2" i="49"/>
  <c r="O2" i="55"/>
  <c r="O2" i="56"/>
  <c r="O2" i="54"/>
  <c r="O2" i="52"/>
  <c r="O2" i="53"/>
  <c r="O2" i="57"/>
  <c r="O2" i="44"/>
  <c r="K54" i="54"/>
  <c r="K58" i="54" s="1"/>
  <c r="K59" i="54" s="1"/>
  <c r="K63" i="54" s="1"/>
  <c r="K64" i="54" s="1"/>
  <c r="K98" i="54" s="1"/>
  <c r="P18" i="44"/>
  <c r="R5" i="59"/>
  <c r="R5" i="58"/>
  <c r="L34" i="50"/>
  <c r="L47" i="58" s="1"/>
  <c r="L9" i="56"/>
  <c r="P84" i="44"/>
  <c r="P85" i="44" s="1"/>
  <c r="P11" i="57" s="1"/>
  <c r="P73" i="44"/>
  <c r="P74" i="44" s="1"/>
  <c r="P11" i="55" s="1"/>
  <c r="P2" i="59"/>
  <c r="O84" i="44"/>
  <c r="O85" i="44" s="1"/>
  <c r="O11" i="57" s="1"/>
  <c r="O73" i="44"/>
  <c r="O74" i="44" s="1"/>
  <c r="O11" i="55" s="1"/>
  <c r="O2" i="59"/>
  <c r="J29" i="58"/>
  <c r="K3" i="59"/>
  <c r="K3" i="58"/>
  <c r="K54" i="53"/>
  <c r="K56" i="53" s="1"/>
  <c r="K60" i="53"/>
  <c r="N4" i="59"/>
  <c r="N4" i="58"/>
  <c r="N36" i="57"/>
  <c r="N37" i="57" s="1"/>
  <c r="N39" i="57" s="1"/>
  <c r="N40" i="58"/>
  <c r="N21" i="58"/>
  <c r="N30" i="58"/>
  <c r="N10" i="58"/>
  <c r="K56" i="50"/>
  <c r="N30" i="52"/>
  <c r="N27" i="57"/>
  <c r="M18" i="53"/>
  <c r="M26" i="53" s="1"/>
  <c r="M16" i="53"/>
  <c r="M24" i="53" s="1"/>
  <c r="M35" i="52"/>
  <c r="L46" i="50"/>
  <c r="L14" i="50"/>
  <c r="M15" i="57"/>
  <c r="M17" i="57" s="1"/>
  <c r="M18" i="57" s="1"/>
  <c r="M31" i="57"/>
  <c r="K57" i="50"/>
  <c r="K14" i="50"/>
  <c r="K46" i="50"/>
  <c r="M29" i="57"/>
  <c r="M40" i="57" s="1"/>
  <c r="M41" i="57" s="1"/>
  <c r="L32" i="50"/>
  <c r="L46" i="58" s="1"/>
  <c r="L26" i="50"/>
  <c r="M28" i="55"/>
  <c r="J10" i="50"/>
  <c r="J11" i="50" s="1"/>
  <c r="J8" i="58" s="1"/>
  <c r="N15" i="53"/>
  <c r="N17" i="53" s="1"/>
  <c r="N12" i="55"/>
  <c r="N12" i="57"/>
  <c r="N13" i="57" s="1"/>
  <c r="N43" i="54"/>
  <c r="N11" i="54"/>
  <c r="N71" i="54"/>
  <c r="K3" i="56"/>
  <c r="K3" i="57"/>
  <c r="K3" i="54"/>
  <c r="K3" i="55"/>
  <c r="M49" i="54"/>
  <c r="M53" i="54" s="1"/>
  <c r="M19" i="54"/>
  <c r="M23" i="54" s="1"/>
  <c r="M74" i="56"/>
  <c r="M75" i="56" s="1"/>
  <c r="N72" i="56" s="1"/>
  <c r="N65" i="56" s="1"/>
  <c r="N66" i="56" s="1"/>
  <c r="M8" i="56"/>
  <c r="L17" i="54"/>
  <c r="L21" i="54" s="1"/>
  <c r="L24" i="54" s="1"/>
  <c r="L31" i="54" s="1"/>
  <c r="L32" i="54" s="1"/>
  <c r="L35" i="54" s="1"/>
  <c r="L37" i="54" s="1"/>
  <c r="L47" i="54"/>
  <c r="L51" i="54" s="1"/>
  <c r="L54" i="54" s="1"/>
  <c r="L58" i="54" s="1"/>
  <c r="L59" i="54" s="1"/>
  <c r="L63" i="54" s="1"/>
  <c r="L64" i="54" s="1"/>
  <c r="L98" i="54" s="1"/>
  <c r="M48" i="54"/>
  <c r="M52" i="54" s="1"/>
  <c r="M18" i="54"/>
  <c r="M22" i="54" s="1"/>
  <c r="M72" i="54"/>
  <c r="M80" i="54" s="1"/>
  <c r="M86" i="54" s="1"/>
  <c r="M73" i="54"/>
  <c r="M81" i="54" s="1"/>
  <c r="M87" i="54" s="1"/>
  <c r="M74" i="54"/>
  <c r="M82" i="54" s="1"/>
  <c r="M88" i="54" s="1"/>
  <c r="M68" i="53"/>
  <c r="M30" i="54"/>
  <c r="M105" i="54"/>
  <c r="M49" i="53"/>
  <c r="M57" i="54"/>
  <c r="M30" i="53"/>
  <c r="M30" i="55"/>
  <c r="M13" i="55"/>
  <c r="M13" i="50" s="1"/>
  <c r="R5" i="57"/>
  <c r="R5" i="54"/>
  <c r="R5" i="56"/>
  <c r="R5" i="55"/>
  <c r="L39" i="53"/>
  <c r="L43" i="53" s="1"/>
  <c r="L46" i="53" s="1"/>
  <c r="L50" i="53" s="1"/>
  <c r="L51" i="53" s="1"/>
  <c r="L55" i="53" s="1"/>
  <c r="J107" i="54"/>
  <c r="J122" i="54"/>
  <c r="M44" i="54"/>
  <c r="M62" i="54" s="1"/>
  <c r="M12" i="54"/>
  <c r="M36" i="54" s="1"/>
  <c r="L24" i="53"/>
  <c r="L27" i="53" s="1"/>
  <c r="L31" i="53" s="1"/>
  <c r="L32" i="53" s="1"/>
  <c r="K106" i="54"/>
  <c r="N41" i="56"/>
  <c r="N70" i="56"/>
  <c r="N81" i="53"/>
  <c r="N119" i="54"/>
  <c r="N10" i="28"/>
  <c r="N26" i="55"/>
  <c r="N15" i="28"/>
  <c r="O12" i="28" s="1"/>
  <c r="L89" i="54"/>
  <c r="L93" i="54" s="1"/>
  <c r="L94" i="54" s="1"/>
  <c r="L97" i="54" s="1"/>
  <c r="N4" i="57"/>
  <c r="N4" i="56"/>
  <c r="N4" i="55"/>
  <c r="N4" i="54"/>
  <c r="J69" i="53"/>
  <c r="J70" i="53" s="1"/>
  <c r="J84" i="53"/>
  <c r="M25" i="53"/>
  <c r="M40" i="53"/>
  <c r="M44" i="53" s="1"/>
  <c r="N20" i="52"/>
  <c r="N10" i="52"/>
  <c r="N4" i="52"/>
  <c r="N4" i="53"/>
  <c r="N26" i="44"/>
  <c r="N27" i="44" s="1"/>
  <c r="P25" i="44"/>
  <c r="K3" i="50"/>
  <c r="K3" i="52"/>
  <c r="K3" i="53"/>
  <c r="R5" i="50"/>
  <c r="R5" i="52"/>
  <c r="R5" i="53"/>
  <c r="O25" i="44"/>
  <c r="O51" i="44"/>
  <c r="O52" i="44" s="1"/>
  <c r="N4" i="49"/>
  <c r="N4" i="50"/>
  <c r="N4" i="44"/>
  <c r="R5" i="49"/>
  <c r="R12" i="44"/>
  <c r="R13" i="44" s="1"/>
  <c r="R105" i="44" s="1"/>
  <c r="K3" i="49"/>
  <c r="K3" i="28"/>
  <c r="O46" i="44"/>
  <c r="O47" i="44" s="1"/>
  <c r="O107" i="44"/>
  <c r="K3" i="44"/>
  <c r="O100" i="44"/>
  <c r="L113" i="44"/>
  <c r="L114" i="44" s="1"/>
  <c r="M108" i="44"/>
  <c r="Q17" i="44"/>
  <c r="Q18" i="44" s="1"/>
  <c r="O21" i="44"/>
  <c r="O22" i="44" s="1"/>
  <c r="O38" i="44"/>
  <c r="O39" i="44" s="1"/>
  <c r="O15" i="56" s="1"/>
  <c r="O62" i="44"/>
  <c r="O63" i="44" s="1"/>
  <c r="O49" i="58" s="1"/>
  <c r="O91" i="44"/>
  <c r="O92" i="44" s="1"/>
  <c r="O95" i="44" s="1"/>
  <c r="P96" i="44" s="1"/>
  <c r="P99" i="44" s="1"/>
  <c r="O2" i="28"/>
  <c r="S9" i="44"/>
  <c r="R5" i="44"/>
  <c r="R5" i="28"/>
  <c r="N4" i="28"/>
  <c r="J9" i="58" l="1"/>
  <c r="J11" i="58" s="1"/>
  <c r="J13" i="58" s="1"/>
  <c r="K100" i="54"/>
  <c r="K101" i="54" s="1"/>
  <c r="K10" i="50" s="1"/>
  <c r="Q2" i="49"/>
  <c r="Q2" i="58"/>
  <c r="Q2" i="55"/>
  <c r="Q2" i="50"/>
  <c r="Q2" i="56"/>
  <c r="Q2" i="54"/>
  <c r="Q2" i="52"/>
  <c r="Q2" i="53"/>
  <c r="Q2" i="57"/>
  <c r="Q2" i="44"/>
  <c r="J72" i="53"/>
  <c r="J74" i="53" s="1"/>
  <c r="J85" i="53"/>
  <c r="J86" i="53" s="1"/>
  <c r="J129" i="54" s="1"/>
  <c r="P2" i="58"/>
  <c r="P2" i="49"/>
  <c r="P2" i="55"/>
  <c r="P2" i="56"/>
  <c r="P2" i="54"/>
  <c r="P2" i="50"/>
  <c r="P2" i="52"/>
  <c r="P2" i="53"/>
  <c r="P2" i="57"/>
  <c r="P2" i="44"/>
  <c r="M39" i="53"/>
  <c r="M43" i="53" s="1"/>
  <c r="O36" i="57"/>
  <c r="O37" i="57" s="1"/>
  <c r="O39" i="57" s="1"/>
  <c r="O40" i="58"/>
  <c r="O10" i="58"/>
  <c r="O21" i="58"/>
  <c r="O30" i="58"/>
  <c r="L3" i="59"/>
  <c r="L3" i="58"/>
  <c r="M41" i="53"/>
  <c r="M45" i="53" s="1"/>
  <c r="M47" i="54"/>
  <c r="M51" i="54" s="1"/>
  <c r="M54" i="54" s="1"/>
  <c r="M58" i="54" s="1"/>
  <c r="M59" i="54" s="1"/>
  <c r="M63" i="54" s="1"/>
  <c r="M64" i="54" s="1"/>
  <c r="M98" i="54" s="1"/>
  <c r="M17" i="54"/>
  <c r="M21" i="54" s="1"/>
  <c r="M24" i="54" s="1"/>
  <c r="M31" i="54" s="1"/>
  <c r="M32" i="54" s="1"/>
  <c r="M35" i="54" s="1"/>
  <c r="M37" i="54" s="1"/>
  <c r="L54" i="53"/>
  <c r="L56" i="53" s="1"/>
  <c r="L60" i="53"/>
  <c r="O4" i="58"/>
  <c r="O4" i="59"/>
  <c r="M32" i="57"/>
  <c r="M32" i="50" s="1"/>
  <c r="M46" i="58" s="1"/>
  <c r="Q84" i="44"/>
  <c r="Q85" i="44" s="1"/>
  <c r="Q11" i="57" s="1"/>
  <c r="Q73" i="44"/>
  <c r="Q74" i="44" s="1"/>
  <c r="Q11" i="55" s="1"/>
  <c r="Q2" i="59"/>
  <c r="S5" i="58"/>
  <c r="S5" i="59"/>
  <c r="N47" i="50"/>
  <c r="O30" i="52"/>
  <c r="O27" i="57"/>
  <c r="N18" i="53"/>
  <c r="N19" i="54" s="1"/>
  <c r="N23" i="54" s="1"/>
  <c r="N16" i="53"/>
  <c r="N47" i="54" s="1"/>
  <c r="N51" i="54" s="1"/>
  <c r="N32" i="52"/>
  <c r="N35" i="52" s="1"/>
  <c r="M34" i="50"/>
  <c r="M47" i="58" s="1"/>
  <c r="M9" i="56"/>
  <c r="M42" i="57"/>
  <c r="N15" i="57"/>
  <c r="N17" i="57" s="1"/>
  <c r="N18" i="57" s="1"/>
  <c r="N31" i="57"/>
  <c r="N29" i="57"/>
  <c r="N40" i="57" s="1"/>
  <c r="N41" i="57" s="1"/>
  <c r="N73" i="54"/>
  <c r="N81" i="54" s="1"/>
  <c r="N87" i="54" s="1"/>
  <c r="N72" i="54"/>
  <c r="N80" i="54" s="1"/>
  <c r="N86" i="54" s="1"/>
  <c r="N74" i="54"/>
  <c r="N82" i="54" s="1"/>
  <c r="N88" i="54" s="1"/>
  <c r="S5" i="57"/>
  <c r="S5" i="55"/>
  <c r="S5" i="54"/>
  <c r="S5" i="56"/>
  <c r="N105" i="54"/>
  <c r="N49" i="53"/>
  <c r="N57" i="54"/>
  <c r="N30" i="54"/>
  <c r="N68" i="53"/>
  <c r="N30" i="53"/>
  <c r="N44" i="54"/>
  <c r="N62" i="54" s="1"/>
  <c r="N12" i="54"/>
  <c r="N36" i="54" s="1"/>
  <c r="M89" i="54"/>
  <c r="M93" i="54" s="1"/>
  <c r="M94" i="54" s="1"/>
  <c r="M97" i="54" s="1"/>
  <c r="N8" i="56"/>
  <c r="N74" i="56"/>
  <c r="N75" i="56" s="1"/>
  <c r="O72" i="56" s="1"/>
  <c r="O65" i="56" s="1"/>
  <c r="O66" i="56" s="1"/>
  <c r="N17" i="54"/>
  <c r="N21" i="54" s="1"/>
  <c r="O15" i="53"/>
  <c r="O17" i="53" s="1"/>
  <c r="O12" i="55"/>
  <c r="O43" i="54"/>
  <c r="O12" i="57"/>
  <c r="O13" i="57" s="1"/>
  <c r="O47" i="50" s="1"/>
  <c r="O11" i="54"/>
  <c r="O71" i="54"/>
  <c r="N48" i="54"/>
  <c r="N52" i="54" s="1"/>
  <c r="N18" i="54"/>
  <c r="N22" i="54" s="1"/>
  <c r="N30" i="55"/>
  <c r="N13" i="55"/>
  <c r="N13" i="50" s="1"/>
  <c r="O10" i="28"/>
  <c r="O15" i="28" s="1"/>
  <c r="P12" i="28" s="1"/>
  <c r="O41" i="56"/>
  <c r="O119" i="54"/>
  <c r="O81" i="53"/>
  <c r="O70" i="56"/>
  <c r="O26" i="55"/>
  <c r="K61" i="53"/>
  <c r="K9" i="50"/>
  <c r="O4" i="57"/>
  <c r="O4" i="56"/>
  <c r="O4" i="54"/>
  <c r="O4" i="55"/>
  <c r="L99" i="54"/>
  <c r="L100" i="54" s="1"/>
  <c r="L101" i="54" s="1"/>
  <c r="L10" i="50" s="1"/>
  <c r="L106" i="54"/>
  <c r="J41" i="50"/>
  <c r="J7" i="56"/>
  <c r="J10" i="56" s="1"/>
  <c r="J15" i="50"/>
  <c r="J19" i="58" s="1"/>
  <c r="J22" i="58" s="1"/>
  <c r="J24" i="58" s="1"/>
  <c r="M31" i="55"/>
  <c r="L3" i="56"/>
  <c r="L3" i="55"/>
  <c r="L3" i="57"/>
  <c r="L3" i="54"/>
  <c r="J109" i="54"/>
  <c r="K107" i="54"/>
  <c r="K122" i="54"/>
  <c r="M27" i="53"/>
  <c r="M31" i="53" s="1"/>
  <c r="M32" i="53" s="1"/>
  <c r="N25" i="53"/>
  <c r="N40" i="53"/>
  <c r="N44" i="53" s="1"/>
  <c r="N39" i="53"/>
  <c r="N43" i="53" s="1"/>
  <c r="Q25" i="44"/>
  <c r="L3" i="50"/>
  <c r="L3" i="52"/>
  <c r="L3" i="53"/>
  <c r="S5" i="50"/>
  <c r="S5" i="53"/>
  <c r="S5" i="52"/>
  <c r="O26" i="44"/>
  <c r="O27" i="44" s="1"/>
  <c r="P26" i="44"/>
  <c r="P27" i="44"/>
  <c r="O20" i="52"/>
  <c r="O10" i="52"/>
  <c r="O4" i="52"/>
  <c r="O4" i="53"/>
  <c r="P51" i="44"/>
  <c r="P52" i="44" s="1"/>
  <c r="O4" i="49"/>
  <c r="O4" i="44"/>
  <c r="O4" i="50"/>
  <c r="S5" i="49"/>
  <c r="S12" i="44"/>
  <c r="S13" i="44" s="1"/>
  <c r="S105" i="44" s="1"/>
  <c r="L3" i="28"/>
  <c r="L3" i="49"/>
  <c r="P46" i="44"/>
  <c r="P47" i="44" s="1"/>
  <c r="P106" i="44" s="1"/>
  <c r="L3" i="44"/>
  <c r="P100" i="44"/>
  <c r="P107" i="44"/>
  <c r="O106" i="44"/>
  <c r="N108" i="44"/>
  <c r="M113" i="44"/>
  <c r="M114" i="44" s="1"/>
  <c r="T9" i="44"/>
  <c r="S5" i="44"/>
  <c r="S5" i="28"/>
  <c r="R17" i="44"/>
  <c r="R18" i="44" s="1"/>
  <c r="O4" i="28"/>
  <c r="P91" i="44"/>
  <c r="P92" i="44" s="1"/>
  <c r="P95" i="44" s="1"/>
  <c r="Q96" i="44" s="1"/>
  <c r="Q99" i="44" s="1"/>
  <c r="P21" i="44"/>
  <c r="P22" i="44" s="1"/>
  <c r="P62" i="44"/>
  <c r="P63" i="44" s="1"/>
  <c r="P49" i="58" s="1"/>
  <c r="P38" i="44"/>
  <c r="P39" i="44" s="1"/>
  <c r="P15" i="56" s="1"/>
  <c r="P2" i="28"/>
  <c r="J19" i="56" l="1"/>
  <c r="J18" i="56"/>
  <c r="N26" i="53"/>
  <c r="M46" i="53"/>
  <c r="M50" i="53" s="1"/>
  <c r="M51" i="53" s="1"/>
  <c r="M55" i="53" s="1"/>
  <c r="N49" i="54"/>
  <c r="N53" i="54" s="1"/>
  <c r="N54" i="54" s="1"/>
  <c r="N58" i="54" s="1"/>
  <c r="N59" i="54" s="1"/>
  <c r="N63" i="54" s="1"/>
  <c r="N64" i="54" s="1"/>
  <c r="N98" i="54" s="1"/>
  <c r="R2" i="50"/>
  <c r="R2" i="53"/>
  <c r="R2" i="44"/>
  <c r="R2" i="49"/>
  <c r="R2" i="57"/>
  <c r="R2" i="58"/>
  <c r="R2" i="55"/>
  <c r="R2" i="56"/>
  <c r="R2" i="54"/>
  <c r="R2" i="52"/>
  <c r="N41" i="53"/>
  <c r="N45" i="53" s="1"/>
  <c r="N46" i="53" s="1"/>
  <c r="N50" i="53" s="1"/>
  <c r="N51" i="53" s="1"/>
  <c r="N55" i="53" s="1"/>
  <c r="J111" i="54"/>
  <c r="J123" i="54"/>
  <c r="J124" i="54" s="1"/>
  <c r="J130" i="54" s="1"/>
  <c r="J131" i="54" s="1"/>
  <c r="L61" i="53"/>
  <c r="L69" i="53" s="1"/>
  <c r="L70" i="53" s="1"/>
  <c r="L9" i="50"/>
  <c r="P4" i="58"/>
  <c r="P4" i="59"/>
  <c r="O16" i="53"/>
  <c r="O47" i="54" s="1"/>
  <c r="O51" i="54" s="1"/>
  <c r="T5" i="58"/>
  <c r="T5" i="59"/>
  <c r="O18" i="53"/>
  <c r="O41" i="53" s="1"/>
  <c r="O45" i="53" s="1"/>
  <c r="K11" i="50"/>
  <c r="K8" i="58" s="1"/>
  <c r="K9" i="58"/>
  <c r="K20" i="58"/>
  <c r="K29" i="58"/>
  <c r="P36" i="57"/>
  <c r="P37" i="57" s="1"/>
  <c r="P39" i="57" s="1"/>
  <c r="P10" i="58"/>
  <c r="P40" i="58"/>
  <c r="P21" i="58"/>
  <c r="P30" i="58"/>
  <c r="L11" i="50"/>
  <c r="L8" i="58" s="1"/>
  <c r="M54" i="53"/>
  <c r="M60" i="53"/>
  <c r="M61" i="53" s="1"/>
  <c r="N24" i="53"/>
  <c r="N27" i="53" s="1"/>
  <c r="N31" i="53" s="1"/>
  <c r="N32" i="53" s="1"/>
  <c r="R84" i="44"/>
  <c r="R85" i="44" s="1"/>
  <c r="R11" i="57" s="1"/>
  <c r="R73" i="44"/>
  <c r="R74" i="44" s="1"/>
  <c r="R11" i="55" s="1"/>
  <c r="R2" i="59"/>
  <c r="M3" i="59"/>
  <c r="M3" i="58"/>
  <c r="N32" i="57"/>
  <c r="N34" i="50"/>
  <c r="N47" i="58" s="1"/>
  <c r="O32" i="52"/>
  <c r="O35" i="52" s="1"/>
  <c r="P30" i="52"/>
  <c r="P27" i="57"/>
  <c r="N9" i="56"/>
  <c r="N42" i="57"/>
  <c r="O15" i="57"/>
  <c r="O17" i="57" s="1"/>
  <c r="O18" i="57" s="1"/>
  <c r="O31" i="57"/>
  <c r="M46" i="50"/>
  <c r="M14" i="50"/>
  <c r="O29" i="57"/>
  <c r="O40" i="57" s="1"/>
  <c r="O41" i="57" s="1"/>
  <c r="N32" i="50"/>
  <c r="N46" i="58" s="1"/>
  <c r="K41" i="50"/>
  <c r="O57" i="54"/>
  <c r="O68" i="53"/>
  <c r="O49" i="53"/>
  <c r="O105" i="54"/>
  <c r="O30" i="53"/>
  <c r="O30" i="54"/>
  <c r="P41" i="56"/>
  <c r="P10" i="28"/>
  <c r="P15" i="28" s="1"/>
  <c r="Q12" i="28" s="1"/>
  <c r="P81" i="53"/>
  <c r="P119" i="54"/>
  <c r="P70" i="56"/>
  <c r="P26" i="55"/>
  <c r="O18" i="54"/>
  <c r="O22" i="54" s="1"/>
  <c r="O48" i="54"/>
  <c r="O52" i="54" s="1"/>
  <c r="N28" i="55"/>
  <c r="N31" i="55" s="1"/>
  <c r="M26" i="50"/>
  <c r="K69" i="53"/>
  <c r="K70" i="53" s="1"/>
  <c r="K84" i="53"/>
  <c r="O72" i="54"/>
  <c r="O80" i="54" s="1"/>
  <c r="O86" i="54" s="1"/>
  <c r="O74" i="54"/>
  <c r="O82" i="54" s="1"/>
  <c r="O88" i="54" s="1"/>
  <c r="O73" i="54"/>
  <c r="O81" i="54" s="1"/>
  <c r="O87" i="54" s="1"/>
  <c r="P15" i="53"/>
  <c r="P18" i="53" s="1"/>
  <c r="P12" i="57"/>
  <c r="P13" i="57" s="1"/>
  <c r="P12" i="55"/>
  <c r="P71" i="54"/>
  <c r="P43" i="54"/>
  <c r="P11" i="54"/>
  <c r="M99" i="54"/>
  <c r="M100" i="54" s="1"/>
  <c r="M101" i="54" s="1"/>
  <c r="M106" i="54"/>
  <c r="O12" i="54"/>
  <c r="O36" i="54" s="1"/>
  <c r="O44" i="54"/>
  <c r="O62" i="54" s="1"/>
  <c r="P4" i="56"/>
  <c r="P4" i="57"/>
  <c r="P4" i="55"/>
  <c r="P4" i="54"/>
  <c r="P30" i="53"/>
  <c r="P57" i="54"/>
  <c r="P68" i="53"/>
  <c r="P49" i="53"/>
  <c r="P105" i="54"/>
  <c r="P30" i="54"/>
  <c r="K109" i="54"/>
  <c r="K123" i="54" s="1"/>
  <c r="N89" i="54"/>
  <c r="N93" i="54" s="1"/>
  <c r="N94" i="54" s="1"/>
  <c r="N97" i="54" s="1"/>
  <c r="K83" i="53"/>
  <c r="K73" i="53" s="1"/>
  <c r="J27" i="50"/>
  <c r="J37" i="58" s="1"/>
  <c r="O30" i="55"/>
  <c r="O13" i="55"/>
  <c r="O13" i="50" s="1"/>
  <c r="L107" i="54"/>
  <c r="L122" i="54"/>
  <c r="J34" i="56"/>
  <c r="J35" i="56" s="1"/>
  <c r="N24" i="54"/>
  <c r="N31" i="54" s="1"/>
  <c r="N32" i="54" s="1"/>
  <c r="N35" i="54" s="1"/>
  <c r="N37" i="54" s="1"/>
  <c r="T5" i="56"/>
  <c r="T5" i="54"/>
  <c r="T5" i="57"/>
  <c r="T5" i="55"/>
  <c r="O74" i="56"/>
  <c r="O75" i="56" s="1"/>
  <c r="P72" i="56" s="1"/>
  <c r="P65" i="56" s="1"/>
  <c r="P66" i="56" s="1"/>
  <c r="O8" i="56"/>
  <c r="M3" i="57"/>
  <c r="M3" i="56"/>
  <c r="M3" i="54"/>
  <c r="M3" i="55"/>
  <c r="O25" i="53"/>
  <c r="O40" i="53"/>
  <c r="O44" i="53" s="1"/>
  <c r="T5" i="50"/>
  <c r="T5" i="53"/>
  <c r="T5" i="52"/>
  <c r="M3" i="50"/>
  <c r="M3" i="52"/>
  <c r="M3" i="53"/>
  <c r="P10" i="52"/>
  <c r="P20" i="52"/>
  <c r="P4" i="52"/>
  <c r="P4" i="53"/>
  <c r="Q26" i="44"/>
  <c r="Q27" i="44" s="1"/>
  <c r="R25" i="44"/>
  <c r="P4" i="49"/>
  <c r="P4" i="44"/>
  <c r="P4" i="50"/>
  <c r="Q51" i="44"/>
  <c r="Q52" i="44" s="1"/>
  <c r="T5" i="49"/>
  <c r="T12" i="44"/>
  <c r="T13" i="44" s="1"/>
  <c r="T105" i="44" s="1"/>
  <c r="M3" i="49"/>
  <c r="M3" i="28"/>
  <c r="Q46" i="44"/>
  <c r="Q47" i="44" s="1"/>
  <c r="Q106" i="44" s="1"/>
  <c r="M3" i="44"/>
  <c r="Q100" i="44"/>
  <c r="Q107" i="44"/>
  <c r="O108" i="44"/>
  <c r="N113" i="44"/>
  <c r="N114" i="44" s="1"/>
  <c r="S17" i="44"/>
  <c r="S18" i="44" s="1"/>
  <c r="P4" i="28"/>
  <c r="Q91" i="44"/>
  <c r="Q92" i="44" s="1"/>
  <c r="Q95" i="44" s="1"/>
  <c r="R96" i="44" s="1"/>
  <c r="R99" i="44" s="1"/>
  <c r="Q62" i="44"/>
  <c r="Q63" i="44" s="1"/>
  <c r="Q49" i="58" s="1"/>
  <c r="Q21" i="44"/>
  <c r="Q22" i="44" s="1"/>
  <c r="Q38" i="44"/>
  <c r="Q39" i="44" s="1"/>
  <c r="Q15" i="56" s="1"/>
  <c r="Q2" i="28"/>
  <c r="U9" i="44"/>
  <c r="T5" i="28"/>
  <c r="T5" i="44"/>
  <c r="L84" i="53" l="1"/>
  <c r="K121" i="54"/>
  <c r="K110" i="54" s="1"/>
  <c r="O24" i="53"/>
  <c r="J31" i="50"/>
  <c r="J39" i="58" s="1"/>
  <c r="M56" i="53"/>
  <c r="M9" i="50" s="1"/>
  <c r="M29" i="58" s="1"/>
  <c r="J20" i="56"/>
  <c r="K17" i="56"/>
  <c r="J24" i="56"/>
  <c r="J25" i="56" s="1"/>
  <c r="O17" i="54"/>
  <c r="O21" i="54" s="1"/>
  <c r="L7" i="56"/>
  <c r="L10" i="56" s="1"/>
  <c r="K72" i="53"/>
  <c r="K74" i="53" s="1"/>
  <c r="K85" i="53"/>
  <c r="S2" i="55"/>
  <c r="S2" i="54"/>
  <c r="S2" i="50"/>
  <c r="S2" i="53"/>
  <c r="S2" i="44"/>
  <c r="S2" i="57"/>
  <c r="S2" i="49"/>
  <c r="S2" i="58"/>
  <c r="S2" i="56"/>
  <c r="S2" i="52"/>
  <c r="L72" i="53"/>
  <c r="L74" i="53" s="1"/>
  <c r="L85" i="53"/>
  <c r="L86" i="53" s="1"/>
  <c r="L129" i="54" s="1"/>
  <c r="O39" i="53"/>
  <c r="O43" i="53" s="1"/>
  <c r="K132" i="54"/>
  <c r="K42" i="50" s="1"/>
  <c r="J132" i="54"/>
  <c r="J42" i="50" s="1"/>
  <c r="J44" i="56"/>
  <c r="J36" i="56"/>
  <c r="J17" i="50" s="1"/>
  <c r="J18" i="50" s="1"/>
  <c r="O49" i="54"/>
  <c r="O53" i="54" s="1"/>
  <c r="O54" i="54" s="1"/>
  <c r="O58" i="54" s="1"/>
  <c r="O59" i="54" s="1"/>
  <c r="O63" i="54" s="1"/>
  <c r="O64" i="54" s="1"/>
  <c r="O98" i="54" s="1"/>
  <c r="P17" i="53"/>
  <c r="P18" i="54" s="1"/>
  <c r="P22" i="54" s="1"/>
  <c r="P16" i="53"/>
  <c r="P24" i="53" s="1"/>
  <c r="K7" i="56"/>
  <c r="K10" i="56" s="1"/>
  <c r="K15" i="50"/>
  <c r="K19" i="58" s="1"/>
  <c r="K22" i="58" s="1"/>
  <c r="K24" i="58" s="1"/>
  <c r="O26" i="53"/>
  <c r="O27" i="53" s="1"/>
  <c r="O31" i="53" s="1"/>
  <c r="O32" i="53" s="1"/>
  <c r="O19" i="54"/>
  <c r="O23" i="54" s="1"/>
  <c r="L15" i="50"/>
  <c r="L19" i="58" s="1"/>
  <c r="Q4" i="58"/>
  <c r="Q4" i="59"/>
  <c r="Q36" i="57"/>
  <c r="Q37" i="57" s="1"/>
  <c r="Q39" i="57" s="1"/>
  <c r="Q30" i="58"/>
  <c r="Q40" i="58"/>
  <c r="Q10" i="58"/>
  <c r="Q21" i="58"/>
  <c r="O46" i="53"/>
  <c r="O50" i="53" s="1"/>
  <c r="O51" i="53" s="1"/>
  <c r="O55" i="53" s="1"/>
  <c r="L41" i="50"/>
  <c r="N54" i="53"/>
  <c r="N56" i="53" s="1"/>
  <c r="N9" i="50" s="1"/>
  <c r="N60" i="53"/>
  <c r="N61" i="53" s="1"/>
  <c r="U5" i="59"/>
  <c r="U5" i="58"/>
  <c r="P47" i="50"/>
  <c r="L29" i="58"/>
  <c r="L9" i="58"/>
  <c r="L11" i="58" s="1"/>
  <c r="L13" i="58" s="1"/>
  <c r="L20" i="58"/>
  <c r="K11" i="58"/>
  <c r="K13" i="58" s="1"/>
  <c r="S84" i="44"/>
  <c r="S85" i="44" s="1"/>
  <c r="S11" i="57" s="1"/>
  <c r="S73" i="44"/>
  <c r="S74" i="44" s="1"/>
  <c r="S11" i="55" s="1"/>
  <c r="S2" i="59"/>
  <c r="N3" i="59"/>
  <c r="N3" i="58"/>
  <c r="Q30" i="52"/>
  <c r="Q27" i="57"/>
  <c r="O34" i="50"/>
  <c r="O47" i="58" s="1"/>
  <c r="P32" i="52"/>
  <c r="P35" i="52" s="1"/>
  <c r="O9" i="56"/>
  <c r="O42" i="57"/>
  <c r="P15" i="57"/>
  <c r="P17" i="57" s="1"/>
  <c r="P18" i="57" s="1"/>
  <c r="P31" i="57"/>
  <c r="O32" i="57"/>
  <c r="P29" i="57" s="1"/>
  <c r="N14" i="50"/>
  <c r="N46" i="50"/>
  <c r="K111" i="54"/>
  <c r="P49" i="54"/>
  <c r="P53" i="54" s="1"/>
  <c r="P19" i="54"/>
  <c r="P23" i="54" s="1"/>
  <c r="P44" i="54"/>
  <c r="P62" i="54" s="1"/>
  <c r="P12" i="54"/>
  <c r="P36" i="54" s="1"/>
  <c r="O28" i="55"/>
  <c r="O31" i="55" s="1"/>
  <c r="N26" i="50"/>
  <c r="N3" i="55"/>
  <c r="N3" i="54"/>
  <c r="N3" i="57"/>
  <c r="N3" i="56"/>
  <c r="Q26" i="55"/>
  <c r="Q70" i="56"/>
  <c r="Q119" i="54"/>
  <c r="Q81" i="53"/>
  <c r="Q41" i="56"/>
  <c r="Q10" i="28"/>
  <c r="Q15" i="28" s="1"/>
  <c r="R12" i="28" s="1"/>
  <c r="P74" i="56"/>
  <c r="P75" i="56" s="1"/>
  <c r="Q72" i="56" s="1"/>
  <c r="Q65" i="56" s="1"/>
  <c r="Q66" i="56" s="1"/>
  <c r="P8" i="56"/>
  <c r="P72" i="54"/>
  <c r="P80" i="54" s="1"/>
  <c r="P86" i="54" s="1"/>
  <c r="P73" i="54"/>
  <c r="P81" i="54" s="1"/>
  <c r="P87" i="54" s="1"/>
  <c r="P74" i="54"/>
  <c r="P82" i="54" s="1"/>
  <c r="P88" i="54" s="1"/>
  <c r="L109" i="54"/>
  <c r="P30" i="55"/>
  <c r="P13" i="55"/>
  <c r="N99" i="54"/>
  <c r="N100" i="54" s="1"/>
  <c r="N101" i="54" s="1"/>
  <c r="N10" i="50" s="1"/>
  <c r="N106" i="54"/>
  <c r="U5" i="56"/>
  <c r="U5" i="57"/>
  <c r="U5" i="55"/>
  <c r="U5" i="54"/>
  <c r="Q4" i="56"/>
  <c r="Q4" i="55"/>
  <c r="Q4" i="57"/>
  <c r="Q4" i="54"/>
  <c r="M107" i="54"/>
  <c r="M122" i="54"/>
  <c r="O89" i="54"/>
  <c r="O93" i="54" s="1"/>
  <c r="O94" i="54" s="1"/>
  <c r="O97" i="54" s="1"/>
  <c r="Q15" i="53"/>
  <c r="Q17" i="53" s="1"/>
  <c r="Q12" i="57"/>
  <c r="Q13" i="57" s="1"/>
  <c r="Q47" i="50" s="1"/>
  <c r="Q12" i="55"/>
  <c r="Q71" i="54"/>
  <c r="Q43" i="54"/>
  <c r="Q11" i="54"/>
  <c r="M10" i="50"/>
  <c r="M11" i="50" s="1"/>
  <c r="M8" i="58" s="1"/>
  <c r="M69" i="53"/>
  <c r="M70" i="53" s="1"/>
  <c r="M84" i="53"/>
  <c r="Q57" i="54"/>
  <c r="Q30" i="53"/>
  <c r="Q68" i="53"/>
  <c r="Q49" i="53"/>
  <c r="Q105" i="54"/>
  <c r="Q30" i="54"/>
  <c r="P26" i="53"/>
  <c r="P41" i="53"/>
  <c r="P45" i="53" s="1"/>
  <c r="Q4" i="52"/>
  <c r="Q4" i="53"/>
  <c r="R26" i="44"/>
  <c r="R27" i="44" s="1"/>
  <c r="S25" i="44"/>
  <c r="N3" i="50"/>
  <c r="N3" i="52"/>
  <c r="N3" i="53"/>
  <c r="U5" i="50"/>
  <c r="U5" i="52"/>
  <c r="U5" i="53"/>
  <c r="Q10" i="52"/>
  <c r="Q20" i="52"/>
  <c r="Q4" i="49"/>
  <c r="Q4" i="50"/>
  <c r="Q4" i="44"/>
  <c r="R51" i="44"/>
  <c r="R52" i="44" s="1"/>
  <c r="U5" i="49"/>
  <c r="U12" i="44"/>
  <c r="U13" i="44" s="1"/>
  <c r="U105" i="44" s="1"/>
  <c r="N3" i="28"/>
  <c r="N3" i="49"/>
  <c r="R46" i="44"/>
  <c r="R47" i="44" s="1"/>
  <c r="R106" i="44" s="1"/>
  <c r="R107" i="44"/>
  <c r="N3" i="44"/>
  <c r="R100" i="44"/>
  <c r="O113" i="44"/>
  <c r="O114" i="44" s="1"/>
  <c r="P108" i="44"/>
  <c r="R91" i="44"/>
  <c r="R92" i="44" s="1"/>
  <c r="R95" i="44" s="1"/>
  <c r="S96" i="44" s="1"/>
  <c r="S99" i="44" s="1"/>
  <c r="R62" i="44"/>
  <c r="R63" i="44" s="1"/>
  <c r="R49" i="58" s="1"/>
  <c r="R38" i="44"/>
  <c r="R39" i="44" s="1"/>
  <c r="R15" i="56" s="1"/>
  <c r="R21" i="44"/>
  <c r="R22" i="44" s="1"/>
  <c r="R2" i="28"/>
  <c r="V9" i="44"/>
  <c r="U5" i="28"/>
  <c r="U5" i="44"/>
  <c r="T17" i="44"/>
  <c r="T18" i="44" s="1"/>
  <c r="Q4" i="28"/>
  <c r="O24" i="54" l="1"/>
  <c r="O31" i="54" s="1"/>
  <c r="O32" i="54" s="1"/>
  <c r="O35" i="54" s="1"/>
  <c r="O37" i="54" s="1"/>
  <c r="M20" i="58"/>
  <c r="M9" i="58"/>
  <c r="P39" i="53"/>
  <c r="P43" i="53" s="1"/>
  <c r="P17" i="54"/>
  <c r="P21" i="54" s="1"/>
  <c r="P47" i="54"/>
  <c r="P51" i="54" s="1"/>
  <c r="L18" i="56"/>
  <c r="L19" i="56"/>
  <c r="K45" i="56"/>
  <c r="K18" i="56"/>
  <c r="K19" i="56"/>
  <c r="J26" i="56"/>
  <c r="J45" i="56"/>
  <c r="J46" i="56" s="1"/>
  <c r="K43" i="56" s="1"/>
  <c r="L111" i="54"/>
  <c r="L123" i="54"/>
  <c r="L124" i="54" s="1"/>
  <c r="L130" i="54" s="1"/>
  <c r="L131" i="54" s="1"/>
  <c r="M72" i="53"/>
  <c r="M85" i="53"/>
  <c r="P48" i="54"/>
  <c r="P52" i="54" s="1"/>
  <c r="T2" i="58"/>
  <c r="T2" i="52"/>
  <c r="T2" i="55"/>
  <c r="T2" i="53"/>
  <c r="T2" i="49"/>
  <c r="T2" i="56"/>
  <c r="T2" i="54"/>
  <c r="T2" i="50"/>
  <c r="T2" i="44"/>
  <c r="T2" i="57"/>
  <c r="P40" i="53"/>
  <c r="P44" i="53" s="1"/>
  <c r="P25" i="53"/>
  <c r="P27" i="53" s="1"/>
  <c r="P31" i="53" s="1"/>
  <c r="P32" i="53" s="1"/>
  <c r="K34" i="56"/>
  <c r="K35" i="56" s="1"/>
  <c r="L34" i="56"/>
  <c r="L35" i="56" s="1"/>
  <c r="M11" i="58"/>
  <c r="M13" i="58" s="1"/>
  <c r="L22" i="58"/>
  <c r="L24" i="58" s="1"/>
  <c r="O3" i="59"/>
  <c r="O3" i="58"/>
  <c r="N20" i="58"/>
  <c r="N29" i="58"/>
  <c r="N9" i="58"/>
  <c r="O54" i="53"/>
  <c r="O56" i="53" s="1"/>
  <c r="O9" i="50" s="1"/>
  <c r="O60" i="53"/>
  <c r="O61" i="53" s="1"/>
  <c r="R4" i="59"/>
  <c r="R4" i="58"/>
  <c r="J39" i="52"/>
  <c r="J40" i="52" s="1"/>
  <c r="J43" i="52" s="1"/>
  <c r="J44" i="52" s="1"/>
  <c r="J28" i="58"/>
  <c r="J31" i="58" s="1"/>
  <c r="J33" i="58" s="1"/>
  <c r="Q18" i="53"/>
  <c r="Q49" i="54" s="1"/>
  <c r="Q53" i="54" s="1"/>
  <c r="V5" i="59"/>
  <c r="V5" i="58"/>
  <c r="R36" i="57"/>
  <c r="R37" i="57" s="1"/>
  <c r="R39" i="57" s="1"/>
  <c r="R30" i="58"/>
  <c r="R40" i="58"/>
  <c r="R10" i="58"/>
  <c r="R21" i="58"/>
  <c r="T84" i="44"/>
  <c r="T85" i="44" s="1"/>
  <c r="T11" i="57" s="1"/>
  <c r="T73" i="44"/>
  <c r="T74" i="44" s="1"/>
  <c r="T11" i="55" s="1"/>
  <c r="T2" i="59"/>
  <c r="J13" i="52"/>
  <c r="R30" i="52"/>
  <c r="R27" i="57"/>
  <c r="P34" i="50"/>
  <c r="P47" i="58" s="1"/>
  <c r="Q32" i="52"/>
  <c r="Q35" i="52" s="1"/>
  <c r="Q16" i="53"/>
  <c r="Q24" i="53" s="1"/>
  <c r="O32" i="50"/>
  <c r="O46" i="58" s="1"/>
  <c r="Q31" i="57"/>
  <c r="O14" i="50"/>
  <c r="O46" i="50"/>
  <c r="P89" i="54"/>
  <c r="P93" i="54" s="1"/>
  <c r="P94" i="54" s="1"/>
  <c r="P97" i="54" s="1"/>
  <c r="P32" i="57"/>
  <c r="Q29" i="57" s="1"/>
  <c r="P40" i="57"/>
  <c r="P41" i="57" s="1"/>
  <c r="Q15" i="57"/>
  <c r="Q17" i="57" s="1"/>
  <c r="Q18" i="57" s="1"/>
  <c r="Q48" i="54"/>
  <c r="Q52" i="54" s="1"/>
  <c r="Q18" i="54"/>
  <c r="Q22" i="54" s="1"/>
  <c r="M109" i="54"/>
  <c r="M123" i="54" s="1"/>
  <c r="M83" i="53"/>
  <c r="L27" i="50"/>
  <c r="L37" i="58" s="1"/>
  <c r="N69" i="53"/>
  <c r="N70" i="53" s="1"/>
  <c r="N84" i="53"/>
  <c r="Q74" i="56"/>
  <c r="Q75" i="56" s="1"/>
  <c r="R72" i="56" s="1"/>
  <c r="R65" i="56" s="1"/>
  <c r="R66" i="56" s="1"/>
  <c r="Q8" i="56"/>
  <c r="L31" i="50"/>
  <c r="L39" i="58" s="1"/>
  <c r="M121" i="54"/>
  <c r="Q73" i="54"/>
  <c r="Q81" i="54" s="1"/>
  <c r="Q87" i="54" s="1"/>
  <c r="Q74" i="54"/>
  <c r="Q82" i="54" s="1"/>
  <c r="Q88" i="54" s="1"/>
  <c r="Q72" i="54"/>
  <c r="Q80" i="54" s="1"/>
  <c r="Q86" i="54" s="1"/>
  <c r="Q89" i="54" s="1"/>
  <c r="Q93" i="54" s="1"/>
  <c r="Q94" i="54" s="1"/>
  <c r="Q97" i="54" s="1"/>
  <c r="N107" i="54"/>
  <c r="N122" i="54"/>
  <c r="M7" i="56"/>
  <c r="M10" i="56" s="1"/>
  <c r="M41" i="50"/>
  <c r="M15" i="50"/>
  <c r="M19" i="58" s="1"/>
  <c r="M22" i="58" s="1"/>
  <c r="M24" i="58" s="1"/>
  <c r="N11" i="50"/>
  <c r="N8" i="58" s="1"/>
  <c r="R70" i="56"/>
  <c r="R26" i="55"/>
  <c r="R10" i="28"/>
  <c r="R15" i="28" s="1"/>
  <c r="S12" i="28" s="1"/>
  <c r="R119" i="54"/>
  <c r="R81" i="53"/>
  <c r="R41" i="56"/>
  <c r="P24" i="54"/>
  <c r="P31" i="54" s="1"/>
  <c r="P32" i="54" s="1"/>
  <c r="P35" i="54" s="1"/>
  <c r="P37" i="54" s="1"/>
  <c r="R15" i="53"/>
  <c r="R18" i="53" s="1"/>
  <c r="R12" i="55"/>
  <c r="R71" i="54"/>
  <c r="R11" i="54"/>
  <c r="R12" i="57"/>
  <c r="R13" i="57" s="1"/>
  <c r="R47" i="50" s="1"/>
  <c r="R43" i="54"/>
  <c r="R57" i="54"/>
  <c r="R68" i="53"/>
  <c r="R30" i="53"/>
  <c r="R105" i="54"/>
  <c r="R49" i="53"/>
  <c r="R30" i="54"/>
  <c r="O3" i="56"/>
  <c r="O3" i="57"/>
  <c r="O3" i="54"/>
  <c r="O3" i="55"/>
  <c r="Q12" i="54"/>
  <c r="Q36" i="54" s="1"/>
  <c r="Q44" i="54"/>
  <c r="Q62" i="54" s="1"/>
  <c r="Q30" i="55"/>
  <c r="Q13" i="55"/>
  <c r="Q13" i="50" s="1"/>
  <c r="V5" i="55"/>
  <c r="V5" i="56"/>
  <c r="V5" i="57"/>
  <c r="V5" i="54"/>
  <c r="O26" i="50"/>
  <c r="P28" i="55"/>
  <c r="P31" i="55" s="1"/>
  <c r="R4" i="55"/>
  <c r="R4" i="57"/>
  <c r="R4" i="54"/>
  <c r="R4" i="56"/>
  <c r="O106" i="54"/>
  <c r="O99" i="54"/>
  <c r="O100" i="54" s="1"/>
  <c r="O101" i="54" s="1"/>
  <c r="P13" i="50"/>
  <c r="P46" i="53"/>
  <c r="P50" i="53" s="1"/>
  <c r="P51" i="53" s="1"/>
  <c r="P55" i="53" s="1"/>
  <c r="Q25" i="53"/>
  <c r="Q40" i="53"/>
  <c r="Q44" i="53" s="1"/>
  <c r="S26" i="44"/>
  <c r="S27" i="44" s="1"/>
  <c r="O3" i="50"/>
  <c r="O3" i="52"/>
  <c r="O3" i="53"/>
  <c r="V5" i="50"/>
  <c r="V5" i="52"/>
  <c r="V5" i="53"/>
  <c r="R4" i="52"/>
  <c r="R4" i="53"/>
  <c r="R10" i="52"/>
  <c r="R20" i="52"/>
  <c r="T25" i="44"/>
  <c r="R4" i="49"/>
  <c r="R4" i="50"/>
  <c r="R4" i="44"/>
  <c r="S51" i="44"/>
  <c r="S52" i="44" s="1"/>
  <c r="V5" i="49"/>
  <c r="V12" i="44"/>
  <c r="V13" i="44" s="1"/>
  <c r="V105" i="44" s="1"/>
  <c r="O3" i="28"/>
  <c r="O3" i="49"/>
  <c r="S46" i="44"/>
  <c r="S47" i="44" s="1"/>
  <c r="S106" i="44" s="1"/>
  <c r="O3" i="44"/>
  <c r="S107" i="44"/>
  <c r="S100" i="44"/>
  <c r="Q108" i="44"/>
  <c r="P113" i="44"/>
  <c r="P114" i="44" s="1"/>
  <c r="S21" i="44"/>
  <c r="S22" i="44" s="1"/>
  <c r="S62" i="44"/>
  <c r="S63" i="44" s="1"/>
  <c r="S49" i="58" s="1"/>
  <c r="S91" i="44"/>
  <c r="S92" i="44" s="1"/>
  <c r="S95" i="44" s="1"/>
  <c r="T96" i="44" s="1"/>
  <c r="T99" i="44" s="1"/>
  <c r="S2" i="28"/>
  <c r="S38" i="44"/>
  <c r="S39" i="44" s="1"/>
  <c r="S15" i="56" s="1"/>
  <c r="U17" i="44"/>
  <c r="U18" i="44" s="1"/>
  <c r="R4" i="28"/>
  <c r="W9" i="44"/>
  <c r="V5" i="44"/>
  <c r="V5" i="28"/>
  <c r="P54" i="54" l="1"/>
  <c r="P58" i="54" s="1"/>
  <c r="P59" i="54" s="1"/>
  <c r="P63" i="54" s="1"/>
  <c r="P64" i="54" s="1"/>
  <c r="P98" i="54" s="1"/>
  <c r="Q19" i="54"/>
  <c r="Q23" i="54" s="1"/>
  <c r="Q41" i="53"/>
  <c r="Q45" i="53" s="1"/>
  <c r="Q26" i="53"/>
  <c r="K26" i="56"/>
  <c r="K43" i="50" s="1"/>
  <c r="K44" i="50" s="1"/>
  <c r="K48" i="50" s="1"/>
  <c r="K23" i="52" s="1"/>
  <c r="M18" i="56"/>
  <c r="M19" i="56"/>
  <c r="J33" i="50"/>
  <c r="J43" i="50"/>
  <c r="J44" i="50" s="1"/>
  <c r="J48" i="50" s="1"/>
  <c r="J23" i="52" s="1"/>
  <c r="J29" i="56"/>
  <c r="J30" i="56" s="1"/>
  <c r="L20" i="56"/>
  <c r="U2" i="57"/>
  <c r="U2" i="52"/>
  <c r="U2" i="56"/>
  <c r="U2" i="55"/>
  <c r="U2" i="44"/>
  <c r="U2" i="49"/>
  <c r="U2" i="58"/>
  <c r="U2" i="50"/>
  <c r="U2" i="54"/>
  <c r="U2" i="53"/>
  <c r="N72" i="53"/>
  <c r="N85" i="53"/>
  <c r="L132" i="54"/>
  <c r="L42" i="50" s="1"/>
  <c r="L44" i="56"/>
  <c r="L36" i="56"/>
  <c r="L17" i="50" s="1"/>
  <c r="L18" i="50" s="1"/>
  <c r="L13" i="52" s="1"/>
  <c r="K44" i="56"/>
  <c r="K36" i="56"/>
  <c r="K17" i="50" s="1"/>
  <c r="K18" i="50" s="1"/>
  <c r="K28" i="58" s="1"/>
  <c r="K31" i="58" s="1"/>
  <c r="K33" i="58" s="1"/>
  <c r="N11" i="58"/>
  <c r="N13" i="58" s="1"/>
  <c r="O20" i="58"/>
  <c r="O29" i="58"/>
  <c r="O9" i="58"/>
  <c r="P3" i="59"/>
  <c r="P3" i="58"/>
  <c r="J24" i="52"/>
  <c r="J45" i="52"/>
  <c r="W5" i="59"/>
  <c r="W5" i="58"/>
  <c r="Q47" i="54"/>
  <c r="Q51" i="54" s="1"/>
  <c r="Q54" i="54" s="1"/>
  <c r="Q58" i="54" s="1"/>
  <c r="Q59" i="54" s="1"/>
  <c r="Q63" i="54" s="1"/>
  <c r="Q64" i="54" s="1"/>
  <c r="Q98" i="54" s="1"/>
  <c r="P54" i="53"/>
  <c r="P56" i="53" s="1"/>
  <c r="P60" i="53"/>
  <c r="S36" i="57"/>
  <c r="S37" i="57" s="1"/>
  <c r="S39" i="57" s="1"/>
  <c r="S30" i="58"/>
  <c r="S10" i="58"/>
  <c r="S21" i="58"/>
  <c r="S40" i="58"/>
  <c r="Q39" i="53"/>
  <c r="Q43" i="53" s="1"/>
  <c r="Q46" i="53" s="1"/>
  <c r="Q50" i="53" s="1"/>
  <c r="Q51" i="53" s="1"/>
  <c r="Q55" i="53" s="1"/>
  <c r="Q17" i="54"/>
  <c r="Q21" i="54" s="1"/>
  <c r="Q24" i="54" s="1"/>
  <c r="Q31" i="54" s="1"/>
  <c r="Q32" i="54" s="1"/>
  <c r="Q35" i="54" s="1"/>
  <c r="Q37" i="54" s="1"/>
  <c r="U84" i="44"/>
  <c r="U85" i="44" s="1"/>
  <c r="U11" i="57" s="1"/>
  <c r="U73" i="44"/>
  <c r="U74" i="44" s="1"/>
  <c r="U11" i="55" s="1"/>
  <c r="U2" i="59"/>
  <c r="S4" i="59"/>
  <c r="S4" i="58"/>
  <c r="Q27" i="53"/>
  <c r="Q31" i="53" s="1"/>
  <c r="Q32" i="53" s="1"/>
  <c r="S27" i="57"/>
  <c r="S30" i="52"/>
  <c r="R16" i="53"/>
  <c r="R17" i="54" s="1"/>
  <c r="R21" i="54" s="1"/>
  <c r="R32" i="52"/>
  <c r="R35" i="52" s="1"/>
  <c r="Q34" i="50"/>
  <c r="Q47" i="58" s="1"/>
  <c r="P32" i="50"/>
  <c r="P46" i="58" s="1"/>
  <c r="R31" i="57"/>
  <c r="P9" i="56"/>
  <c r="P42" i="57"/>
  <c r="Q32" i="57"/>
  <c r="R29" i="57" s="1"/>
  <c r="Q40" i="57"/>
  <c r="Q41" i="57" s="1"/>
  <c r="R15" i="57"/>
  <c r="R17" i="57" s="1"/>
  <c r="R18" i="57" s="1"/>
  <c r="R49" i="54"/>
  <c r="R53" i="54" s="1"/>
  <c r="R19" i="54"/>
  <c r="R23" i="54" s="1"/>
  <c r="O10" i="50"/>
  <c r="O11" i="50" s="1"/>
  <c r="O8" i="58" s="1"/>
  <c r="R74" i="56"/>
  <c r="R75" i="56" s="1"/>
  <c r="S72" i="56" s="1"/>
  <c r="S65" i="56" s="1"/>
  <c r="S66" i="56" s="1"/>
  <c r="R8" i="56"/>
  <c r="S30" i="54"/>
  <c r="S105" i="54"/>
  <c r="S68" i="53"/>
  <c r="S57" i="54"/>
  <c r="S49" i="53"/>
  <c r="S30" i="53"/>
  <c r="W5" i="56"/>
  <c r="W5" i="57"/>
  <c r="W5" i="55"/>
  <c r="W5" i="54"/>
  <c r="R12" i="54"/>
  <c r="R36" i="54" s="1"/>
  <c r="R44" i="54"/>
  <c r="R62" i="54" s="1"/>
  <c r="O107" i="54"/>
  <c r="O122" i="54"/>
  <c r="R74" i="54"/>
  <c r="R82" i="54" s="1"/>
  <c r="R88" i="54" s="1"/>
  <c r="R72" i="54"/>
  <c r="R80" i="54" s="1"/>
  <c r="R86" i="54" s="1"/>
  <c r="R73" i="54"/>
  <c r="R81" i="54" s="1"/>
  <c r="R87" i="54" s="1"/>
  <c r="N7" i="56"/>
  <c r="N10" i="56" s="1"/>
  <c r="N41" i="50"/>
  <c r="N15" i="50"/>
  <c r="N19" i="58" s="1"/>
  <c r="N22" i="58" s="1"/>
  <c r="N24" i="58" s="1"/>
  <c r="S70" i="56"/>
  <c r="S41" i="56"/>
  <c r="S119" i="54"/>
  <c r="S10" i="28"/>
  <c r="S15" i="28" s="1"/>
  <c r="T12" i="28" s="1"/>
  <c r="S26" i="55"/>
  <c r="S81" i="53"/>
  <c r="R30" i="55"/>
  <c r="R13" i="55"/>
  <c r="M110" i="54"/>
  <c r="M111" i="54" s="1"/>
  <c r="M124" i="54" s="1"/>
  <c r="M130" i="54" s="1"/>
  <c r="M34" i="56"/>
  <c r="M35" i="56" s="1"/>
  <c r="M73" i="53"/>
  <c r="M74" i="53" s="1"/>
  <c r="M86" i="53"/>
  <c r="M129" i="54" s="1"/>
  <c r="R17" i="53"/>
  <c r="P106" i="54"/>
  <c r="P99" i="54"/>
  <c r="P100" i="54" s="1"/>
  <c r="P101" i="54" s="1"/>
  <c r="P10" i="50" s="1"/>
  <c r="O69" i="53"/>
  <c r="O70" i="53" s="1"/>
  <c r="O84" i="53"/>
  <c r="S15" i="53"/>
  <c r="S18" i="53" s="1"/>
  <c r="S12" i="55"/>
  <c r="S71" i="54"/>
  <c r="S12" i="57"/>
  <c r="S13" i="57" s="1"/>
  <c r="S47" i="50" s="1"/>
  <c r="S11" i="54"/>
  <c r="S43" i="54"/>
  <c r="P3" i="57"/>
  <c r="P3" i="55"/>
  <c r="P3" i="54"/>
  <c r="P3" i="56"/>
  <c r="N109" i="54"/>
  <c r="N123" i="54" s="1"/>
  <c r="S4" i="56"/>
  <c r="S4" i="57"/>
  <c r="S4" i="55"/>
  <c r="S4" i="54"/>
  <c r="Q28" i="55"/>
  <c r="Q31" i="55" s="1"/>
  <c r="P26" i="50"/>
  <c r="R26" i="53"/>
  <c r="R41" i="53"/>
  <c r="R45" i="53" s="1"/>
  <c r="U25" i="44"/>
  <c r="S10" i="52"/>
  <c r="S20" i="52"/>
  <c r="T26" i="44"/>
  <c r="T27" i="44" s="1"/>
  <c r="S4" i="52"/>
  <c r="S4" i="53"/>
  <c r="P3" i="50"/>
  <c r="P3" i="53"/>
  <c r="P3" i="52"/>
  <c r="W5" i="50"/>
  <c r="W5" i="53"/>
  <c r="W5" i="52"/>
  <c r="S4" i="49"/>
  <c r="S4" i="50"/>
  <c r="S4" i="44"/>
  <c r="T51" i="44"/>
  <c r="T52" i="44" s="1"/>
  <c r="W5" i="49"/>
  <c r="W12" i="44"/>
  <c r="W13" i="44" s="1"/>
  <c r="W105" i="44" s="1"/>
  <c r="P3" i="49"/>
  <c r="P3" i="28"/>
  <c r="T46" i="44"/>
  <c r="T47" i="44" s="1"/>
  <c r="T106" i="44" s="1"/>
  <c r="T100" i="44"/>
  <c r="T107" i="44"/>
  <c r="P3" i="44"/>
  <c r="Q113" i="44"/>
  <c r="Q114" i="44" s="1"/>
  <c r="R108" i="44"/>
  <c r="V17" i="44"/>
  <c r="V18" i="44" s="1"/>
  <c r="T21" i="44"/>
  <c r="T22" i="44" s="1"/>
  <c r="T91" i="44"/>
  <c r="T92" i="44" s="1"/>
  <c r="T95" i="44" s="1"/>
  <c r="U96" i="44" s="1"/>
  <c r="U99" i="44" s="1"/>
  <c r="T38" i="44"/>
  <c r="T39" i="44" s="1"/>
  <c r="T15" i="56" s="1"/>
  <c r="T2" i="28"/>
  <c r="T62" i="44"/>
  <c r="T63" i="44" s="1"/>
  <c r="T49" i="58" s="1"/>
  <c r="S4" i="28"/>
  <c r="X9" i="44"/>
  <c r="W5" i="44"/>
  <c r="W5" i="28"/>
  <c r="R47" i="54" l="1"/>
  <c r="R51" i="54" s="1"/>
  <c r="K29" i="56"/>
  <c r="K30" i="56" s="1"/>
  <c r="K39" i="52"/>
  <c r="N18" i="56"/>
  <c r="N19" i="56"/>
  <c r="M17" i="56"/>
  <c r="M20" i="56" s="1"/>
  <c r="L24" i="56"/>
  <c r="L25" i="56" s="1"/>
  <c r="L28" i="58"/>
  <c r="L31" i="58" s="1"/>
  <c r="L33" i="58" s="1"/>
  <c r="V2" i="58"/>
  <c r="V2" i="57"/>
  <c r="V2" i="52"/>
  <c r="V2" i="56"/>
  <c r="V2" i="44"/>
  <c r="V2" i="49"/>
  <c r="V2" i="50"/>
  <c r="V2" i="55"/>
  <c r="V2" i="54"/>
  <c r="V2" i="53"/>
  <c r="O72" i="53"/>
  <c r="O85" i="53"/>
  <c r="P61" i="53"/>
  <c r="P84" i="53" s="1"/>
  <c r="O11" i="58"/>
  <c r="O13" i="58" s="1"/>
  <c r="K13" i="52"/>
  <c r="M44" i="56"/>
  <c r="M36" i="56"/>
  <c r="M17" i="50" s="1"/>
  <c r="M18" i="50" s="1"/>
  <c r="M28" i="58" s="1"/>
  <c r="M31" i="58" s="1"/>
  <c r="M33" i="58" s="1"/>
  <c r="L39" i="52"/>
  <c r="L40" i="52" s="1"/>
  <c r="L43" i="52" s="1"/>
  <c r="L44" i="52" s="1"/>
  <c r="L45" i="52" s="1"/>
  <c r="L50" i="50" s="1"/>
  <c r="R24" i="53"/>
  <c r="R39" i="53"/>
  <c r="R43" i="53" s="1"/>
  <c r="Q99" i="54"/>
  <c r="Q100" i="54" s="1"/>
  <c r="Q101" i="54" s="1"/>
  <c r="Q10" i="50" s="1"/>
  <c r="Q106" i="54"/>
  <c r="Q122" i="54" s="1"/>
  <c r="T36" i="57"/>
  <c r="T37" i="57" s="1"/>
  <c r="T39" i="57" s="1"/>
  <c r="T21" i="58"/>
  <c r="T10" i="58"/>
  <c r="T40" i="58"/>
  <c r="T30" i="58"/>
  <c r="V84" i="44"/>
  <c r="V85" i="44" s="1"/>
  <c r="V11" i="57" s="1"/>
  <c r="V73" i="44"/>
  <c r="V74" i="44" s="1"/>
  <c r="V11" i="55" s="1"/>
  <c r="V2" i="59"/>
  <c r="J50" i="50"/>
  <c r="J51" i="50" s="1"/>
  <c r="J20" i="50"/>
  <c r="J21" i="50" s="1"/>
  <c r="J14" i="52"/>
  <c r="J15" i="52" s="1"/>
  <c r="J25" i="52"/>
  <c r="X5" i="59"/>
  <c r="X5" i="58"/>
  <c r="T4" i="59"/>
  <c r="T4" i="58"/>
  <c r="Q56" i="53"/>
  <c r="Q9" i="50" s="1"/>
  <c r="Q3" i="59"/>
  <c r="Q3" i="58"/>
  <c r="Q54" i="53"/>
  <c r="Q60" i="53"/>
  <c r="M131" i="54"/>
  <c r="L20" i="50"/>
  <c r="L21" i="50" s="1"/>
  <c r="S32" i="52"/>
  <c r="S35" i="52" s="1"/>
  <c r="R34" i="50"/>
  <c r="R47" i="58" s="1"/>
  <c r="S16" i="53"/>
  <c r="S24" i="53" s="1"/>
  <c r="S17" i="53"/>
  <c r="S18" i="54" s="1"/>
  <c r="S22" i="54" s="1"/>
  <c r="P9" i="50"/>
  <c r="T30" i="52"/>
  <c r="T27" i="57"/>
  <c r="R40" i="57"/>
  <c r="R41" i="57" s="1"/>
  <c r="R32" i="57"/>
  <c r="S29" i="57" s="1"/>
  <c r="S31" i="57"/>
  <c r="P46" i="50"/>
  <c r="P14" i="50"/>
  <c r="Q32" i="50"/>
  <c r="Q46" i="58" s="1"/>
  <c r="Q9" i="56"/>
  <c r="Q42" i="57"/>
  <c r="S15" i="57"/>
  <c r="S17" i="57" s="1"/>
  <c r="S18" i="57" s="1"/>
  <c r="S19" i="54"/>
  <c r="S23" i="54" s="1"/>
  <c r="S49" i="54"/>
  <c r="S53" i="54" s="1"/>
  <c r="T70" i="56"/>
  <c r="T41" i="56"/>
  <c r="T10" i="28"/>
  <c r="T15" i="28" s="1"/>
  <c r="U12" i="28" s="1"/>
  <c r="T26" i="55"/>
  <c r="T119" i="54"/>
  <c r="T81" i="53"/>
  <c r="R18" i="54"/>
  <c r="R22" i="54" s="1"/>
  <c r="R24" i="54" s="1"/>
  <c r="R31" i="54" s="1"/>
  <c r="R32" i="54" s="1"/>
  <c r="R35" i="54" s="1"/>
  <c r="R37" i="54" s="1"/>
  <c r="R48" i="54"/>
  <c r="R52" i="54" s="1"/>
  <c r="R54" i="54" s="1"/>
  <c r="R58" i="54" s="1"/>
  <c r="R59" i="54" s="1"/>
  <c r="R63" i="54" s="1"/>
  <c r="R64" i="54" s="1"/>
  <c r="R98" i="54" s="1"/>
  <c r="S72" i="54"/>
  <c r="S80" i="54" s="1"/>
  <c r="S86" i="54" s="1"/>
  <c r="S73" i="54"/>
  <c r="S81" i="54" s="1"/>
  <c r="S87" i="54" s="1"/>
  <c r="S74" i="54"/>
  <c r="S82" i="54" s="1"/>
  <c r="S88" i="54" s="1"/>
  <c r="N83" i="53"/>
  <c r="M27" i="50"/>
  <c r="M37" i="58" s="1"/>
  <c r="T4" i="56"/>
  <c r="T4" i="57"/>
  <c r="T4" i="54"/>
  <c r="T4" i="55"/>
  <c r="T105" i="54"/>
  <c r="T57" i="54"/>
  <c r="T49" i="53"/>
  <c r="T30" i="54"/>
  <c r="T68" i="53"/>
  <c r="T30" i="53"/>
  <c r="Q61" i="53"/>
  <c r="S30" i="55"/>
  <c r="S13" i="55"/>
  <c r="S13" i="50" s="1"/>
  <c r="R13" i="50"/>
  <c r="R89" i="54"/>
  <c r="R93" i="54" s="1"/>
  <c r="R94" i="54" s="1"/>
  <c r="R97" i="54" s="1"/>
  <c r="Q3" i="57"/>
  <c r="Q3" i="56"/>
  <c r="Q3" i="55"/>
  <c r="Q3" i="54"/>
  <c r="R28" i="55"/>
  <c r="R31" i="55" s="1"/>
  <c r="Q26" i="50"/>
  <c r="S74" i="56"/>
  <c r="S75" i="56" s="1"/>
  <c r="T72" i="56" s="1"/>
  <c r="T65" i="56" s="1"/>
  <c r="T66" i="56" s="1"/>
  <c r="S8" i="56"/>
  <c r="O109" i="54"/>
  <c r="O123" i="54" s="1"/>
  <c r="X5" i="56"/>
  <c r="X5" i="57"/>
  <c r="X5" i="55"/>
  <c r="X5" i="54"/>
  <c r="O7" i="56"/>
  <c r="O10" i="56" s="1"/>
  <c r="O41" i="50"/>
  <c r="O15" i="50"/>
  <c r="O19" i="58" s="1"/>
  <c r="O22" i="58" s="1"/>
  <c r="O24" i="58" s="1"/>
  <c r="T15" i="53"/>
  <c r="T16" i="53" s="1"/>
  <c r="T12" i="57"/>
  <c r="T13" i="57" s="1"/>
  <c r="T47" i="50" s="1"/>
  <c r="T71" i="54"/>
  <c r="T43" i="54"/>
  <c r="T12" i="55"/>
  <c r="T11" i="54"/>
  <c r="R40" i="53"/>
  <c r="R44" i="53" s="1"/>
  <c r="R25" i="53"/>
  <c r="S44" i="54"/>
  <c r="S62" i="54" s="1"/>
  <c r="S12" i="54"/>
  <c r="S36" i="54" s="1"/>
  <c r="P107" i="54"/>
  <c r="P122" i="54"/>
  <c r="M31" i="50"/>
  <c r="M39" i="58" s="1"/>
  <c r="N121" i="54"/>
  <c r="N34" i="56"/>
  <c r="N35" i="56" s="1"/>
  <c r="S26" i="53"/>
  <c r="S41" i="53"/>
  <c r="S45" i="53" s="1"/>
  <c r="T10" i="52"/>
  <c r="T20" i="52"/>
  <c r="T4" i="53"/>
  <c r="T4" i="52"/>
  <c r="V25" i="44"/>
  <c r="Q3" i="50"/>
  <c r="Q3" i="53"/>
  <c r="Q3" i="52"/>
  <c r="X5" i="50"/>
  <c r="X5" i="53"/>
  <c r="X5" i="52"/>
  <c r="U26" i="44"/>
  <c r="U27" i="44" s="1"/>
  <c r="T4" i="49"/>
  <c r="T4" i="50"/>
  <c r="T4" i="44"/>
  <c r="U51" i="44"/>
  <c r="U52" i="44" s="1"/>
  <c r="X5" i="49"/>
  <c r="X12" i="44"/>
  <c r="X13" i="44" s="1"/>
  <c r="X105" i="44" s="1"/>
  <c r="Q3" i="49"/>
  <c r="Q3" i="28"/>
  <c r="U46" i="44"/>
  <c r="U47" i="44" s="1"/>
  <c r="U106" i="44" s="1"/>
  <c r="U107" i="44"/>
  <c r="Q3" i="44"/>
  <c r="S108" i="44"/>
  <c r="R113" i="44"/>
  <c r="R114" i="44" s="1"/>
  <c r="U100" i="44"/>
  <c r="Y9" i="44"/>
  <c r="X5" i="44"/>
  <c r="X5" i="28"/>
  <c r="T4" i="28"/>
  <c r="U91" i="44"/>
  <c r="U92" i="44" s="1"/>
  <c r="U95" i="44" s="1"/>
  <c r="V96" i="44" s="1"/>
  <c r="V99" i="44" s="1"/>
  <c r="U21" i="44"/>
  <c r="U22" i="44" s="1"/>
  <c r="U62" i="44"/>
  <c r="U63" i="44" s="1"/>
  <c r="U49" i="58" s="1"/>
  <c r="U38" i="44"/>
  <c r="U39" i="44" s="1"/>
  <c r="U15" i="56" s="1"/>
  <c r="U2" i="28"/>
  <c r="W17" i="44"/>
  <c r="W18" i="44" s="1"/>
  <c r="Q107" i="54" l="1"/>
  <c r="R46" i="53"/>
  <c r="R50" i="53" s="1"/>
  <c r="R51" i="53" s="1"/>
  <c r="R55" i="53" s="1"/>
  <c r="R27" i="53"/>
  <c r="R31" i="53" s="1"/>
  <c r="R32" i="53" s="1"/>
  <c r="R54" i="53" s="1"/>
  <c r="R56" i="53" s="1"/>
  <c r="R9" i="50" s="1"/>
  <c r="L45" i="56"/>
  <c r="L46" i="56" s="1"/>
  <c r="L26" i="56"/>
  <c r="N17" i="56"/>
  <c r="N20" i="56" s="1"/>
  <c r="M24" i="56"/>
  <c r="M25" i="56" s="1"/>
  <c r="O18" i="56"/>
  <c r="O19" i="56"/>
  <c r="P69" i="53"/>
  <c r="P70" i="53" s="1"/>
  <c r="W2" i="58"/>
  <c r="W2" i="57"/>
  <c r="W2" i="52"/>
  <c r="W2" i="53"/>
  <c r="W2" i="44"/>
  <c r="W2" i="49"/>
  <c r="W2" i="50"/>
  <c r="W2" i="55"/>
  <c r="W2" i="56"/>
  <c r="W2" i="54"/>
  <c r="M132" i="54"/>
  <c r="M42" i="50" s="1"/>
  <c r="L24" i="52"/>
  <c r="L14" i="52" s="1"/>
  <c r="L15" i="52" s="1"/>
  <c r="N44" i="56"/>
  <c r="N36" i="56"/>
  <c r="N17" i="50" s="1"/>
  <c r="N18" i="50" s="1"/>
  <c r="N28" i="58" s="1"/>
  <c r="N31" i="58" s="1"/>
  <c r="N33" i="58" s="1"/>
  <c r="T18" i="53"/>
  <c r="T19" i="54" s="1"/>
  <c r="T23" i="54" s="1"/>
  <c r="T17" i="53"/>
  <c r="T18" i="54" s="1"/>
  <c r="T22" i="54" s="1"/>
  <c r="U36" i="57"/>
  <c r="U37" i="57" s="1"/>
  <c r="U39" i="57" s="1"/>
  <c r="U21" i="58"/>
  <c r="U10" i="58"/>
  <c r="U30" i="58"/>
  <c r="U40" i="58"/>
  <c r="J28" i="50"/>
  <c r="K22" i="52"/>
  <c r="S25" i="53"/>
  <c r="S27" i="53" s="1"/>
  <c r="S31" i="53" s="1"/>
  <c r="S32" i="53" s="1"/>
  <c r="R3" i="58"/>
  <c r="R3" i="59"/>
  <c r="S47" i="54"/>
  <c r="S51" i="54" s="1"/>
  <c r="P11" i="50"/>
  <c r="P8" i="58" s="1"/>
  <c r="P29" i="58"/>
  <c r="P9" i="58"/>
  <c r="P20" i="58"/>
  <c r="Q11" i="50"/>
  <c r="Q8" i="58" s="1"/>
  <c r="Q29" i="58"/>
  <c r="Q9" i="58"/>
  <c r="Q20" i="58"/>
  <c r="U4" i="59"/>
  <c r="U4" i="58"/>
  <c r="S40" i="53"/>
  <c r="S44" i="53" s="1"/>
  <c r="S48" i="54"/>
  <c r="S52" i="54" s="1"/>
  <c r="K12" i="52"/>
  <c r="K38" i="52" s="1"/>
  <c r="K40" i="52" s="1"/>
  <c r="K43" i="52" s="1"/>
  <c r="K44" i="52" s="1"/>
  <c r="J35" i="50"/>
  <c r="Y5" i="59"/>
  <c r="Y5" i="58"/>
  <c r="W84" i="44"/>
  <c r="W85" i="44" s="1"/>
  <c r="W11" i="57" s="1"/>
  <c r="W73" i="44"/>
  <c r="W74" i="44" s="1"/>
  <c r="W11" i="55" s="1"/>
  <c r="W2" i="59"/>
  <c r="S39" i="53"/>
  <c r="S43" i="53" s="1"/>
  <c r="S17" i="54"/>
  <c r="S21" i="54" s="1"/>
  <c r="S24" i="54" s="1"/>
  <c r="S31" i="54" s="1"/>
  <c r="S32" i="54" s="1"/>
  <c r="S35" i="54" s="1"/>
  <c r="S37" i="54" s="1"/>
  <c r="S106" i="54" s="1"/>
  <c r="M39" i="52"/>
  <c r="R32" i="50"/>
  <c r="R46" i="58" s="1"/>
  <c r="U27" i="57"/>
  <c r="U30" i="52"/>
  <c r="T32" i="52"/>
  <c r="T35" i="52" s="1"/>
  <c r="S34" i="50"/>
  <c r="S47" i="58" s="1"/>
  <c r="T31" i="57"/>
  <c r="Q46" i="50"/>
  <c r="Q14" i="50"/>
  <c r="R9" i="56"/>
  <c r="R42" i="57"/>
  <c r="M13" i="52"/>
  <c r="S32" i="57"/>
  <c r="S32" i="50" s="1"/>
  <c r="S46" i="58" s="1"/>
  <c r="S40" i="57"/>
  <c r="S41" i="57" s="1"/>
  <c r="T29" i="57"/>
  <c r="T40" i="57" s="1"/>
  <c r="T41" i="57" s="1"/>
  <c r="T15" i="57"/>
  <c r="T17" i="57" s="1"/>
  <c r="T18" i="57" s="1"/>
  <c r="U57" i="54"/>
  <c r="U105" i="54"/>
  <c r="U30" i="54"/>
  <c r="U30" i="53"/>
  <c r="U49" i="53"/>
  <c r="U68" i="53"/>
  <c r="Q109" i="54"/>
  <c r="Q123" i="54" s="1"/>
  <c r="R3" i="56"/>
  <c r="R3" i="57"/>
  <c r="R3" i="55"/>
  <c r="R3" i="54"/>
  <c r="R99" i="54"/>
  <c r="R100" i="54" s="1"/>
  <c r="R101" i="54" s="1"/>
  <c r="R10" i="50" s="1"/>
  <c r="R106" i="54"/>
  <c r="S28" i="55"/>
  <c r="S31" i="55" s="1"/>
  <c r="R26" i="50"/>
  <c r="T49" i="54"/>
  <c r="T53" i="54" s="1"/>
  <c r="P15" i="50"/>
  <c r="P19" i="58" s="1"/>
  <c r="S89" i="54"/>
  <c r="S93" i="54" s="1"/>
  <c r="S94" i="54" s="1"/>
  <c r="S97" i="54" s="1"/>
  <c r="U119" i="54"/>
  <c r="U10" i="28"/>
  <c r="U15" i="28" s="1"/>
  <c r="V12" i="28" s="1"/>
  <c r="U70" i="56"/>
  <c r="U41" i="56"/>
  <c r="U26" i="55"/>
  <c r="U81" i="53"/>
  <c r="T47" i="54"/>
  <c r="T51" i="54" s="1"/>
  <c r="T17" i="54"/>
  <c r="T21" i="54" s="1"/>
  <c r="N110" i="54"/>
  <c r="N111" i="54" s="1"/>
  <c r="N124" i="54" s="1"/>
  <c r="N130" i="54" s="1"/>
  <c r="T12" i="54"/>
  <c r="T36" i="54" s="1"/>
  <c r="T44" i="54"/>
  <c r="T62" i="54" s="1"/>
  <c r="U15" i="53"/>
  <c r="U16" i="53" s="1"/>
  <c r="U12" i="57"/>
  <c r="U13" i="57" s="1"/>
  <c r="U47" i="50" s="1"/>
  <c r="U71" i="54"/>
  <c r="U43" i="54"/>
  <c r="U12" i="55"/>
  <c r="U11" i="54"/>
  <c r="T30" i="55"/>
  <c r="T13" i="55"/>
  <c r="U4" i="57"/>
  <c r="U4" i="56"/>
  <c r="U4" i="54"/>
  <c r="U4" i="55"/>
  <c r="P109" i="54"/>
  <c r="P123" i="54" s="1"/>
  <c r="T74" i="54"/>
  <c r="T82" i="54" s="1"/>
  <c r="T88" i="54" s="1"/>
  <c r="T72" i="54"/>
  <c r="T80" i="54" s="1"/>
  <c r="T86" i="54" s="1"/>
  <c r="T73" i="54"/>
  <c r="T81" i="54" s="1"/>
  <c r="T87" i="54" s="1"/>
  <c r="T74" i="56"/>
  <c r="T75" i="56" s="1"/>
  <c r="U72" i="56" s="1"/>
  <c r="U65" i="56" s="1"/>
  <c r="U66" i="56" s="1"/>
  <c r="T8" i="56"/>
  <c r="Q69" i="53"/>
  <c r="Q70" i="53" s="1"/>
  <c r="Q84" i="53"/>
  <c r="O34" i="56"/>
  <c r="O35" i="56" s="1"/>
  <c r="Y5" i="56"/>
  <c r="Y5" i="57"/>
  <c r="Y5" i="55"/>
  <c r="Y5" i="54"/>
  <c r="N73" i="53"/>
  <c r="N74" i="53" s="1"/>
  <c r="N86" i="53" s="1"/>
  <c r="N129" i="54" s="1"/>
  <c r="T25" i="53"/>
  <c r="T40" i="53"/>
  <c r="T44" i="53" s="1"/>
  <c r="T41" i="53"/>
  <c r="T45" i="53" s="1"/>
  <c r="T24" i="53"/>
  <c r="T39" i="53"/>
  <c r="T43" i="53" s="1"/>
  <c r="Y5" i="50"/>
  <c r="Y5" i="52"/>
  <c r="Y5" i="53"/>
  <c r="W25" i="44"/>
  <c r="R3" i="50"/>
  <c r="R3" i="53"/>
  <c r="R3" i="52"/>
  <c r="U10" i="52"/>
  <c r="U20" i="52"/>
  <c r="V26" i="44"/>
  <c r="V27" i="44" s="1"/>
  <c r="U4" i="53"/>
  <c r="U4" i="52"/>
  <c r="U4" i="49"/>
  <c r="U4" i="50"/>
  <c r="U4" i="44"/>
  <c r="V51" i="44"/>
  <c r="V52" i="44" s="1"/>
  <c r="Y5" i="49"/>
  <c r="Y12" i="44"/>
  <c r="Y13" i="44" s="1"/>
  <c r="Y105" i="44" s="1"/>
  <c r="R3" i="28"/>
  <c r="R3" i="49"/>
  <c r="V46" i="44"/>
  <c r="V47" i="44" s="1"/>
  <c r="V106" i="44" s="1"/>
  <c r="R3" i="44"/>
  <c r="V107" i="44"/>
  <c r="T108" i="44"/>
  <c r="S113" i="44"/>
  <c r="S114" i="44" s="1"/>
  <c r="V100" i="44"/>
  <c r="V62" i="44"/>
  <c r="V63" i="44" s="1"/>
  <c r="V49" i="58" s="1"/>
  <c r="V91" i="44"/>
  <c r="V92" i="44" s="1"/>
  <c r="V95" i="44" s="1"/>
  <c r="W96" i="44" s="1"/>
  <c r="W99" i="44" s="1"/>
  <c r="V38" i="44"/>
  <c r="V39" i="44" s="1"/>
  <c r="V15" i="56" s="1"/>
  <c r="V2" i="28"/>
  <c r="V21" i="44"/>
  <c r="V22" i="44" s="1"/>
  <c r="U4" i="28"/>
  <c r="Z9" i="44"/>
  <c r="Y5" i="44"/>
  <c r="Y5" i="28"/>
  <c r="X17" i="44"/>
  <c r="X18" i="44" s="1"/>
  <c r="S54" i="54" l="1"/>
  <c r="S58" i="54" s="1"/>
  <c r="S59" i="54" s="1"/>
  <c r="S63" i="54" s="1"/>
  <c r="S64" i="54" s="1"/>
  <c r="S98" i="54" s="1"/>
  <c r="S46" i="53"/>
  <c r="S50" i="53" s="1"/>
  <c r="S51" i="53" s="1"/>
  <c r="S55" i="53" s="1"/>
  <c r="R60" i="53"/>
  <c r="R61" i="53" s="1"/>
  <c r="R84" i="53" s="1"/>
  <c r="M45" i="56"/>
  <c r="M26" i="56"/>
  <c r="O17" i="56"/>
  <c r="O20" i="56" s="1"/>
  <c r="N24" i="56"/>
  <c r="N25" i="56" s="1"/>
  <c r="L43" i="50"/>
  <c r="L44" i="50" s="1"/>
  <c r="L48" i="50" s="1"/>
  <c r="L29" i="56"/>
  <c r="L30" i="56" s="1"/>
  <c r="L33" i="50"/>
  <c r="M43" i="56"/>
  <c r="M46" i="56" s="1"/>
  <c r="X2" i="58"/>
  <c r="X2" i="50"/>
  <c r="X2" i="52"/>
  <c r="X2" i="53"/>
  <c r="X2" i="57"/>
  <c r="X2" i="44"/>
  <c r="X2" i="49"/>
  <c r="X2" i="55"/>
  <c r="X2" i="56"/>
  <c r="X2" i="54"/>
  <c r="T48" i="54"/>
  <c r="T52" i="54" s="1"/>
  <c r="T54" i="54" s="1"/>
  <c r="T58" i="54" s="1"/>
  <c r="T59" i="54" s="1"/>
  <c r="T63" i="54" s="1"/>
  <c r="T64" i="54" s="1"/>
  <c r="T98" i="54" s="1"/>
  <c r="Q72" i="53"/>
  <c r="Q85" i="53"/>
  <c r="P72" i="53"/>
  <c r="P85" i="53"/>
  <c r="T26" i="53"/>
  <c r="O44" i="56"/>
  <c r="O36" i="56"/>
  <c r="O17" i="50" s="1"/>
  <c r="O18" i="50" s="1"/>
  <c r="O13" i="52" s="1"/>
  <c r="J36" i="50"/>
  <c r="J48" i="58"/>
  <c r="T27" i="53"/>
  <c r="T31" i="53" s="1"/>
  <c r="T32" i="53" s="1"/>
  <c r="T54" i="53" s="1"/>
  <c r="S54" i="53"/>
  <c r="S56" i="53" s="1"/>
  <c r="S60" i="53"/>
  <c r="T60" i="53"/>
  <c r="T61" i="53" s="1"/>
  <c r="V36" i="57"/>
  <c r="V37" i="57" s="1"/>
  <c r="V39" i="57" s="1"/>
  <c r="V21" i="58"/>
  <c r="V10" i="58"/>
  <c r="V30" i="58"/>
  <c r="V40" i="58"/>
  <c r="R29" i="58"/>
  <c r="R9" i="58"/>
  <c r="R20" i="58"/>
  <c r="Q11" i="58"/>
  <c r="Q13" i="58" s="1"/>
  <c r="Z5" i="59"/>
  <c r="Z5" i="58"/>
  <c r="P11" i="58"/>
  <c r="P13" i="58" s="1"/>
  <c r="Q15" i="50"/>
  <c r="Q19" i="58" s="1"/>
  <c r="Q22" i="58" s="1"/>
  <c r="Q24" i="58" s="1"/>
  <c r="T46" i="53"/>
  <c r="T50" i="53" s="1"/>
  <c r="T51" i="53" s="1"/>
  <c r="T55" i="53" s="1"/>
  <c r="P7" i="56"/>
  <c r="P10" i="56" s="1"/>
  <c r="Q41" i="50"/>
  <c r="S3" i="58"/>
  <c r="S3" i="59"/>
  <c r="X84" i="44"/>
  <c r="X85" i="44" s="1"/>
  <c r="X11" i="57" s="1"/>
  <c r="X73" i="44"/>
  <c r="X74" i="44" s="1"/>
  <c r="X11" i="55" s="1"/>
  <c r="X2" i="59"/>
  <c r="J29" i="50"/>
  <c r="J38" i="58"/>
  <c r="V4" i="59"/>
  <c r="V4" i="58"/>
  <c r="P41" i="50"/>
  <c r="Q7" i="56"/>
  <c r="Q10" i="56" s="1"/>
  <c r="M12" i="52"/>
  <c r="M38" i="52" s="1"/>
  <c r="M40" i="52" s="1"/>
  <c r="M43" i="52" s="1"/>
  <c r="M44" i="52" s="1"/>
  <c r="L35" i="50"/>
  <c r="P22" i="58"/>
  <c r="P24" i="58" s="1"/>
  <c r="K45" i="52"/>
  <c r="K24" i="52"/>
  <c r="K14" i="52" s="1"/>
  <c r="N131" i="54"/>
  <c r="S99" i="54"/>
  <c r="S100" i="54" s="1"/>
  <c r="S101" i="54" s="1"/>
  <c r="S10" i="50" s="1"/>
  <c r="V27" i="57"/>
  <c r="V30" i="52"/>
  <c r="U32" i="52"/>
  <c r="U35" i="52" s="1"/>
  <c r="T34" i="50"/>
  <c r="T47" i="58" s="1"/>
  <c r="N13" i="52"/>
  <c r="N39" i="52"/>
  <c r="T32" i="57"/>
  <c r="U29" i="57" s="1"/>
  <c r="R11" i="50"/>
  <c r="U31" i="57"/>
  <c r="R14" i="50"/>
  <c r="R46" i="50"/>
  <c r="T9" i="56"/>
  <c r="T42" i="57"/>
  <c r="S9" i="56"/>
  <c r="S42" i="57"/>
  <c r="U15" i="57"/>
  <c r="U17" i="57" s="1"/>
  <c r="U18" i="57" s="1"/>
  <c r="U47" i="54"/>
  <c r="U51" i="54" s="1"/>
  <c r="U17" i="54"/>
  <c r="U21" i="54" s="1"/>
  <c r="R69" i="53"/>
  <c r="R70" i="53" s="1"/>
  <c r="O121" i="54"/>
  <c r="N31" i="50"/>
  <c r="N39" i="58" s="1"/>
  <c r="S107" i="54"/>
  <c r="S122" i="54"/>
  <c r="V15" i="53"/>
  <c r="V18" i="53" s="1"/>
  <c r="V12" i="57"/>
  <c r="V13" i="57" s="1"/>
  <c r="V47" i="50" s="1"/>
  <c r="V43" i="54"/>
  <c r="V11" i="54"/>
  <c r="V71" i="54"/>
  <c r="V12" i="55"/>
  <c r="T24" i="54"/>
  <c r="T31" i="54" s="1"/>
  <c r="T32" i="54" s="1"/>
  <c r="T35" i="54" s="1"/>
  <c r="T37" i="54" s="1"/>
  <c r="Z5" i="57"/>
  <c r="Z5" i="55"/>
  <c r="Z5" i="56"/>
  <c r="Z5" i="54"/>
  <c r="O83" i="53"/>
  <c r="N27" i="50"/>
  <c r="N37" i="58" s="1"/>
  <c r="V4" i="57"/>
  <c r="V4" i="54"/>
  <c r="V4" i="56"/>
  <c r="V4" i="55"/>
  <c r="U18" i="53"/>
  <c r="U26" i="53" s="1"/>
  <c r="V41" i="56"/>
  <c r="V26" i="55"/>
  <c r="V119" i="54"/>
  <c r="V10" i="28"/>
  <c r="V15" i="28" s="1"/>
  <c r="W12" i="28" s="1"/>
  <c r="V70" i="56"/>
  <c r="V81" i="53"/>
  <c r="U17" i="53"/>
  <c r="U74" i="56"/>
  <c r="U75" i="56" s="1"/>
  <c r="V72" i="56" s="1"/>
  <c r="V65" i="56" s="1"/>
  <c r="V66" i="56" s="1"/>
  <c r="U8" i="56"/>
  <c r="T13" i="50"/>
  <c r="V30" i="54"/>
  <c r="V105" i="54"/>
  <c r="V49" i="53"/>
  <c r="V30" i="53"/>
  <c r="V57" i="54"/>
  <c r="V68" i="53"/>
  <c r="T28" i="55"/>
  <c r="T31" i="55" s="1"/>
  <c r="S26" i="50"/>
  <c r="U12" i="54"/>
  <c r="U36" i="54" s="1"/>
  <c r="U44" i="54"/>
  <c r="U62" i="54" s="1"/>
  <c r="S3" i="57"/>
  <c r="S3" i="54"/>
  <c r="S3" i="55"/>
  <c r="S3" i="56"/>
  <c r="T89" i="54"/>
  <c r="T93" i="54" s="1"/>
  <c r="T94" i="54" s="1"/>
  <c r="T97" i="54" s="1"/>
  <c r="U30" i="55"/>
  <c r="U13" i="55"/>
  <c r="U13" i="50" s="1"/>
  <c r="R107" i="54"/>
  <c r="R122" i="54"/>
  <c r="U72" i="54"/>
  <c r="U80" i="54" s="1"/>
  <c r="U86" i="54" s="1"/>
  <c r="U74" i="54"/>
  <c r="U82" i="54" s="1"/>
  <c r="U88" i="54" s="1"/>
  <c r="U73" i="54"/>
  <c r="U81" i="54" s="1"/>
  <c r="U87" i="54" s="1"/>
  <c r="P34" i="56"/>
  <c r="P35" i="56" s="1"/>
  <c r="U24" i="53"/>
  <c r="U39" i="53"/>
  <c r="U43" i="53" s="1"/>
  <c r="V4" i="53"/>
  <c r="V4" i="52"/>
  <c r="W26" i="44"/>
  <c r="W27" i="44" s="1"/>
  <c r="V20" i="52"/>
  <c r="V10" i="52"/>
  <c r="X25" i="44"/>
  <c r="S3" i="50"/>
  <c r="S3" i="53"/>
  <c r="S3" i="52"/>
  <c r="Z5" i="50"/>
  <c r="Z5" i="52"/>
  <c r="Z5" i="53"/>
  <c r="V4" i="49"/>
  <c r="V4" i="50"/>
  <c r="V4" i="44"/>
  <c r="W38" i="44"/>
  <c r="W39" i="44" s="1"/>
  <c r="W15" i="56" s="1"/>
  <c r="W51" i="44"/>
  <c r="W52" i="44" s="1"/>
  <c r="Z5" i="49"/>
  <c r="Z12" i="44"/>
  <c r="Z13" i="44" s="1"/>
  <c r="Z105" i="44" s="1"/>
  <c r="S3" i="49"/>
  <c r="S3" i="28"/>
  <c r="W62" i="44"/>
  <c r="W63" i="44" s="1"/>
  <c r="W49" i="58" s="1"/>
  <c r="W21" i="44"/>
  <c r="W22" i="44" s="1"/>
  <c r="W46" i="44"/>
  <c r="W47" i="44" s="1"/>
  <c r="W106" i="44" s="1"/>
  <c r="W2" i="28"/>
  <c r="W91" i="44"/>
  <c r="W92" i="44" s="1"/>
  <c r="W95" i="44" s="1"/>
  <c r="X96" i="44" s="1"/>
  <c r="X99" i="44" s="1"/>
  <c r="W107" i="44"/>
  <c r="S3" i="44"/>
  <c r="U108" i="44"/>
  <c r="T113" i="44"/>
  <c r="T114" i="44" s="1"/>
  <c r="W100" i="44"/>
  <c r="Y17" i="44"/>
  <c r="Y18" i="44" s="1"/>
  <c r="V4" i="28"/>
  <c r="Z5" i="44"/>
  <c r="Z5" i="28"/>
  <c r="AA9" i="44"/>
  <c r="L23" i="52" l="1"/>
  <c r="L25" i="52" s="1"/>
  <c r="L51" i="50"/>
  <c r="N26" i="56"/>
  <c r="N45" i="56"/>
  <c r="N43" i="56"/>
  <c r="M33" i="50"/>
  <c r="P17" i="56"/>
  <c r="O24" i="56"/>
  <c r="O25" i="56" s="1"/>
  <c r="Q19" i="56"/>
  <c r="Q18" i="56"/>
  <c r="M43" i="50"/>
  <c r="M44" i="50" s="1"/>
  <c r="M48" i="50" s="1"/>
  <c r="M23" i="52" s="1"/>
  <c r="M29" i="56"/>
  <c r="M30" i="56" s="1"/>
  <c r="P18" i="56"/>
  <c r="P19" i="56"/>
  <c r="J57" i="50"/>
  <c r="Y2" i="54"/>
  <c r="Y2" i="50"/>
  <c r="Y2" i="52"/>
  <c r="Y2" i="53"/>
  <c r="Y2" i="57"/>
  <c r="Y2" i="44"/>
  <c r="Y2" i="58"/>
  <c r="Y2" i="49"/>
  <c r="Y2" i="55"/>
  <c r="Y2" i="56"/>
  <c r="R72" i="53"/>
  <c r="R85" i="53"/>
  <c r="N132" i="54"/>
  <c r="N42" i="50" s="1"/>
  <c r="P44" i="56"/>
  <c r="P36" i="56"/>
  <c r="L36" i="50"/>
  <c r="L48" i="58"/>
  <c r="L50" i="58" s="1"/>
  <c r="L51" i="58" s="1"/>
  <c r="Q34" i="56"/>
  <c r="Q35" i="56" s="1"/>
  <c r="M24" i="52"/>
  <c r="M14" i="52" s="1"/>
  <c r="M15" i="52" s="1"/>
  <c r="M45" i="52"/>
  <c r="M50" i="50" s="1"/>
  <c r="Y84" i="44"/>
  <c r="Y85" i="44" s="1"/>
  <c r="Y11" i="57" s="1"/>
  <c r="Y73" i="44"/>
  <c r="Y74" i="44" s="1"/>
  <c r="Y11" i="55" s="1"/>
  <c r="Y2" i="59"/>
  <c r="R7" i="56"/>
  <c r="R10" i="56" s="1"/>
  <c r="R8" i="58"/>
  <c r="R11" i="58" s="1"/>
  <c r="R13" i="58" s="1"/>
  <c r="T56" i="53"/>
  <c r="T9" i="50" s="1"/>
  <c r="T3" i="58"/>
  <c r="T3" i="59"/>
  <c r="K50" i="50"/>
  <c r="K51" i="50" s="1"/>
  <c r="K20" i="50"/>
  <c r="K21" i="50" s="1"/>
  <c r="W4" i="58"/>
  <c r="W4" i="59"/>
  <c r="O39" i="52"/>
  <c r="O28" i="58"/>
  <c r="O31" i="58" s="1"/>
  <c r="O33" i="58" s="1"/>
  <c r="J56" i="50"/>
  <c r="AA5" i="59"/>
  <c r="AA5" i="58"/>
  <c r="V17" i="53"/>
  <c r="W36" i="57"/>
  <c r="W37" i="57" s="1"/>
  <c r="W39" i="57" s="1"/>
  <c r="W21" i="58"/>
  <c r="W30" i="58"/>
  <c r="W10" i="58"/>
  <c r="W40" i="58"/>
  <c r="W27" i="57"/>
  <c r="W30" i="52"/>
  <c r="R15" i="50"/>
  <c r="R19" i="58" s="1"/>
  <c r="R22" i="58" s="1"/>
  <c r="R24" i="58" s="1"/>
  <c r="R41" i="50"/>
  <c r="T32" i="50"/>
  <c r="T46" i="58" s="1"/>
  <c r="U41" i="53"/>
  <c r="U45" i="53" s="1"/>
  <c r="V16" i="53"/>
  <c r="V47" i="54" s="1"/>
  <c r="V51" i="54" s="1"/>
  <c r="V32" i="52"/>
  <c r="V35" i="52" s="1"/>
  <c r="U34" i="50"/>
  <c r="U47" i="58" s="1"/>
  <c r="S46" i="50"/>
  <c r="S14" i="50"/>
  <c r="V31" i="57"/>
  <c r="T46" i="50"/>
  <c r="T14" i="50"/>
  <c r="U32" i="57"/>
  <c r="V29" i="57" s="1"/>
  <c r="U40" i="57"/>
  <c r="U41" i="57" s="1"/>
  <c r="V15" i="57"/>
  <c r="V17" i="57" s="1"/>
  <c r="V18" i="57" s="1"/>
  <c r="V74" i="56"/>
  <c r="V75" i="56" s="1"/>
  <c r="W72" i="56" s="1"/>
  <c r="W65" i="56" s="1"/>
  <c r="W66" i="56" s="1"/>
  <c r="V8" i="56"/>
  <c r="T69" i="53"/>
  <c r="T70" i="53" s="1"/>
  <c r="T84" i="53"/>
  <c r="O110" i="54"/>
  <c r="O111" i="54" s="1"/>
  <c r="O124" i="54" s="1"/>
  <c r="O130" i="54" s="1"/>
  <c r="U48" i="54"/>
  <c r="U52" i="54" s="1"/>
  <c r="U18" i="54"/>
  <c r="U22" i="54" s="1"/>
  <c r="U89" i="54"/>
  <c r="U93" i="54" s="1"/>
  <c r="U94" i="54" s="1"/>
  <c r="U97" i="54" s="1"/>
  <c r="V30" i="55"/>
  <c r="V13" i="55"/>
  <c r="V13" i="50" s="1"/>
  <c r="T3" i="55"/>
  <c r="T3" i="56"/>
  <c r="T3" i="54"/>
  <c r="T3" i="57"/>
  <c r="V12" i="54"/>
  <c r="V36" i="54" s="1"/>
  <c r="V44" i="54"/>
  <c r="V62" i="54" s="1"/>
  <c r="V48" i="54"/>
  <c r="V52" i="54" s="1"/>
  <c r="V18" i="54"/>
  <c r="V22" i="54" s="1"/>
  <c r="U28" i="55"/>
  <c r="U31" i="55" s="1"/>
  <c r="T26" i="50"/>
  <c r="W4" i="56"/>
  <c r="W4" i="57"/>
  <c r="W4" i="54"/>
  <c r="W4" i="55"/>
  <c r="W15" i="53"/>
  <c r="W17" i="53" s="1"/>
  <c r="W12" i="57"/>
  <c r="W13" i="57" s="1"/>
  <c r="W47" i="50" s="1"/>
  <c r="W11" i="54"/>
  <c r="W71" i="54"/>
  <c r="W43" i="54"/>
  <c r="W12" i="55"/>
  <c r="T99" i="54"/>
  <c r="T100" i="54" s="1"/>
  <c r="T101" i="54" s="1"/>
  <c r="T10" i="50" s="1"/>
  <c r="T106" i="54"/>
  <c r="U40" i="53"/>
  <c r="U44" i="53" s="1"/>
  <c r="V72" i="54"/>
  <c r="V80" i="54" s="1"/>
  <c r="V86" i="54" s="1"/>
  <c r="V74" i="54"/>
  <c r="V82" i="54" s="1"/>
  <c r="V88" i="54" s="1"/>
  <c r="V73" i="54"/>
  <c r="V81" i="54" s="1"/>
  <c r="V87" i="54" s="1"/>
  <c r="U25" i="53"/>
  <c r="U27" i="53" s="1"/>
  <c r="U31" i="53" s="1"/>
  <c r="U32" i="53" s="1"/>
  <c r="R34" i="56"/>
  <c r="R35" i="56" s="1"/>
  <c r="V19" i="54"/>
  <c r="V23" i="54" s="1"/>
  <c r="V49" i="54"/>
  <c r="V53" i="54" s="1"/>
  <c r="W26" i="55"/>
  <c r="W10" i="28"/>
  <c r="W15" i="28" s="1"/>
  <c r="X12" i="28" s="1"/>
  <c r="W119" i="54"/>
  <c r="W70" i="56"/>
  <c r="W41" i="56"/>
  <c r="W81" i="53"/>
  <c r="S61" i="53"/>
  <c r="S9" i="50"/>
  <c r="W105" i="54"/>
  <c r="W30" i="54"/>
  <c r="W49" i="53"/>
  <c r="W57" i="54"/>
  <c r="W30" i="53"/>
  <c r="W68" i="53"/>
  <c r="R109" i="54"/>
  <c r="R123" i="54" s="1"/>
  <c r="O73" i="53"/>
  <c r="O74" i="53" s="1"/>
  <c r="O86" i="53" s="1"/>
  <c r="O129" i="54" s="1"/>
  <c r="S109" i="54"/>
  <c r="S123" i="54" s="1"/>
  <c r="AA5" i="57"/>
  <c r="AA5" i="55"/>
  <c r="AA5" i="56"/>
  <c r="AA5" i="54"/>
  <c r="U19" i="54"/>
  <c r="U23" i="54" s="1"/>
  <c r="U49" i="54"/>
  <c r="U53" i="54" s="1"/>
  <c r="V25" i="53"/>
  <c r="V40" i="53"/>
  <c r="V44" i="53" s="1"/>
  <c r="V26" i="53"/>
  <c r="V41" i="53"/>
  <c r="V45" i="53" s="1"/>
  <c r="Y25" i="44"/>
  <c r="T3" i="50"/>
  <c r="T3" i="53"/>
  <c r="T3" i="52"/>
  <c r="W20" i="52"/>
  <c r="W10" i="52"/>
  <c r="AA5" i="50"/>
  <c r="AA5" i="52"/>
  <c r="AA5" i="53"/>
  <c r="W4" i="53"/>
  <c r="W4" i="52"/>
  <c r="X26" i="44"/>
  <c r="X27" i="44" s="1"/>
  <c r="W4" i="49"/>
  <c r="W4" i="44"/>
  <c r="W4" i="50"/>
  <c r="X2" i="28"/>
  <c r="X51" i="44"/>
  <c r="X52" i="44" s="1"/>
  <c r="AA5" i="49"/>
  <c r="AA12" i="44"/>
  <c r="AA13" i="44" s="1"/>
  <c r="AA105" i="44" s="1"/>
  <c r="X38" i="44"/>
  <c r="X39" i="44" s="1"/>
  <c r="X15" i="56" s="1"/>
  <c r="T3" i="28"/>
  <c r="T3" i="49"/>
  <c r="X62" i="44"/>
  <c r="X63" i="44" s="1"/>
  <c r="X49" i="58" s="1"/>
  <c r="X21" i="44"/>
  <c r="X22" i="44" s="1"/>
  <c r="X100" i="44"/>
  <c r="X46" i="44"/>
  <c r="X47" i="44" s="1"/>
  <c r="X106" i="44" s="1"/>
  <c r="X91" i="44"/>
  <c r="X92" i="44" s="1"/>
  <c r="X95" i="44" s="1"/>
  <c r="Y96" i="44" s="1"/>
  <c r="Y99" i="44" s="1"/>
  <c r="X107" i="44"/>
  <c r="T3" i="44"/>
  <c r="V108" i="44"/>
  <c r="U113" i="44"/>
  <c r="U114" i="44" s="1"/>
  <c r="W4" i="28"/>
  <c r="AA5" i="44"/>
  <c r="AA5" i="28"/>
  <c r="AB9" i="44"/>
  <c r="Z17" i="44"/>
  <c r="Z18" i="44" s="1"/>
  <c r="P20" i="56" l="1"/>
  <c r="Q17" i="56" s="1"/>
  <c r="Q20" i="56" s="1"/>
  <c r="N46" i="56"/>
  <c r="P24" i="56"/>
  <c r="P25" i="56" s="1"/>
  <c r="R19" i="56"/>
  <c r="R18" i="56"/>
  <c r="O26" i="56"/>
  <c r="O45" i="56"/>
  <c r="M51" i="50"/>
  <c r="N33" i="50"/>
  <c r="O43" i="56"/>
  <c r="N43" i="50"/>
  <c r="N44" i="50" s="1"/>
  <c r="N48" i="50" s="1"/>
  <c r="N23" i="52" s="1"/>
  <c r="N29" i="56"/>
  <c r="N30" i="56" s="1"/>
  <c r="L28" i="50"/>
  <c r="M22" i="52"/>
  <c r="M25" i="52" s="1"/>
  <c r="N22" i="52" s="1"/>
  <c r="T72" i="53"/>
  <c r="T85" i="53"/>
  <c r="Z2" i="50"/>
  <c r="Z2" i="57"/>
  <c r="Z2" i="56"/>
  <c r="Z2" i="54"/>
  <c r="Z2" i="44"/>
  <c r="Z2" i="52"/>
  <c r="Z2" i="53"/>
  <c r="Z2" i="58"/>
  <c r="Z2" i="49"/>
  <c r="Z2" i="55"/>
  <c r="M20" i="50"/>
  <c r="M21" i="50" s="1"/>
  <c r="Q44" i="56"/>
  <c r="Q36" i="56"/>
  <c r="Q17" i="50" s="1"/>
  <c r="Q18" i="50" s="1"/>
  <c r="Q28" i="58" s="1"/>
  <c r="Q31" i="58" s="1"/>
  <c r="Q33" i="58" s="1"/>
  <c r="P17" i="50"/>
  <c r="P18" i="50" s="1"/>
  <c r="P13" i="52" s="1"/>
  <c r="R44" i="56"/>
  <c r="R36" i="56"/>
  <c r="R17" i="50" s="1"/>
  <c r="R18" i="50" s="1"/>
  <c r="U46" i="53"/>
  <c r="U50" i="53" s="1"/>
  <c r="U51" i="53" s="1"/>
  <c r="U55" i="53" s="1"/>
  <c r="W16" i="53"/>
  <c r="W47" i="54" s="1"/>
  <c r="W51" i="54" s="1"/>
  <c r="X36" i="57"/>
  <c r="X37" i="57" s="1"/>
  <c r="X39" i="57" s="1"/>
  <c r="X21" i="58"/>
  <c r="X30" i="58"/>
  <c r="X40" i="58"/>
  <c r="X10" i="58"/>
  <c r="V24" i="53"/>
  <c r="V27" i="53" s="1"/>
  <c r="V31" i="53" s="1"/>
  <c r="V32" i="53" s="1"/>
  <c r="U3" i="58"/>
  <c r="U3" i="59"/>
  <c r="T11" i="50"/>
  <c r="T8" i="58" s="1"/>
  <c r="V17" i="54"/>
  <c r="V21" i="54" s="1"/>
  <c r="V24" i="54" s="1"/>
  <c r="V31" i="54" s="1"/>
  <c r="V32" i="54" s="1"/>
  <c r="V35" i="54" s="1"/>
  <c r="V37" i="54" s="1"/>
  <c r="Z84" i="44"/>
  <c r="Z85" i="44" s="1"/>
  <c r="Z11" i="57" s="1"/>
  <c r="Z73" i="44"/>
  <c r="Z74" i="44" s="1"/>
  <c r="Z11" i="55" s="1"/>
  <c r="Z2" i="59"/>
  <c r="T20" i="58"/>
  <c r="T9" i="58"/>
  <c r="T29" i="58"/>
  <c r="U54" i="53"/>
  <c r="U60" i="53"/>
  <c r="U61" i="53" s="1"/>
  <c r="S11" i="50"/>
  <c r="S8" i="58" s="1"/>
  <c r="S9" i="58"/>
  <c r="S20" i="58"/>
  <c r="S29" i="58"/>
  <c r="V39" i="53"/>
  <c r="V43" i="53" s="1"/>
  <c r="V46" i="53" s="1"/>
  <c r="V50" i="53" s="1"/>
  <c r="V51" i="53" s="1"/>
  <c r="V55" i="53" s="1"/>
  <c r="AB5" i="58"/>
  <c r="AB5" i="59"/>
  <c r="X4" i="58"/>
  <c r="X4" i="59"/>
  <c r="N12" i="52"/>
  <c r="M35" i="50"/>
  <c r="V40" i="57"/>
  <c r="V41" i="57" s="1"/>
  <c r="V32" i="57"/>
  <c r="V32" i="50" s="1"/>
  <c r="V46" i="58" s="1"/>
  <c r="U32" i="50"/>
  <c r="U46" i="58" s="1"/>
  <c r="W18" i="53"/>
  <c r="W19" i="54" s="1"/>
  <c r="W23" i="54" s="1"/>
  <c r="W32" i="52"/>
  <c r="W35" i="52" s="1"/>
  <c r="V34" i="50"/>
  <c r="V47" i="58" s="1"/>
  <c r="X30" i="52"/>
  <c r="X27" i="57"/>
  <c r="O131" i="54"/>
  <c r="W31" i="57"/>
  <c r="V9" i="56"/>
  <c r="V42" i="57"/>
  <c r="U9" i="56"/>
  <c r="U42" i="57"/>
  <c r="U24" i="54"/>
  <c r="U31" i="54" s="1"/>
  <c r="U32" i="54" s="1"/>
  <c r="U35" i="54" s="1"/>
  <c r="U37" i="54" s="1"/>
  <c r="U106" i="54" s="1"/>
  <c r="U54" i="54"/>
  <c r="U58" i="54" s="1"/>
  <c r="U59" i="54" s="1"/>
  <c r="U63" i="54" s="1"/>
  <c r="U64" i="54" s="1"/>
  <c r="U98" i="54" s="1"/>
  <c r="W15" i="57"/>
  <c r="W17" i="57" s="1"/>
  <c r="W18" i="57" s="1"/>
  <c r="W18" i="54"/>
  <c r="W22" i="54" s="1"/>
  <c r="W48" i="54"/>
  <c r="W52" i="54" s="1"/>
  <c r="X30" i="53"/>
  <c r="X105" i="54"/>
  <c r="X30" i="54"/>
  <c r="X57" i="54"/>
  <c r="X68" i="53"/>
  <c r="X49" i="53"/>
  <c r="AB5" i="56"/>
  <c r="AB5" i="57"/>
  <c r="AB5" i="54"/>
  <c r="AB5" i="55"/>
  <c r="W30" i="55"/>
  <c r="W13" i="55"/>
  <c r="V89" i="54"/>
  <c r="V93" i="54" s="1"/>
  <c r="V94" i="54" s="1"/>
  <c r="V97" i="54" s="1"/>
  <c r="W73" i="54"/>
  <c r="W81" i="54" s="1"/>
  <c r="W87" i="54" s="1"/>
  <c r="W74" i="54"/>
  <c r="W82" i="54" s="1"/>
  <c r="W88" i="54" s="1"/>
  <c r="W72" i="54"/>
  <c r="W80" i="54" s="1"/>
  <c r="W86" i="54" s="1"/>
  <c r="W12" i="54"/>
  <c r="W36" i="54" s="1"/>
  <c r="W44" i="54"/>
  <c r="W62" i="54" s="1"/>
  <c r="W74" i="56"/>
  <c r="W75" i="56" s="1"/>
  <c r="X72" i="56" s="1"/>
  <c r="X65" i="56" s="1"/>
  <c r="X66" i="56" s="1"/>
  <c r="W8" i="56"/>
  <c r="X70" i="56"/>
  <c r="X26" i="55"/>
  <c r="X119" i="54"/>
  <c r="X10" i="28"/>
  <c r="X15" i="28" s="1"/>
  <c r="Y12" i="28" s="1"/>
  <c r="X41" i="56"/>
  <c r="X81" i="53"/>
  <c r="P83" i="53"/>
  <c r="O27" i="50"/>
  <c r="O37" i="58" s="1"/>
  <c r="T107" i="54"/>
  <c r="T122" i="54"/>
  <c r="O31" i="50"/>
  <c r="O39" i="58" s="1"/>
  <c r="P121" i="54"/>
  <c r="X4" i="57"/>
  <c r="X4" i="55"/>
  <c r="X4" i="54"/>
  <c r="X4" i="56"/>
  <c r="X15" i="53"/>
  <c r="X18" i="53" s="1"/>
  <c r="X12" i="57"/>
  <c r="X13" i="57" s="1"/>
  <c r="X47" i="50" s="1"/>
  <c r="X12" i="55"/>
  <c r="X11" i="54"/>
  <c r="X71" i="54"/>
  <c r="X43" i="54"/>
  <c r="V28" i="55"/>
  <c r="V31" i="55" s="1"/>
  <c r="U26" i="50"/>
  <c r="U3" i="56"/>
  <c r="U3" i="54"/>
  <c r="U3" i="57"/>
  <c r="U3" i="55"/>
  <c r="S69" i="53"/>
  <c r="S70" i="53" s="1"/>
  <c r="S84" i="53"/>
  <c r="V54" i="54"/>
  <c r="V58" i="54" s="1"/>
  <c r="V59" i="54" s="1"/>
  <c r="V63" i="54" s="1"/>
  <c r="V64" i="54" s="1"/>
  <c r="V98" i="54" s="1"/>
  <c r="W25" i="53"/>
  <c r="W40" i="53"/>
  <c r="W44" i="53" s="1"/>
  <c r="U3" i="50"/>
  <c r="U3" i="53"/>
  <c r="U3" i="52"/>
  <c r="X20" i="52"/>
  <c r="X10" i="52"/>
  <c r="Z25" i="44"/>
  <c r="AB5" i="50"/>
  <c r="AB5" i="52"/>
  <c r="AB5" i="53"/>
  <c r="X4" i="53"/>
  <c r="X4" i="52"/>
  <c r="Y26" i="44"/>
  <c r="Y27" i="44" s="1"/>
  <c r="X4" i="50"/>
  <c r="X4" i="44"/>
  <c r="Y2" i="28"/>
  <c r="Y51" i="44"/>
  <c r="Y52" i="44" s="1"/>
  <c r="AB5" i="49"/>
  <c r="AB12" i="44"/>
  <c r="AB13" i="44" s="1"/>
  <c r="AB105" i="44" s="1"/>
  <c r="Y21" i="44"/>
  <c r="Y22" i="44" s="1"/>
  <c r="U3" i="28"/>
  <c r="U3" i="49"/>
  <c r="Y100" i="44"/>
  <c r="Y62" i="44"/>
  <c r="Y63" i="44" s="1"/>
  <c r="Y49" i="58" s="1"/>
  <c r="X4" i="49"/>
  <c r="Y38" i="44"/>
  <c r="Y39" i="44" s="1"/>
  <c r="Y15" i="56" s="1"/>
  <c r="Y107" i="44"/>
  <c r="Y46" i="44"/>
  <c r="Y47" i="44" s="1"/>
  <c r="Y106" i="44" s="1"/>
  <c r="Y91" i="44"/>
  <c r="Y92" i="44" s="1"/>
  <c r="Y95" i="44" s="1"/>
  <c r="Z96" i="44" s="1"/>
  <c r="Z99" i="44" s="1"/>
  <c r="U3" i="44"/>
  <c r="W108" i="44"/>
  <c r="V113" i="44"/>
  <c r="V114" i="44" s="1"/>
  <c r="X4" i="28"/>
  <c r="AA17" i="44"/>
  <c r="AA18" i="44" s="1"/>
  <c r="AB5" i="28"/>
  <c r="AB5" i="44"/>
  <c r="AC9" i="44"/>
  <c r="O46" i="56" l="1"/>
  <c r="P39" i="52"/>
  <c r="O33" i="50"/>
  <c r="P43" i="56"/>
  <c r="O43" i="50"/>
  <c r="O29" i="56"/>
  <c r="O30" i="56" s="1"/>
  <c r="Q13" i="52"/>
  <c r="L38" i="58"/>
  <c r="L41" i="58" s="1"/>
  <c r="L42" i="58" s="1"/>
  <c r="L29" i="50"/>
  <c r="P45" i="56"/>
  <c r="P26" i="56"/>
  <c r="R17" i="56"/>
  <c r="R20" i="56" s="1"/>
  <c r="Q24" i="56"/>
  <c r="Q25" i="56" s="1"/>
  <c r="AA2" i="50"/>
  <c r="AA2" i="56"/>
  <c r="AA2" i="54"/>
  <c r="AA2" i="52"/>
  <c r="AA2" i="53"/>
  <c r="AA2" i="57"/>
  <c r="AA2" i="44"/>
  <c r="AA2" i="58"/>
  <c r="AA2" i="49"/>
  <c r="AA2" i="55"/>
  <c r="W39" i="53"/>
  <c r="W43" i="53" s="1"/>
  <c r="T7" i="56"/>
  <c r="T10" i="56" s="1"/>
  <c r="W24" i="53"/>
  <c r="S72" i="53"/>
  <c r="S85" i="53"/>
  <c r="W17" i="54"/>
  <c r="W21" i="54" s="1"/>
  <c r="W49" i="54"/>
  <c r="W53" i="54" s="1"/>
  <c r="Q39" i="52"/>
  <c r="U56" i="53"/>
  <c r="U9" i="50" s="1"/>
  <c r="U20" i="58" s="1"/>
  <c r="P28" i="58"/>
  <c r="P31" i="58" s="1"/>
  <c r="P33" i="58" s="1"/>
  <c r="M28" i="50"/>
  <c r="M29" i="50" s="1"/>
  <c r="O132" i="54"/>
  <c r="O42" i="50" s="1"/>
  <c r="O44" i="50" s="1"/>
  <c r="O48" i="50" s="1"/>
  <c r="O23" i="52" s="1"/>
  <c r="M36" i="50"/>
  <c r="M48" i="58"/>
  <c r="M50" i="58" s="1"/>
  <c r="M51" i="58" s="1"/>
  <c r="S11" i="58"/>
  <c r="S13" i="58" s="1"/>
  <c r="T11" i="58"/>
  <c r="T13" i="58" s="1"/>
  <c r="W89" i="54"/>
  <c r="W93" i="54" s="1"/>
  <c r="W94" i="54" s="1"/>
  <c r="W97" i="54" s="1"/>
  <c r="W29" i="57"/>
  <c r="V54" i="53"/>
  <c r="V56" i="53" s="1"/>
  <c r="V60" i="53"/>
  <c r="R39" i="52"/>
  <c r="R28" i="58"/>
  <c r="R31" i="58" s="1"/>
  <c r="R33" i="58" s="1"/>
  <c r="W41" i="53"/>
  <c r="W45" i="53" s="1"/>
  <c r="U99" i="54"/>
  <c r="U100" i="54" s="1"/>
  <c r="U101" i="54" s="1"/>
  <c r="U10" i="50" s="1"/>
  <c r="W26" i="53"/>
  <c r="W27" i="53" s="1"/>
  <c r="W31" i="53" s="1"/>
  <c r="W32" i="53" s="1"/>
  <c r="S41" i="50"/>
  <c r="T41" i="50"/>
  <c r="V3" i="58"/>
  <c r="V3" i="59"/>
  <c r="Y4" i="58"/>
  <c r="Y4" i="59"/>
  <c r="R13" i="52"/>
  <c r="AC5" i="59"/>
  <c r="AC5" i="58"/>
  <c r="S15" i="50"/>
  <c r="S19" i="58" s="1"/>
  <c r="S22" i="58" s="1"/>
  <c r="S24" i="58" s="1"/>
  <c r="Y36" i="57"/>
  <c r="Y37" i="57" s="1"/>
  <c r="Y39" i="57" s="1"/>
  <c r="Y40" i="58"/>
  <c r="Y30" i="58"/>
  <c r="Y21" i="58"/>
  <c r="Y10" i="58"/>
  <c r="AA84" i="44"/>
  <c r="AA85" i="44" s="1"/>
  <c r="AA11" i="57" s="1"/>
  <c r="AA73" i="44"/>
  <c r="AA74" i="44" s="1"/>
  <c r="AA11" i="55" s="1"/>
  <c r="AA2" i="59"/>
  <c r="S7" i="56"/>
  <c r="S10" i="56" s="1"/>
  <c r="T15" i="50"/>
  <c r="T19" i="58" s="1"/>
  <c r="T22" i="58" s="1"/>
  <c r="T24" i="58" s="1"/>
  <c r="N38" i="52"/>
  <c r="N40" i="52" s="1"/>
  <c r="N43" i="52" s="1"/>
  <c r="N44" i="52" s="1"/>
  <c r="Y30" i="52"/>
  <c r="Y27" i="57"/>
  <c r="X16" i="53"/>
  <c r="X39" i="53" s="1"/>
  <c r="X43" i="53" s="1"/>
  <c r="W34" i="50"/>
  <c r="W47" i="58" s="1"/>
  <c r="X32" i="52"/>
  <c r="X35" i="52" s="1"/>
  <c r="X31" i="57"/>
  <c r="U14" i="50"/>
  <c r="U46" i="50"/>
  <c r="V14" i="50"/>
  <c r="V46" i="50"/>
  <c r="W54" i="54"/>
  <c r="W58" i="54" s="1"/>
  <c r="W59" i="54" s="1"/>
  <c r="W63" i="54" s="1"/>
  <c r="W64" i="54" s="1"/>
  <c r="W98" i="54" s="1"/>
  <c r="W32" i="57"/>
  <c r="W32" i="50" s="1"/>
  <c r="W46" i="58" s="1"/>
  <c r="W40" i="57"/>
  <c r="W41" i="57" s="1"/>
  <c r="X15" i="57"/>
  <c r="X17" i="57" s="1"/>
  <c r="X18" i="57" s="1"/>
  <c r="X19" i="54"/>
  <c r="X23" i="54" s="1"/>
  <c r="X49" i="54"/>
  <c r="X53" i="54" s="1"/>
  <c r="Y15" i="53"/>
  <c r="Y17" i="53" s="1"/>
  <c r="Y12" i="57"/>
  <c r="Y13" i="57" s="1"/>
  <c r="Y47" i="50" s="1"/>
  <c r="Y11" i="54"/>
  <c r="Y12" i="55"/>
  <c r="Y43" i="54"/>
  <c r="Y71" i="54"/>
  <c r="X44" i="54"/>
  <c r="X62" i="54" s="1"/>
  <c r="X12" i="54"/>
  <c r="X36" i="54" s="1"/>
  <c r="Y105" i="54"/>
  <c r="Y30" i="54"/>
  <c r="Y68" i="53"/>
  <c r="Y57" i="54"/>
  <c r="Y49" i="53"/>
  <c r="Y30" i="53"/>
  <c r="W13" i="50"/>
  <c r="P73" i="53"/>
  <c r="P74" i="53" s="1"/>
  <c r="P86" i="53"/>
  <c r="P129" i="54" s="1"/>
  <c r="X74" i="56"/>
  <c r="X75" i="56" s="1"/>
  <c r="Y72" i="56" s="1"/>
  <c r="Y65" i="56" s="1"/>
  <c r="Y66" i="56" s="1"/>
  <c r="X8" i="56"/>
  <c r="W28" i="55"/>
  <c r="W31" i="55" s="1"/>
  <c r="V26" i="50"/>
  <c r="P110" i="54"/>
  <c r="P111" i="54" s="1"/>
  <c r="P124" i="54"/>
  <c r="P130" i="54" s="1"/>
  <c r="U69" i="53"/>
  <c r="U70" i="53" s="1"/>
  <c r="U84" i="53"/>
  <c r="U107" i="54"/>
  <c r="U122" i="54"/>
  <c r="AC5" i="56"/>
  <c r="AC5" i="54"/>
  <c r="AC5" i="57"/>
  <c r="AC5" i="55"/>
  <c r="Y70" i="56"/>
  <c r="Y41" i="56"/>
  <c r="Y26" i="55"/>
  <c r="Y119" i="54"/>
  <c r="Y10" i="28"/>
  <c r="Y15" i="28" s="1"/>
  <c r="Z12" i="28" s="1"/>
  <c r="Y81" i="53"/>
  <c r="X30" i="55"/>
  <c r="X13" i="55"/>
  <c r="X13" i="50" s="1"/>
  <c r="V3" i="54"/>
  <c r="V3" i="57"/>
  <c r="V3" i="55"/>
  <c r="V3" i="56"/>
  <c r="Y4" i="57"/>
  <c r="Y4" i="55"/>
  <c r="Y4" i="56"/>
  <c r="Y4" i="54"/>
  <c r="X17" i="53"/>
  <c r="T109" i="54"/>
  <c r="T123" i="54" s="1"/>
  <c r="V106" i="54"/>
  <c r="V99" i="54"/>
  <c r="V100" i="54" s="1"/>
  <c r="V101" i="54" s="1"/>
  <c r="V10" i="50" s="1"/>
  <c r="X73" i="54"/>
  <c r="X81" i="54" s="1"/>
  <c r="X87" i="54" s="1"/>
  <c r="X72" i="54"/>
  <c r="X80" i="54" s="1"/>
  <c r="X86" i="54" s="1"/>
  <c r="X74" i="54"/>
  <c r="X82" i="54" s="1"/>
  <c r="X88" i="54" s="1"/>
  <c r="W24" i="54"/>
  <c r="W31" i="54" s="1"/>
  <c r="W32" i="54" s="1"/>
  <c r="W35" i="54" s="1"/>
  <c r="W37" i="54" s="1"/>
  <c r="X26" i="53"/>
  <c r="X41" i="53"/>
  <c r="X45" i="53" s="1"/>
  <c r="Y4" i="53"/>
  <c r="Y4" i="52"/>
  <c r="Z26" i="44"/>
  <c r="Z27" i="44"/>
  <c r="AC5" i="50"/>
  <c r="AC5" i="53"/>
  <c r="AC5" i="52"/>
  <c r="Y20" i="52"/>
  <c r="Y10" i="52"/>
  <c r="AA25" i="44"/>
  <c r="V3" i="50"/>
  <c r="V3" i="53"/>
  <c r="V3" i="52"/>
  <c r="Y4" i="50"/>
  <c r="Y4" i="44"/>
  <c r="Z21" i="44"/>
  <c r="Z22" i="44" s="1"/>
  <c r="Z51" i="44"/>
  <c r="Z52" i="44" s="1"/>
  <c r="AC5" i="49"/>
  <c r="AC12" i="44"/>
  <c r="AC13" i="44" s="1"/>
  <c r="AC105" i="44" s="1"/>
  <c r="Z107" i="44"/>
  <c r="V3" i="28"/>
  <c r="V3" i="49"/>
  <c r="Z100" i="44"/>
  <c r="Z91" i="44"/>
  <c r="Z92" i="44" s="1"/>
  <c r="Z95" i="44" s="1"/>
  <c r="AA96" i="44" s="1"/>
  <c r="AA99" i="44" s="1"/>
  <c r="Z62" i="44"/>
  <c r="Z63" i="44" s="1"/>
  <c r="Z49" i="58" s="1"/>
  <c r="Z2" i="28"/>
  <c r="Z38" i="44"/>
  <c r="Z39" i="44" s="1"/>
  <c r="Z15" i="56" s="1"/>
  <c r="Y4" i="28"/>
  <c r="Y4" i="49"/>
  <c r="Z46" i="44"/>
  <c r="Z47" i="44" s="1"/>
  <c r="Z106" i="44" s="1"/>
  <c r="V3" i="44"/>
  <c r="X108" i="44"/>
  <c r="W113" i="44"/>
  <c r="W114" i="44" s="1"/>
  <c r="AB17" i="44"/>
  <c r="AB18" i="44" s="1"/>
  <c r="AC5" i="28"/>
  <c r="AC5" i="44"/>
  <c r="AD9" i="44"/>
  <c r="U11" i="50" l="1"/>
  <c r="U8" i="58" s="1"/>
  <c r="X17" i="54"/>
  <c r="X21" i="54" s="1"/>
  <c r="U29" i="58"/>
  <c r="U9" i="58"/>
  <c r="S17" i="56"/>
  <c r="R24" i="56"/>
  <c r="R25" i="56" s="1"/>
  <c r="L57" i="50"/>
  <c r="L56" i="50"/>
  <c r="Q45" i="56"/>
  <c r="Q26" i="56"/>
  <c r="P43" i="50"/>
  <c r="P29" i="56"/>
  <c r="P30" i="56" s="1"/>
  <c r="T19" i="56"/>
  <c r="T18" i="56"/>
  <c r="S19" i="56"/>
  <c r="S18" i="56"/>
  <c r="P46" i="56"/>
  <c r="AB2" i="55"/>
  <c r="AB2" i="56"/>
  <c r="AB2" i="50"/>
  <c r="AB2" i="54"/>
  <c r="AB2" i="52"/>
  <c r="AB2" i="53"/>
  <c r="AB2" i="57"/>
  <c r="AB2" i="44"/>
  <c r="AB2" i="58"/>
  <c r="AB2" i="49"/>
  <c r="U72" i="53"/>
  <c r="U85" i="53"/>
  <c r="X29" i="57"/>
  <c r="X40" i="57" s="1"/>
  <c r="X41" i="57" s="1"/>
  <c r="M38" i="58"/>
  <c r="M41" i="58" s="1"/>
  <c r="M42" i="58" s="1"/>
  <c r="W46" i="53"/>
  <c r="W50" i="53" s="1"/>
  <c r="W51" i="53" s="1"/>
  <c r="W55" i="53" s="1"/>
  <c r="U11" i="58"/>
  <c r="U13" i="58" s="1"/>
  <c r="V61" i="53"/>
  <c r="V69" i="53" s="1"/>
  <c r="V70" i="53" s="1"/>
  <c r="Y16" i="53"/>
  <c r="Y17" i="54" s="1"/>
  <c r="Y21" i="54" s="1"/>
  <c r="X24" i="53"/>
  <c r="W54" i="53"/>
  <c r="W60" i="53"/>
  <c r="AD5" i="59"/>
  <c r="AD5" i="58"/>
  <c r="T34" i="56"/>
  <c r="T35" i="56" s="1"/>
  <c r="Z4" i="59"/>
  <c r="Z4" i="58"/>
  <c r="Z36" i="57"/>
  <c r="Z37" i="57" s="1"/>
  <c r="Z39" i="57" s="1"/>
  <c r="Z40" i="58"/>
  <c r="Z30" i="58"/>
  <c r="Z21" i="58"/>
  <c r="Z10" i="58"/>
  <c r="S34" i="56"/>
  <c r="S35" i="56" s="1"/>
  <c r="AB84" i="44"/>
  <c r="AB85" i="44" s="1"/>
  <c r="AB11" i="57" s="1"/>
  <c r="AB73" i="44"/>
  <c r="AB74" i="44" s="1"/>
  <c r="AB11" i="55" s="1"/>
  <c r="AB2" i="59"/>
  <c r="W3" i="58"/>
  <c r="W3" i="59"/>
  <c r="Y18" i="53"/>
  <c r="Y41" i="53" s="1"/>
  <c r="Y45" i="53" s="1"/>
  <c r="M56" i="50"/>
  <c r="M57" i="50"/>
  <c r="N24" i="52"/>
  <c r="N45" i="52"/>
  <c r="P131" i="54"/>
  <c r="X47" i="54"/>
  <c r="X51" i="54" s="1"/>
  <c r="Y32" i="52"/>
  <c r="Y35" i="52" s="1"/>
  <c r="X34" i="50"/>
  <c r="X47" i="58" s="1"/>
  <c r="V9" i="50"/>
  <c r="Z27" i="57"/>
  <c r="Z30" i="52"/>
  <c r="Y31" i="57"/>
  <c r="X9" i="56"/>
  <c r="X42" i="57"/>
  <c r="W9" i="56"/>
  <c r="W42" i="57"/>
  <c r="Y15" i="57"/>
  <c r="Y17" i="57" s="1"/>
  <c r="Y18" i="57" s="1"/>
  <c r="Z30" i="54"/>
  <c r="Z68" i="53"/>
  <c r="Z105" i="54"/>
  <c r="Z49" i="53"/>
  <c r="Z30" i="53"/>
  <c r="Z57" i="54"/>
  <c r="AD5" i="57"/>
  <c r="AD5" i="55"/>
  <c r="AD5" i="56"/>
  <c r="AD5" i="54"/>
  <c r="Y73" i="54"/>
  <c r="Y81" i="54" s="1"/>
  <c r="Y87" i="54" s="1"/>
  <c r="Y72" i="54"/>
  <c r="Y80" i="54" s="1"/>
  <c r="Y86" i="54" s="1"/>
  <c r="Y74" i="54"/>
  <c r="Y82" i="54" s="1"/>
  <c r="Y88" i="54" s="1"/>
  <c r="Z15" i="53"/>
  <c r="Z18" i="53" s="1"/>
  <c r="Z43" i="54"/>
  <c r="Z12" i="57"/>
  <c r="Z13" i="57" s="1"/>
  <c r="Z47" i="50" s="1"/>
  <c r="Z71" i="54"/>
  <c r="Z11" i="54"/>
  <c r="Z12" i="55"/>
  <c r="W106" i="54"/>
  <c r="W99" i="54"/>
  <c r="W100" i="54" s="1"/>
  <c r="W101" i="54" s="1"/>
  <c r="W10" i="50" s="1"/>
  <c r="Q121" i="54"/>
  <c r="P31" i="50"/>
  <c r="P39" i="58" s="1"/>
  <c r="Y30" i="55"/>
  <c r="Y13" i="55"/>
  <c r="X18" i="54"/>
  <c r="X22" i="54" s="1"/>
  <c r="X24" i="54" s="1"/>
  <c r="X31" i="54" s="1"/>
  <c r="X32" i="54" s="1"/>
  <c r="X35" i="54" s="1"/>
  <c r="X37" i="54" s="1"/>
  <c r="X48" i="54"/>
  <c r="X52" i="54" s="1"/>
  <c r="Y12" i="54"/>
  <c r="Y36" i="54" s="1"/>
  <c r="Y44" i="54"/>
  <c r="Y62" i="54" s="1"/>
  <c r="X89" i="54"/>
  <c r="X93" i="54" s="1"/>
  <c r="X94" i="54" s="1"/>
  <c r="X97" i="54" s="1"/>
  <c r="X28" i="55"/>
  <c r="X31" i="55" s="1"/>
  <c r="W26" i="50"/>
  <c r="X25" i="53"/>
  <c r="U7" i="56"/>
  <c r="U10" i="56" s="1"/>
  <c r="U15" i="50"/>
  <c r="U19" i="58" s="1"/>
  <c r="U22" i="58" s="1"/>
  <c r="U24" i="58" s="1"/>
  <c r="U41" i="50"/>
  <c r="V107" i="54"/>
  <c r="V122" i="54"/>
  <c r="Y74" i="56"/>
  <c r="Y75" i="56" s="1"/>
  <c r="Z72" i="56" s="1"/>
  <c r="Z65" i="56" s="1"/>
  <c r="Z66" i="56" s="1"/>
  <c r="Y8" i="56"/>
  <c r="Q83" i="53"/>
  <c r="P27" i="50"/>
  <c r="P37" i="58" s="1"/>
  <c r="Z41" i="56"/>
  <c r="Z26" i="55"/>
  <c r="Z70" i="56"/>
  <c r="Z81" i="53"/>
  <c r="Z10" i="28"/>
  <c r="Z15" i="28" s="1"/>
  <c r="AA12" i="28" s="1"/>
  <c r="Z119" i="54"/>
  <c r="Y48" i="54"/>
  <c r="Y52" i="54" s="1"/>
  <c r="Y18" i="54"/>
  <c r="Y22" i="54" s="1"/>
  <c r="W3" i="57"/>
  <c r="W3" i="54"/>
  <c r="W3" i="55"/>
  <c r="W3" i="56"/>
  <c r="X40" i="53"/>
  <c r="X44" i="53" s="1"/>
  <c r="X46" i="53" s="1"/>
  <c r="X50" i="53" s="1"/>
  <c r="X51" i="53" s="1"/>
  <c r="X55" i="53" s="1"/>
  <c r="Z4" i="57"/>
  <c r="Z4" i="56"/>
  <c r="Z4" i="55"/>
  <c r="Z4" i="54"/>
  <c r="U109" i="54"/>
  <c r="U123" i="54" s="1"/>
  <c r="Y25" i="53"/>
  <c r="Y40" i="53"/>
  <c r="Y44" i="53" s="1"/>
  <c r="AD5" i="50"/>
  <c r="AD5" i="52"/>
  <c r="AD5" i="53"/>
  <c r="Z20" i="52"/>
  <c r="Z10" i="52"/>
  <c r="Z4" i="53"/>
  <c r="Z4" i="52"/>
  <c r="AB25" i="44"/>
  <c r="W3" i="50"/>
  <c r="W3" i="53"/>
  <c r="W3" i="52"/>
  <c r="AA26" i="44"/>
  <c r="AA27" i="44"/>
  <c r="Z4" i="50"/>
  <c r="Z4" i="44"/>
  <c r="AA46" i="44"/>
  <c r="AA47" i="44" s="1"/>
  <c r="AA106" i="44" s="1"/>
  <c r="AA51" i="44"/>
  <c r="AA52" i="44" s="1"/>
  <c r="AA91" i="44"/>
  <c r="AA92" i="44" s="1"/>
  <c r="AA95" i="44" s="1"/>
  <c r="AB96" i="44" s="1"/>
  <c r="AB99" i="44" s="1"/>
  <c r="AA62" i="44"/>
  <c r="AA63" i="44" s="1"/>
  <c r="AA49" i="58" s="1"/>
  <c r="AD5" i="49"/>
  <c r="AD12" i="44"/>
  <c r="AD13" i="44" s="1"/>
  <c r="AD105" i="44" s="1"/>
  <c r="AA38" i="44"/>
  <c r="AA39" i="44" s="1"/>
  <c r="AA15" i="56" s="1"/>
  <c r="AA2" i="28"/>
  <c r="AA21" i="44"/>
  <c r="AA22" i="44" s="1"/>
  <c r="AA100" i="44"/>
  <c r="W3" i="28"/>
  <c r="W3" i="49"/>
  <c r="AA107" i="44"/>
  <c r="Z4" i="49"/>
  <c r="Z4" i="28"/>
  <c r="W3" i="44"/>
  <c r="Y108" i="44"/>
  <c r="X113" i="44"/>
  <c r="X114" i="44" s="1"/>
  <c r="AC17" i="44"/>
  <c r="AC18" i="44" s="1"/>
  <c r="AD5" i="44"/>
  <c r="AD5" i="28"/>
  <c r="AE9" i="44"/>
  <c r="W56" i="53" l="1"/>
  <c r="U19" i="56"/>
  <c r="U18" i="56"/>
  <c r="Q43" i="50"/>
  <c r="Q29" i="56"/>
  <c r="Q30" i="56" s="1"/>
  <c r="Q43" i="56"/>
  <c r="Q46" i="56" s="1"/>
  <c r="P33" i="50"/>
  <c r="R45" i="56"/>
  <c r="R26" i="56"/>
  <c r="S20" i="56"/>
  <c r="V72" i="53"/>
  <c r="V85" i="53"/>
  <c r="V84" i="53"/>
  <c r="AC2" i="55"/>
  <c r="AC2" i="56"/>
  <c r="AC2" i="50"/>
  <c r="AC2" i="54"/>
  <c r="AC2" i="52"/>
  <c r="AC2" i="53"/>
  <c r="AC2" i="57"/>
  <c r="AC2" i="44"/>
  <c r="AC2" i="58"/>
  <c r="AC2" i="49"/>
  <c r="X32" i="57"/>
  <c r="Y29" i="57" s="1"/>
  <c r="Y40" i="57" s="1"/>
  <c r="Y41" i="57" s="1"/>
  <c r="Y39" i="53"/>
  <c r="Y43" i="53" s="1"/>
  <c r="Y46" i="53" s="1"/>
  <c r="Y50" i="53" s="1"/>
  <c r="Y51" i="53" s="1"/>
  <c r="Y55" i="53" s="1"/>
  <c r="X27" i="53"/>
  <c r="X31" i="53" s="1"/>
  <c r="X32" i="53" s="1"/>
  <c r="X54" i="53" s="1"/>
  <c r="X56" i="53" s="1"/>
  <c r="Y47" i="54"/>
  <c r="Y51" i="54" s="1"/>
  <c r="Y24" i="53"/>
  <c r="P132" i="54"/>
  <c r="P42" i="50" s="1"/>
  <c r="P44" i="50" s="1"/>
  <c r="P48" i="50" s="1"/>
  <c r="P23" i="52" s="1"/>
  <c r="S44" i="56"/>
  <c r="S36" i="56"/>
  <c r="T44" i="56"/>
  <c r="T36" i="56"/>
  <c r="T17" i="50" s="1"/>
  <c r="T18" i="50" s="1"/>
  <c r="T28" i="58" s="1"/>
  <c r="T31" i="58" s="1"/>
  <c r="T33" i="58" s="1"/>
  <c r="Y26" i="53"/>
  <c r="AE5" i="58"/>
  <c r="AE5" i="59"/>
  <c r="AA4" i="59"/>
  <c r="AA4" i="58"/>
  <c r="Y49" i="54"/>
  <c r="Y53" i="54" s="1"/>
  <c r="X3" i="59"/>
  <c r="X3" i="58"/>
  <c r="AA36" i="57"/>
  <c r="AA37" i="57" s="1"/>
  <c r="AA39" i="57" s="1"/>
  <c r="AA40" i="58"/>
  <c r="AA30" i="58"/>
  <c r="AA21" i="58"/>
  <c r="AA10" i="58"/>
  <c r="AC84" i="44"/>
  <c r="AC85" i="44" s="1"/>
  <c r="AC11" i="57" s="1"/>
  <c r="AC73" i="44"/>
  <c r="AC74" i="44" s="1"/>
  <c r="AC11" i="55" s="1"/>
  <c r="AC2" i="59"/>
  <c r="V11" i="50"/>
  <c r="V8" i="58" s="1"/>
  <c r="V20" i="58"/>
  <c r="V29" i="58"/>
  <c r="V9" i="58"/>
  <c r="Y19" i="54"/>
  <c r="Y23" i="54" s="1"/>
  <c r="Y24" i="54" s="1"/>
  <c r="Y31" i="54" s="1"/>
  <c r="Y32" i="54" s="1"/>
  <c r="Y35" i="54" s="1"/>
  <c r="Y37" i="54" s="1"/>
  <c r="N20" i="50"/>
  <c r="N21" i="50" s="1"/>
  <c r="N50" i="50"/>
  <c r="N51" i="50" s="1"/>
  <c r="N14" i="52"/>
  <c r="N15" i="52" s="1"/>
  <c r="N25" i="52"/>
  <c r="Y34" i="50"/>
  <c r="Y47" i="58" s="1"/>
  <c r="Z32" i="52"/>
  <c r="Z35" i="52" s="1"/>
  <c r="AA27" i="57"/>
  <c r="AA30" i="52"/>
  <c r="X54" i="54"/>
  <c r="X58" i="54" s="1"/>
  <c r="X59" i="54" s="1"/>
  <c r="X63" i="54" s="1"/>
  <c r="X64" i="54" s="1"/>
  <c r="X98" i="54" s="1"/>
  <c r="W14" i="50"/>
  <c r="W46" i="50"/>
  <c r="X46" i="50"/>
  <c r="X14" i="50"/>
  <c r="Z31" i="57"/>
  <c r="Z15" i="57"/>
  <c r="Z17" i="57" s="1"/>
  <c r="Z18" i="57" s="1"/>
  <c r="Z19" i="54"/>
  <c r="Z23" i="54" s="1"/>
  <c r="Z49" i="54"/>
  <c r="Z53" i="54" s="1"/>
  <c r="W61" i="53"/>
  <c r="W9" i="50"/>
  <c r="Z44" i="54"/>
  <c r="Z62" i="54" s="1"/>
  <c r="Z12" i="54"/>
  <c r="Z36" i="54" s="1"/>
  <c r="X106" i="54"/>
  <c r="X99" i="54"/>
  <c r="Q110" i="54"/>
  <c r="Q111" i="54" s="1"/>
  <c r="Q124" i="54" s="1"/>
  <c r="Q130" i="54" s="1"/>
  <c r="AA105" i="54"/>
  <c r="AA68" i="53"/>
  <c r="AA57" i="54"/>
  <c r="AA49" i="53"/>
  <c r="AA30" i="54"/>
  <c r="AA30" i="53"/>
  <c r="X3" i="55"/>
  <c r="X3" i="57"/>
  <c r="X3" i="56"/>
  <c r="X3" i="54"/>
  <c r="AA10" i="28"/>
  <c r="AA15" i="28" s="1"/>
  <c r="AB12" i="28" s="1"/>
  <c r="AA26" i="55"/>
  <c r="AA70" i="56"/>
  <c r="AA41" i="56"/>
  <c r="AA81" i="53"/>
  <c r="AA119" i="54"/>
  <c r="Z17" i="53"/>
  <c r="U34" i="56"/>
  <c r="U35" i="56" s="1"/>
  <c r="Z16" i="53"/>
  <c r="Q73" i="53"/>
  <c r="Q74" i="53" s="1"/>
  <c r="Q86" i="53"/>
  <c r="Q129" i="54" s="1"/>
  <c r="W107" i="54"/>
  <c r="W122" i="54"/>
  <c r="Y28" i="55"/>
  <c r="Y31" i="55" s="1"/>
  <c r="X26" i="50"/>
  <c r="Z73" i="54"/>
  <c r="Z81" i="54" s="1"/>
  <c r="Z87" i="54" s="1"/>
  <c r="Z72" i="54"/>
  <c r="Z80" i="54" s="1"/>
  <c r="Z86" i="54" s="1"/>
  <c r="Z74" i="54"/>
  <c r="Z82" i="54" s="1"/>
  <c r="Z88" i="54" s="1"/>
  <c r="Z74" i="56"/>
  <c r="Z75" i="56" s="1"/>
  <c r="AA72" i="56" s="1"/>
  <c r="AA65" i="56" s="1"/>
  <c r="AA66" i="56" s="1"/>
  <c r="Z8" i="56"/>
  <c r="Y13" i="50"/>
  <c r="AE5" i="57"/>
  <c r="AE5" i="55"/>
  <c r="AE5" i="56"/>
  <c r="AE5" i="54"/>
  <c r="AA4" i="57"/>
  <c r="AA4" i="55"/>
  <c r="AA4" i="54"/>
  <c r="AA4" i="56"/>
  <c r="V109" i="54"/>
  <c r="V123" i="54" s="1"/>
  <c r="Y89" i="54"/>
  <c r="Y93" i="54" s="1"/>
  <c r="Y94" i="54" s="1"/>
  <c r="Y97" i="54" s="1"/>
  <c r="AA15" i="53"/>
  <c r="AA17" i="53" s="1"/>
  <c r="AA12" i="55"/>
  <c r="AA71" i="54"/>
  <c r="AA12" i="57"/>
  <c r="AA13" i="57" s="1"/>
  <c r="AA47" i="50" s="1"/>
  <c r="AA43" i="54"/>
  <c r="AA11" i="54"/>
  <c r="Z30" i="55"/>
  <c r="Z13" i="55"/>
  <c r="Z13" i="50" s="1"/>
  <c r="Z26" i="53"/>
  <c r="Z41" i="53"/>
  <c r="Z45" i="53" s="1"/>
  <c r="AC25" i="44"/>
  <c r="AE5" i="50"/>
  <c r="AE5" i="53"/>
  <c r="AE5" i="52"/>
  <c r="AA4" i="52"/>
  <c r="AA4" i="53"/>
  <c r="AB26" i="44"/>
  <c r="AB27" i="44" s="1"/>
  <c r="X3" i="50"/>
  <c r="X3" i="53"/>
  <c r="X3" i="52"/>
  <c r="AA20" i="52"/>
  <c r="AA10" i="52"/>
  <c r="AA4" i="50"/>
  <c r="AA4" i="44"/>
  <c r="AB100" i="44"/>
  <c r="AB107" i="44"/>
  <c r="AB46" i="44"/>
  <c r="AB47" i="44" s="1"/>
  <c r="AB106" i="44" s="1"/>
  <c r="AB51" i="44"/>
  <c r="AB52" i="44" s="1"/>
  <c r="AE5" i="49"/>
  <c r="AE12" i="44"/>
  <c r="AE13" i="44" s="1"/>
  <c r="AE105" i="44" s="1"/>
  <c r="AB38" i="44"/>
  <c r="AB39" i="44" s="1"/>
  <c r="AB15" i="56" s="1"/>
  <c r="AB21" i="44"/>
  <c r="AB22" i="44" s="1"/>
  <c r="AB62" i="44"/>
  <c r="AB63" i="44" s="1"/>
  <c r="AB49" i="58" s="1"/>
  <c r="AB91" i="44"/>
  <c r="AB92" i="44" s="1"/>
  <c r="AB95" i="44" s="1"/>
  <c r="AC96" i="44" s="1"/>
  <c r="AC99" i="44" s="1"/>
  <c r="AB2" i="28"/>
  <c r="X3" i="49"/>
  <c r="X3" i="28"/>
  <c r="AA4" i="28"/>
  <c r="AA4" i="49"/>
  <c r="X3" i="44"/>
  <c r="Z108" i="44"/>
  <c r="Y113" i="44"/>
  <c r="Y114" i="44" s="1"/>
  <c r="AE5" i="44"/>
  <c r="AE5" i="28"/>
  <c r="AF9" i="44"/>
  <c r="AD17" i="44"/>
  <c r="AD18" i="44" s="1"/>
  <c r="Y54" i="54" l="1"/>
  <c r="Y58" i="54" s="1"/>
  <c r="Y59" i="54" s="1"/>
  <c r="Y63" i="54" s="1"/>
  <c r="Y64" i="54" s="1"/>
  <c r="Y98" i="54" s="1"/>
  <c r="Y27" i="53"/>
  <c r="Y31" i="53" s="1"/>
  <c r="Y32" i="53" s="1"/>
  <c r="R43" i="56"/>
  <c r="R46" i="56" s="1"/>
  <c r="Q33" i="50"/>
  <c r="R29" i="56"/>
  <c r="R30" i="56" s="1"/>
  <c r="R43" i="50"/>
  <c r="T17" i="56"/>
  <c r="T20" i="56" s="1"/>
  <c r="S24" i="56"/>
  <c r="S25" i="56" s="1"/>
  <c r="AD2" i="49"/>
  <c r="AD2" i="55"/>
  <c r="AD2" i="56"/>
  <c r="AD2" i="50"/>
  <c r="AD2" i="54"/>
  <c r="AD2" i="52"/>
  <c r="AD2" i="53"/>
  <c r="AD2" i="57"/>
  <c r="AD2" i="44"/>
  <c r="AD2" i="58"/>
  <c r="X32" i="50"/>
  <c r="X46" i="58" s="1"/>
  <c r="X60" i="53"/>
  <c r="X61" i="53" s="1"/>
  <c r="Y32" i="57"/>
  <c r="Z29" i="57" s="1"/>
  <c r="Z40" i="57" s="1"/>
  <c r="Z41" i="57" s="1"/>
  <c r="Z42" i="57" s="1"/>
  <c r="T39" i="52"/>
  <c r="U44" i="56"/>
  <c r="U36" i="56"/>
  <c r="U17" i="50" s="1"/>
  <c r="U18" i="50" s="1"/>
  <c r="U28" i="58" s="1"/>
  <c r="U31" i="58" s="1"/>
  <c r="U33" i="58" s="1"/>
  <c r="S17" i="50"/>
  <c r="S18" i="50" s="1"/>
  <c r="S39" i="52" s="1"/>
  <c r="T13" i="52"/>
  <c r="AA18" i="53"/>
  <c r="AA26" i="53" s="1"/>
  <c r="V11" i="58"/>
  <c r="V13" i="58" s="1"/>
  <c r="AD84" i="44"/>
  <c r="AD85" i="44" s="1"/>
  <c r="AD11" i="57" s="1"/>
  <c r="AD73" i="44"/>
  <c r="AD74" i="44" s="1"/>
  <c r="AD11" i="55" s="1"/>
  <c r="AD2" i="59"/>
  <c r="Y3" i="59"/>
  <c r="Y3" i="58"/>
  <c r="V15" i="50"/>
  <c r="W11" i="50"/>
  <c r="W8" i="58" s="1"/>
  <c r="W29" i="58"/>
  <c r="W9" i="58"/>
  <c r="W20" i="58"/>
  <c r="Y54" i="53"/>
  <c r="Y56" i="53" s="1"/>
  <c r="Y9" i="50" s="1"/>
  <c r="Y60" i="53"/>
  <c r="Y61" i="53" s="1"/>
  <c r="V41" i="50"/>
  <c r="V7" i="56"/>
  <c r="V10" i="56" s="1"/>
  <c r="AF5" i="58"/>
  <c r="AF5" i="59"/>
  <c r="AB36" i="57"/>
  <c r="AB37" i="57" s="1"/>
  <c r="AB39" i="57" s="1"/>
  <c r="AB10" i="58"/>
  <c r="AB30" i="58"/>
  <c r="AB40" i="58"/>
  <c r="AB21" i="58"/>
  <c r="AB4" i="59"/>
  <c r="AB4" i="58"/>
  <c r="AA16" i="53"/>
  <c r="AA47" i="54" s="1"/>
  <c r="AA51" i="54" s="1"/>
  <c r="N28" i="50"/>
  <c r="O22" i="52"/>
  <c r="N35" i="50"/>
  <c r="O12" i="52"/>
  <c r="AB30" i="52"/>
  <c r="AB27" i="57"/>
  <c r="AA32" i="52"/>
  <c r="AA35" i="52" s="1"/>
  <c r="Z34" i="50"/>
  <c r="Z47" i="58" s="1"/>
  <c r="Q131" i="54"/>
  <c r="X100" i="54"/>
  <c r="X101" i="54" s="1"/>
  <c r="X10" i="50" s="1"/>
  <c r="AA31" i="57"/>
  <c r="Z9" i="56"/>
  <c r="Y9" i="56"/>
  <c r="Y42" i="57"/>
  <c r="AA15" i="57"/>
  <c r="AA17" i="57" s="1"/>
  <c r="AA18" i="57" s="1"/>
  <c r="AB57" i="54"/>
  <c r="AB49" i="53"/>
  <c r="AB30" i="54"/>
  <c r="AB105" i="54"/>
  <c r="AB30" i="53"/>
  <c r="AB68" i="53"/>
  <c r="Z48" i="54"/>
  <c r="Z52" i="54" s="1"/>
  <c r="Z18" i="54"/>
  <c r="Z22" i="54" s="1"/>
  <c r="W109" i="54"/>
  <c r="W123" i="54" s="1"/>
  <c r="X107" i="54"/>
  <c r="X122" i="54"/>
  <c r="AA44" i="54"/>
  <c r="AA62" i="54" s="1"/>
  <c r="AA12" i="54"/>
  <c r="AA36" i="54" s="1"/>
  <c r="AA74" i="56"/>
  <c r="AA75" i="56" s="1"/>
  <c r="AB72" i="56" s="1"/>
  <c r="AB65" i="56" s="1"/>
  <c r="AB66" i="56" s="1"/>
  <c r="AA8" i="56"/>
  <c r="Y3" i="56"/>
  <c r="Y3" i="57"/>
  <c r="Y3" i="55"/>
  <c r="Y3" i="54"/>
  <c r="Y99" i="54"/>
  <c r="Y100" i="54" s="1"/>
  <c r="Y101" i="54" s="1"/>
  <c r="Y10" i="50" s="1"/>
  <c r="Y106" i="54"/>
  <c r="Z89" i="54"/>
  <c r="Z93" i="54" s="1"/>
  <c r="Z94" i="54" s="1"/>
  <c r="Z97" i="54" s="1"/>
  <c r="Z47" i="54"/>
  <c r="Z51" i="54" s="1"/>
  <c r="Z17" i="54"/>
  <c r="Z21" i="54" s="1"/>
  <c r="Z39" i="53"/>
  <c r="Z43" i="53" s="1"/>
  <c r="AA74" i="54"/>
  <c r="AA82" i="54" s="1"/>
  <c r="AA88" i="54" s="1"/>
  <c r="AA73" i="54"/>
  <c r="AA81" i="54" s="1"/>
  <c r="AA87" i="54" s="1"/>
  <c r="AA72" i="54"/>
  <c r="AA80" i="54" s="1"/>
  <c r="AA86" i="54" s="1"/>
  <c r="AA48" i="54"/>
  <c r="AA52" i="54" s="1"/>
  <c r="AA18" i="54"/>
  <c r="AA22" i="54" s="1"/>
  <c r="Z24" i="53"/>
  <c r="AA30" i="55"/>
  <c r="AA13" i="55"/>
  <c r="AA13" i="50" s="1"/>
  <c r="X9" i="50"/>
  <c r="W69" i="53"/>
  <c r="W70" i="53" s="1"/>
  <c r="W84" i="53"/>
  <c r="Z40" i="53"/>
  <c r="Z44" i="53" s="1"/>
  <c r="Z28" i="55"/>
  <c r="Z31" i="55" s="1"/>
  <c r="Y26" i="50"/>
  <c r="Z25" i="53"/>
  <c r="Q31" i="50"/>
  <c r="Q39" i="58" s="1"/>
  <c r="R121" i="54"/>
  <c r="AF5" i="57"/>
  <c r="AF5" i="54"/>
  <c r="AF5" i="56"/>
  <c r="AF5" i="55"/>
  <c r="AB15" i="53"/>
  <c r="AB18" i="53" s="1"/>
  <c r="AB12" i="55"/>
  <c r="AB43" i="54"/>
  <c r="AB11" i="54"/>
  <c r="AB71" i="54"/>
  <c r="AB12" i="57"/>
  <c r="AB13" i="57" s="1"/>
  <c r="AB47" i="50" s="1"/>
  <c r="AB4" i="57"/>
  <c r="AB4" i="56"/>
  <c r="AB4" i="55"/>
  <c r="AB4" i="54"/>
  <c r="R83" i="53"/>
  <c r="Q27" i="50"/>
  <c r="Q37" i="58" s="1"/>
  <c r="AB70" i="56"/>
  <c r="AB41" i="56"/>
  <c r="AB10" i="28"/>
  <c r="AB15" i="28" s="1"/>
  <c r="AC12" i="28" s="1"/>
  <c r="AB81" i="53"/>
  <c r="AB26" i="55"/>
  <c r="AB119" i="54"/>
  <c r="AA25" i="53"/>
  <c r="AA40" i="53"/>
  <c r="AA44" i="53" s="1"/>
  <c r="AA39" i="53"/>
  <c r="AA43" i="53" s="1"/>
  <c r="AD25" i="44"/>
  <c r="AF5" i="50"/>
  <c r="AF5" i="53"/>
  <c r="AF5" i="52"/>
  <c r="AB4" i="52"/>
  <c r="AB4" i="53"/>
  <c r="AC26" i="44"/>
  <c r="AC27" i="44" s="1"/>
  <c r="Y3" i="50"/>
  <c r="Y3" i="53"/>
  <c r="Y3" i="52"/>
  <c r="AB20" i="52"/>
  <c r="AB10" i="52"/>
  <c r="AC100" i="44"/>
  <c r="AB4" i="28"/>
  <c r="AB4" i="50"/>
  <c r="AB4" i="44"/>
  <c r="AC46" i="44"/>
  <c r="AC47" i="44" s="1"/>
  <c r="AC106" i="44" s="1"/>
  <c r="AC51" i="44"/>
  <c r="AC52" i="44" s="1"/>
  <c r="AC2" i="28"/>
  <c r="AF5" i="49"/>
  <c r="AF12" i="44"/>
  <c r="AF13" i="44" s="1"/>
  <c r="AF105" i="44" s="1"/>
  <c r="AC91" i="44"/>
  <c r="AC92" i="44" s="1"/>
  <c r="AC95" i="44" s="1"/>
  <c r="AD96" i="44" s="1"/>
  <c r="AD99" i="44" s="1"/>
  <c r="Y3" i="49"/>
  <c r="Y3" i="28"/>
  <c r="AC38" i="44"/>
  <c r="AC39" i="44" s="1"/>
  <c r="AC15" i="56" s="1"/>
  <c r="AC21" i="44"/>
  <c r="AC22" i="44" s="1"/>
  <c r="AC107" i="44"/>
  <c r="AC62" i="44"/>
  <c r="AC63" i="44" s="1"/>
  <c r="AC49" i="58" s="1"/>
  <c r="AB4" i="49"/>
  <c r="Y3" i="44"/>
  <c r="AA108" i="44"/>
  <c r="Z113" i="44"/>
  <c r="Z114" i="44" s="1"/>
  <c r="AE17" i="44"/>
  <c r="AE18" i="44" s="1"/>
  <c r="AF5" i="44"/>
  <c r="AF5" i="28"/>
  <c r="AG9" i="44"/>
  <c r="AA17" i="54" l="1"/>
  <c r="AA21" i="54" s="1"/>
  <c r="AA24" i="53"/>
  <c r="S45" i="56"/>
  <c r="S26" i="56"/>
  <c r="U17" i="56"/>
  <c r="U20" i="56" s="1"/>
  <c r="T24" i="56"/>
  <c r="T25" i="56" s="1"/>
  <c r="V19" i="56"/>
  <c r="V18" i="56"/>
  <c r="S43" i="56"/>
  <c r="S46" i="56" s="1"/>
  <c r="R33" i="50"/>
  <c r="AE2" i="53"/>
  <c r="AE2" i="44"/>
  <c r="AE2" i="49"/>
  <c r="AE2" i="58"/>
  <c r="AE2" i="55"/>
  <c r="AE2" i="56"/>
  <c r="AE2" i="50"/>
  <c r="AE2" i="54"/>
  <c r="AE2" i="52"/>
  <c r="AE2" i="57"/>
  <c r="Y32" i="50"/>
  <c r="Y46" i="58" s="1"/>
  <c r="Z32" i="57"/>
  <c r="AA29" i="57" s="1"/>
  <c r="AA32" i="57" s="1"/>
  <c r="W72" i="53"/>
  <c r="W85" i="53"/>
  <c r="AA49" i="54"/>
  <c r="AA53" i="54" s="1"/>
  <c r="AA54" i="54" s="1"/>
  <c r="AA58" i="54" s="1"/>
  <c r="AA59" i="54" s="1"/>
  <c r="AA63" i="54" s="1"/>
  <c r="AA64" i="54" s="1"/>
  <c r="AA98" i="54" s="1"/>
  <c r="AA41" i="53"/>
  <c r="AA45" i="53" s="1"/>
  <c r="AA46" i="53" s="1"/>
  <c r="AA50" i="53" s="1"/>
  <c r="AA51" i="53" s="1"/>
  <c r="AA55" i="53" s="1"/>
  <c r="AA19" i="54"/>
  <c r="AA23" i="54" s="1"/>
  <c r="AA24" i="54" s="1"/>
  <c r="AA31" i="54" s="1"/>
  <c r="AA32" i="54" s="1"/>
  <c r="AA35" i="54" s="1"/>
  <c r="AA37" i="54" s="1"/>
  <c r="Q132" i="54"/>
  <c r="Q42" i="50" s="1"/>
  <c r="Q44" i="50" s="1"/>
  <c r="Q48" i="50" s="1"/>
  <c r="Q23" i="52" s="1"/>
  <c r="S28" i="58"/>
  <c r="S31" i="58" s="1"/>
  <c r="S33" i="58" s="1"/>
  <c r="S13" i="52"/>
  <c r="N36" i="50"/>
  <c r="N48" i="58"/>
  <c r="N50" i="58" s="1"/>
  <c r="N51" i="58" s="1"/>
  <c r="Z46" i="53"/>
  <c r="Z50" i="53" s="1"/>
  <c r="Z51" i="53" s="1"/>
  <c r="Z55" i="53" s="1"/>
  <c r="AC4" i="59"/>
  <c r="AC4" i="58"/>
  <c r="AG5" i="59"/>
  <c r="AG5" i="58"/>
  <c r="V19" i="58"/>
  <c r="V22" i="58" s="1"/>
  <c r="V24" i="58" s="1"/>
  <c r="V34" i="56"/>
  <c r="V35" i="56" s="1"/>
  <c r="AC36" i="57"/>
  <c r="AC37" i="57" s="1"/>
  <c r="AC39" i="57" s="1"/>
  <c r="AC30" i="58"/>
  <c r="AC40" i="58"/>
  <c r="AC21" i="58"/>
  <c r="AC10" i="58"/>
  <c r="W7" i="56"/>
  <c r="W10" i="56" s="1"/>
  <c r="X9" i="58"/>
  <c r="X20" i="58"/>
  <c r="X29" i="58"/>
  <c r="Y20" i="58"/>
  <c r="Y9" i="58"/>
  <c r="Y29" i="58"/>
  <c r="AE84" i="44"/>
  <c r="AE85" i="44" s="1"/>
  <c r="AE11" i="57" s="1"/>
  <c r="AE73" i="44"/>
  <c r="AE74" i="44" s="1"/>
  <c r="AE11" i="55" s="1"/>
  <c r="AE2" i="59"/>
  <c r="Z3" i="59"/>
  <c r="Z3" i="58"/>
  <c r="W41" i="50"/>
  <c r="W11" i="58"/>
  <c r="W13" i="58" s="1"/>
  <c r="W15" i="50"/>
  <c r="W19" i="58" s="1"/>
  <c r="W22" i="58" s="1"/>
  <c r="W24" i="58" s="1"/>
  <c r="O38" i="52"/>
  <c r="O40" i="52" s="1"/>
  <c r="O43" i="52" s="1"/>
  <c r="O44" i="52" s="1"/>
  <c r="N29" i="50"/>
  <c r="N38" i="58"/>
  <c r="N41" i="58" s="1"/>
  <c r="N42" i="58" s="1"/>
  <c r="U13" i="52"/>
  <c r="U39" i="52"/>
  <c r="AA34" i="50"/>
  <c r="AA47" i="58" s="1"/>
  <c r="AB32" i="52"/>
  <c r="AB35" i="52" s="1"/>
  <c r="AB16" i="53"/>
  <c r="AB47" i="54" s="1"/>
  <c r="AB51" i="54" s="1"/>
  <c r="AC30" i="52"/>
  <c r="AC27" i="57"/>
  <c r="AB17" i="53"/>
  <c r="AB18" i="54" s="1"/>
  <c r="AB22" i="54" s="1"/>
  <c r="X11" i="50"/>
  <c r="Y46" i="50"/>
  <c r="Y14" i="50"/>
  <c r="AB15" i="57"/>
  <c r="AB17" i="57" s="1"/>
  <c r="AB18" i="57" s="1"/>
  <c r="AB31" i="57"/>
  <c r="Z14" i="50"/>
  <c r="Z46" i="50"/>
  <c r="Z24" i="54"/>
  <c r="Z31" i="54" s="1"/>
  <c r="Z32" i="54" s="1"/>
  <c r="Z35" i="54" s="1"/>
  <c r="Z37" i="54" s="1"/>
  <c r="Z99" i="54" s="1"/>
  <c r="AA89" i="54"/>
  <c r="AA93" i="54" s="1"/>
  <c r="AA94" i="54" s="1"/>
  <c r="AA97" i="54" s="1"/>
  <c r="AA40" i="57"/>
  <c r="AA41" i="57" s="1"/>
  <c r="AC57" i="54"/>
  <c r="AC30" i="54"/>
  <c r="AC105" i="54"/>
  <c r="AC30" i="53"/>
  <c r="AC49" i="53"/>
  <c r="AC68" i="53"/>
  <c r="AB19" i="54"/>
  <c r="AB23" i="54" s="1"/>
  <c r="AB49" i="54"/>
  <c r="AB53" i="54" s="1"/>
  <c r="AC4" i="55"/>
  <c r="AC4" i="56"/>
  <c r="AC4" i="57"/>
  <c r="AC4" i="54"/>
  <c r="AB74" i="56"/>
  <c r="AB75" i="56" s="1"/>
  <c r="AC72" i="56" s="1"/>
  <c r="AC65" i="56" s="1"/>
  <c r="AC66" i="56" s="1"/>
  <c r="AB8" i="56"/>
  <c r="AC70" i="56"/>
  <c r="AC119" i="54"/>
  <c r="AC41" i="56"/>
  <c r="AC81" i="53"/>
  <c r="AC26" i="55"/>
  <c r="AC10" i="28"/>
  <c r="AC15" i="28" s="1"/>
  <c r="AD12" i="28" s="1"/>
  <c r="AA28" i="55"/>
  <c r="AA31" i="55" s="1"/>
  <c r="Z26" i="50"/>
  <c r="AB72" i="54"/>
  <c r="AB80" i="54" s="1"/>
  <c r="AB86" i="54" s="1"/>
  <c r="AB73" i="54"/>
  <c r="AB81" i="54" s="1"/>
  <c r="AB87" i="54" s="1"/>
  <c r="AB74" i="54"/>
  <c r="AB82" i="54" s="1"/>
  <c r="AB88" i="54" s="1"/>
  <c r="X109" i="54"/>
  <c r="X123" i="54" s="1"/>
  <c r="Z3" i="56"/>
  <c r="Z3" i="57"/>
  <c r="Z3" i="54"/>
  <c r="Z3" i="55"/>
  <c r="AB44" i="54"/>
  <c r="AB62" i="54" s="1"/>
  <c r="AB12" i="54"/>
  <c r="AB36" i="54" s="1"/>
  <c r="AB30" i="55"/>
  <c r="AB13" i="55"/>
  <c r="AB13" i="50" s="1"/>
  <c r="R110" i="54"/>
  <c r="R111" i="54" s="1"/>
  <c r="R124" i="54"/>
  <c r="R130" i="54" s="1"/>
  <c r="X69" i="53"/>
  <c r="X70" i="53" s="1"/>
  <c r="X84" i="53"/>
  <c r="AC15" i="53"/>
  <c r="AC16" i="53" s="1"/>
  <c r="AC12" i="55"/>
  <c r="AC43" i="54"/>
  <c r="AC11" i="54"/>
  <c r="AC71" i="54"/>
  <c r="AC12" i="57"/>
  <c r="AC13" i="57" s="1"/>
  <c r="AC47" i="50" s="1"/>
  <c r="R73" i="53"/>
  <c r="R74" i="53" s="1"/>
  <c r="R86" i="53"/>
  <c r="R129" i="54" s="1"/>
  <c r="AG5" i="57"/>
  <c r="AG5" i="54"/>
  <c r="AG5" i="56"/>
  <c r="AG5" i="55"/>
  <c r="Z54" i="54"/>
  <c r="Z58" i="54" s="1"/>
  <c r="Z59" i="54" s="1"/>
  <c r="Z63" i="54" s="1"/>
  <c r="Z64" i="54" s="1"/>
  <c r="Z98" i="54" s="1"/>
  <c r="Y107" i="54"/>
  <c r="Y122" i="54"/>
  <c r="Y11" i="50"/>
  <c r="Y8" i="58" s="1"/>
  <c r="Y69" i="53"/>
  <c r="Y70" i="53" s="1"/>
  <c r="Y84" i="53"/>
  <c r="Z27" i="53"/>
  <c r="Z31" i="53" s="1"/>
  <c r="Z32" i="53" s="1"/>
  <c r="AA27" i="53"/>
  <c r="AA31" i="53" s="1"/>
  <c r="AA32" i="53" s="1"/>
  <c r="AB26" i="53"/>
  <c r="AB41" i="53"/>
  <c r="AB45" i="53" s="1"/>
  <c r="AC4" i="52"/>
  <c r="AC4" i="53"/>
  <c r="AG5" i="50"/>
  <c r="AG5" i="53"/>
  <c r="AG5" i="52"/>
  <c r="AC20" i="52"/>
  <c r="AC10" i="52"/>
  <c r="AE25" i="44"/>
  <c r="Z3" i="50"/>
  <c r="Z3" i="53"/>
  <c r="Z3" i="52"/>
  <c r="AD26" i="44"/>
  <c r="AD27" i="44" s="1"/>
  <c r="AD100" i="44"/>
  <c r="AC4" i="49"/>
  <c r="AC4" i="50"/>
  <c r="AC4" i="44"/>
  <c r="AD21" i="44"/>
  <c r="AD22" i="44" s="1"/>
  <c r="AD51" i="44"/>
  <c r="AD52" i="44" s="1"/>
  <c r="AD2" i="28"/>
  <c r="AD107" i="44"/>
  <c r="AD62" i="44"/>
  <c r="AD63" i="44" s="1"/>
  <c r="AD49" i="58" s="1"/>
  <c r="AG5" i="49"/>
  <c r="AG12" i="44"/>
  <c r="AG13" i="44" s="1"/>
  <c r="AG105" i="44" s="1"/>
  <c r="AD91" i="44"/>
  <c r="AD92" i="44" s="1"/>
  <c r="AD95" i="44" s="1"/>
  <c r="AE96" i="44" s="1"/>
  <c r="AE99" i="44" s="1"/>
  <c r="AD46" i="44"/>
  <c r="AD47" i="44" s="1"/>
  <c r="AD106" i="44" s="1"/>
  <c r="AD38" i="44"/>
  <c r="AD39" i="44" s="1"/>
  <c r="AD15" i="56" s="1"/>
  <c r="AC4" i="28"/>
  <c r="Z3" i="28"/>
  <c r="Z3" i="49"/>
  <c r="Z3" i="44"/>
  <c r="AB108" i="44"/>
  <c r="AA113" i="44"/>
  <c r="AA114" i="44" s="1"/>
  <c r="AF17" i="44"/>
  <c r="AF18" i="44" s="1"/>
  <c r="AG5" i="44"/>
  <c r="AG5" i="28"/>
  <c r="AH9" i="44"/>
  <c r="AC17" i="53" l="1"/>
  <c r="W34" i="56"/>
  <c r="W35" i="56" s="1"/>
  <c r="S33" i="50"/>
  <c r="T43" i="56"/>
  <c r="T45" i="56"/>
  <c r="T26" i="56"/>
  <c r="V17" i="56"/>
  <c r="V20" i="56" s="1"/>
  <c r="U24" i="56"/>
  <c r="U25" i="56" s="1"/>
  <c r="W19" i="56"/>
  <c r="W18" i="56"/>
  <c r="S43" i="50"/>
  <c r="S29" i="56"/>
  <c r="S30" i="56" s="1"/>
  <c r="AA32" i="50"/>
  <c r="AA46" i="58" s="1"/>
  <c r="AB29" i="57"/>
  <c r="AB40" i="57" s="1"/>
  <c r="AB41" i="57" s="1"/>
  <c r="Y72" i="53"/>
  <c r="Y85" i="53"/>
  <c r="AB17" i="54"/>
  <c r="AB21" i="54" s="1"/>
  <c r="Z32" i="50"/>
  <c r="Z46" i="58" s="1"/>
  <c r="X72" i="53"/>
  <c r="X85" i="53"/>
  <c r="AF2" i="58"/>
  <c r="AF2" i="52"/>
  <c r="AF2" i="55"/>
  <c r="AF2" i="53"/>
  <c r="AF2" i="49"/>
  <c r="AF2" i="50"/>
  <c r="AF2" i="54"/>
  <c r="AF2" i="44"/>
  <c r="AF2" i="56"/>
  <c r="AF2" i="57"/>
  <c r="AB48" i="54"/>
  <c r="AB52" i="54" s="1"/>
  <c r="AB54" i="54" s="1"/>
  <c r="AB58" i="54" s="1"/>
  <c r="AB59" i="54" s="1"/>
  <c r="AB63" i="54" s="1"/>
  <c r="AB64" i="54" s="1"/>
  <c r="AB98" i="54" s="1"/>
  <c r="V44" i="56"/>
  <c r="V36" i="56"/>
  <c r="W44" i="56"/>
  <c r="W36" i="56"/>
  <c r="W17" i="50" s="1"/>
  <c r="W18" i="50" s="1"/>
  <c r="W28" i="58" s="1"/>
  <c r="W31" i="58" s="1"/>
  <c r="W33" i="58" s="1"/>
  <c r="Y11" i="58"/>
  <c r="Y13" i="58" s="1"/>
  <c r="X7" i="56"/>
  <c r="X10" i="56" s="1"/>
  <c r="X8" i="58"/>
  <c r="X11" i="58" s="1"/>
  <c r="X13" i="58" s="1"/>
  <c r="AD4" i="59"/>
  <c r="AD4" i="58"/>
  <c r="AH5" i="58"/>
  <c r="AH5" i="59"/>
  <c r="AD36" i="57"/>
  <c r="AD37" i="57" s="1"/>
  <c r="AD39" i="57" s="1"/>
  <c r="AD30" i="58"/>
  <c r="AD40" i="58"/>
  <c r="AD21" i="58"/>
  <c r="AD10" i="58"/>
  <c r="AB39" i="53"/>
  <c r="AB43" i="53" s="1"/>
  <c r="AB40" i="53"/>
  <c r="AB44" i="53" s="1"/>
  <c r="AB25" i="53"/>
  <c r="Z54" i="53"/>
  <c r="Z56" i="53" s="1"/>
  <c r="Z9" i="50" s="1"/>
  <c r="Z60" i="53"/>
  <c r="Z61" i="53" s="1"/>
  <c r="AF84" i="44"/>
  <c r="AF85" i="44" s="1"/>
  <c r="AF11" i="57" s="1"/>
  <c r="AF73" i="44"/>
  <c r="AF74" i="44" s="1"/>
  <c r="AF11" i="55" s="1"/>
  <c r="AF2" i="59"/>
  <c r="AA3" i="59"/>
  <c r="AA3" i="58"/>
  <c r="X41" i="50"/>
  <c r="AA54" i="53"/>
  <c r="AA60" i="53"/>
  <c r="R131" i="54"/>
  <c r="N56" i="50"/>
  <c r="N57" i="50"/>
  <c r="O24" i="52"/>
  <c r="O45" i="52"/>
  <c r="AB24" i="53"/>
  <c r="X15" i="50"/>
  <c r="X19" i="58" s="1"/>
  <c r="X22" i="58" s="1"/>
  <c r="X24" i="58" s="1"/>
  <c r="AD30" i="52"/>
  <c r="AD27" i="57"/>
  <c r="AB89" i="54"/>
  <c r="AB93" i="54" s="1"/>
  <c r="AB94" i="54" s="1"/>
  <c r="AB97" i="54" s="1"/>
  <c r="AB34" i="50"/>
  <c r="AB47" i="58" s="1"/>
  <c r="AC32" i="52"/>
  <c r="AC35" i="52" s="1"/>
  <c r="Z100" i="54"/>
  <c r="Z101" i="54" s="1"/>
  <c r="Z10" i="50" s="1"/>
  <c r="AC15" i="57"/>
  <c r="AC17" i="57" s="1"/>
  <c r="AC18" i="57" s="1"/>
  <c r="AC31" i="57"/>
  <c r="AA9" i="56"/>
  <c r="AA42" i="57"/>
  <c r="AB24" i="54"/>
  <c r="AB31" i="54" s="1"/>
  <c r="AB32" i="54" s="1"/>
  <c r="AB35" i="54" s="1"/>
  <c r="AB37" i="54" s="1"/>
  <c r="AB106" i="54" s="1"/>
  <c r="Z106" i="54"/>
  <c r="Z107" i="54" s="1"/>
  <c r="AB32" i="57"/>
  <c r="AC29" i="57" s="1"/>
  <c r="AD105" i="54"/>
  <c r="AD30" i="53"/>
  <c r="AD49" i="53"/>
  <c r="AD30" i="54"/>
  <c r="AD68" i="53"/>
  <c r="AD57" i="54"/>
  <c r="AC17" i="54"/>
  <c r="AC21" i="54" s="1"/>
  <c r="AC47" i="54"/>
  <c r="AC51" i="54" s="1"/>
  <c r="AH5" i="57"/>
  <c r="AH5" i="55"/>
  <c r="AH5" i="56"/>
  <c r="AH5" i="54"/>
  <c r="AC12" i="54"/>
  <c r="AC36" i="54" s="1"/>
  <c r="AC44" i="54"/>
  <c r="AC62" i="54" s="1"/>
  <c r="Y109" i="54"/>
  <c r="Y123" i="54" s="1"/>
  <c r="AD4" i="56"/>
  <c r="AD4" i="55"/>
  <c r="AD4" i="54"/>
  <c r="AD4" i="57"/>
  <c r="AC18" i="53"/>
  <c r="AC41" i="53" s="1"/>
  <c r="AC45" i="53" s="1"/>
  <c r="AA106" i="54"/>
  <c r="AA99" i="54"/>
  <c r="AA100" i="54" s="1"/>
  <c r="AA101" i="54" s="1"/>
  <c r="AA10" i="50" s="1"/>
  <c r="AD26" i="55"/>
  <c r="AD70" i="56"/>
  <c r="AD41" i="56"/>
  <c r="AD10" i="28"/>
  <c r="AD15" i="28" s="1"/>
  <c r="AE12" i="28" s="1"/>
  <c r="AD81" i="53"/>
  <c r="AD119" i="54"/>
  <c r="AC73" i="54"/>
  <c r="AC81" i="54" s="1"/>
  <c r="AC87" i="54" s="1"/>
  <c r="AC74" i="54"/>
  <c r="AC82" i="54" s="1"/>
  <c r="AC88" i="54" s="1"/>
  <c r="AC72" i="54"/>
  <c r="AC80" i="54" s="1"/>
  <c r="AC86" i="54" s="1"/>
  <c r="S121" i="54"/>
  <c r="R31" i="50"/>
  <c r="R39" i="58" s="1"/>
  <c r="AA3" i="56"/>
  <c r="AA3" i="57"/>
  <c r="AA3" i="54"/>
  <c r="AA3" i="55"/>
  <c r="Y7" i="56"/>
  <c r="Y10" i="56" s="1"/>
  <c r="Y15" i="50"/>
  <c r="Y19" i="58" s="1"/>
  <c r="Y22" i="58" s="1"/>
  <c r="Y24" i="58" s="1"/>
  <c r="Y41" i="50"/>
  <c r="AB28" i="55"/>
  <c r="AB31" i="55" s="1"/>
  <c r="AA26" i="50"/>
  <c r="AC30" i="55"/>
  <c r="AC13" i="55"/>
  <c r="AC13" i="50" s="1"/>
  <c r="AC74" i="56"/>
  <c r="AC75" i="56" s="1"/>
  <c r="AD72" i="56" s="1"/>
  <c r="AD65" i="56" s="1"/>
  <c r="AD66" i="56" s="1"/>
  <c r="AC8" i="56"/>
  <c r="AC18" i="54"/>
  <c r="AC22" i="54" s="1"/>
  <c r="AC48" i="54"/>
  <c r="AC52" i="54" s="1"/>
  <c r="S83" i="53"/>
  <c r="R27" i="50"/>
  <c r="R37" i="58" s="1"/>
  <c r="AA56" i="53"/>
  <c r="AD15" i="53"/>
  <c r="AD18" i="53" s="1"/>
  <c r="AD12" i="55"/>
  <c r="AD12" i="57"/>
  <c r="AD13" i="57" s="1"/>
  <c r="AD47" i="50" s="1"/>
  <c r="AD43" i="54"/>
  <c r="AD11" i="54"/>
  <c r="AD71" i="54"/>
  <c r="AC24" i="53"/>
  <c r="AC39" i="53"/>
  <c r="AC43" i="53" s="1"/>
  <c r="AC25" i="53"/>
  <c r="AC40" i="53"/>
  <c r="AC44" i="53" s="1"/>
  <c r="AA3" i="50"/>
  <c r="AA3" i="52"/>
  <c r="AA3" i="53"/>
  <c r="AD4" i="53"/>
  <c r="AD4" i="52"/>
  <c r="AE26" i="44"/>
  <c r="AE27" i="44" s="1"/>
  <c r="AD20" i="52"/>
  <c r="AD10" i="52"/>
  <c r="AH5" i="50"/>
  <c r="AH5" i="52"/>
  <c r="AH5" i="53"/>
  <c r="AF25" i="44"/>
  <c r="AE100" i="44"/>
  <c r="AD4" i="49"/>
  <c r="AD4" i="50"/>
  <c r="AD4" i="44"/>
  <c r="AE107" i="44"/>
  <c r="AE38" i="44"/>
  <c r="AE39" i="44" s="1"/>
  <c r="AE15" i="56" s="1"/>
  <c r="AE51" i="44"/>
  <c r="AE52" i="44" s="1"/>
  <c r="AH5" i="49"/>
  <c r="AH12" i="44"/>
  <c r="AH13" i="44" s="1"/>
  <c r="AH105" i="44" s="1"/>
  <c r="AD4" i="28"/>
  <c r="AE91" i="44"/>
  <c r="AE92" i="44" s="1"/>
  <c r="AE95" i="44" s="1"/>
  <c r="AF96" i="44" s="1"/>
  <c r="AF99" i="44" s="1"/>
  <c r="AF100" i="44" s="1"/>
  <c r="AE62" i="44"/>
  <c r="AE63" i="44" s="1"/>
  <c r="AE49" i="58" s="1"/>
  <c r="AE46" i="44"/>
  <c r="AE47" i="44" s="1"/>
  <c r="AE106" i="44" s="1"/>
  <c r="AE21" i="44"/>
  <c r="AE22" i="44" s="1"/>
  <c r="AE2" i="28"/>
  <c r="AA3" i="49"/>
  <c r="AA3" i="28"/>
  <c r="AA3" i="44"/>
  <c r="AC108" i="44"/>
  <c r="AB113" i="44"/>
  <c r="AB114" i="44" s="1"/>
  <c r="AG17" i="44"/>
  <c r="AG18" i="44" s="1"/>
  <c r="AH5" i="44"/>
  <c r="AH5" i="28"/>
  <c r="AI9" i="44"/>
  <c r="AB46" i="53" l="1"/>
  <c r="AB50" i="53" s="1"/>
  <c r="AB51" i="53" s="1"/>
  <c r="AB55" i="53" s="1"/>
  <c r="U26" i="56"/>
  <c r="U45" i="56"/>
  <c r="W17" i="56"/>
  <c r="W20" i="56" s="1"/>
  <c r="V24" i="56"/>
  <c r="V25" i="56" s="1"/>
  <c r="T29" i="56"/>
  <c r="T30" i="56" s="1"/>
  <c r="T43" i="50"/>
  <c r="X18" i="56"/>
  <c r="X19" i="56"/>
  <c r="Y18" i="56"/>
  <c r="Y19" i="56"/>
  <c r="T46" i="56"/>
  <c r="AB32" i="50"/>
  <c r="AB46" i="58" s="1"/>
  <c r="AB99" i="54"/>
  <c r="AG2" i="56"/>
  <c r="AG2" i="55"/>
  <c r="AG2" i="50"/>
  <c r="AG2" i="54"/>
  <c r="AG2" i="53"/>
  <c r="AG2" i="49"/>
  <c r="AG2" i="58"/>
  <c r="AG2" i="52"/>
  <c r="AG2" i="44"/>
  <c r="AG2" i="57"/>
  <c r="R132" i="54"/>
  <c r="R42" i="50" s="1"/>
  <c r="R44" i="50" s="1"/>
  <c r="R48" i="50" s="1"/>
  <c r="R23" i="52" s="1"/>
  <c r="V17" i="50"/>
  <c r="V18" i="50" s="1"/>
  <c r="V28" i="58" s="1"/>
  <c r="V31" i="58" s="1"/>
  <c r="V33" i="58" s="1"/>
  <c r="AB27" i="53"/>
  <c r="AB31" i="53" s="1"/>
  <c r="AB32" i="53" s="1"/>
  <c r="AB54" i="53" s="1"/>
  <c r="AB56" i="53" s="1"/>
  <c r="AB9" i="50" s="1"/>
  <c r="AE4" i="59"/>
  <c r="AE4" i="58"/>
  <c r="X34" i="56"/>
  <c r="X35" i="56" s="1"/>
  <c r="AI5" i="59"/>
  <c r="AI5" i="58"/>
  <c r="AE36" i="57"/>
  <c r="AE37" i="57" s="1"/>
  <c r="AE39" i="57" s="1"/>
  <c r="AE30" i="58"/>
  <c r="AE40" i="58"/>
  <c r="AE21" i="58"/>
  <c r="AE10" i="58"/>
  <c r="Z11" i="50"/>
  <c r="Z8" i="58" s="1"/>
  <c r="Z20" i="58"/>
  <c r="Z29" i="58"/>
  <c r="Z9" i="58"/>
  <c r="AB3" i="59"/>
  <c r="AB3" i="58"/>
  <c r="AG84" i="44"/>
  <c r="AG85" i="44" s="1"/>
  <c r="AG11" i="57" s="1"/>
  <c r="AG73" i="44"/>
  <c r="AG74" i="44" s="1"/>
  <c r="AG11" i="55" s="1"/>
  <c r="AG2" i="59"/>
  <c r="O20" i="50"/>
  <c r="O21" i="50" s="1"/>
  <c r="O50" i="50"/>
  <c r="O51" i="50" s="1"/>
  <c r="O14" i="52"/>
  <c r="O15" i="52" s="1"/>
  <c r="O25" i="52"/>
  <c r="W13" i="52"/>
  <c r="W39" i="52"/>
  <c r="Z122" i="54"/>
  <c r="AC34" i="50"/>
  <c r="AC47" i="58" s="1"/>
  <c r="AD32" i="52"/>
  <c r="AD35" i="52" s="1"/>
  <c r="AE27" i="57"/>
  <c r="AE30" i="52"/>
  <c r="AC89" i="54"/>
  <c r="AC93" i="54" s="1"/>
  <c r="AC94" i="54" s="1"/>
  <c r="AC97" i="54" s="1"/>
  <c r="AD15" i="57"/>
  <c r="AD17" i="57" s="1"/>
  <c r="AD18" i="57" s="1"/>
  <c r="AD31" i="57"/>
  <c r="AA46" i="50"/>
  <c r="AA14" i="50"/>
  <c r="AB9" i="56"/>
  <c r="AB42" i="57"/>
  <c r="AC32" i="57"/>
  <c r="AC32" i="50" s="1"/>
  <c r="AC46" i="58" s="1"/>
  <c r="AC40" i="57"/>
  <c r="AC41" i="57" s="1"/>
  <c r="AD19" i="54"/>
  <c r="AD23" i="54" s="1"/>
  <c r="AD49" i="54"/>
  <c r="AD53" i="54" s="1"/>
  <c r="AE30" i="54"/>
  <c r="AE57" i="54"/>
  <c r="AE30" i="53"/>
  <c r="AE68" i="53"/>
  <c r="AE49" i="53"/>
  <c r="AE105" i="54"/>
  <c r="AD30" i="55"/>
  <c r="AD13" i="55"/>
  <c r="AD13" i="50" s="1"/>
  <c r="AD16" i="53"/>
  <c r="AD24" i="53" s="1"/>
  <c r="AE4" i="56"/>
  <c r="AE4" i="57"/>
  <c r="AE4" i="54"/>
  <c r="AE4" i="55"/>
  <c r="AE15" i="53"/>
  <c r="AE18" i="53" s="1"/>
  <c r="AE12" i="55"/>
  <c r="AE71" i="54"/>
  <c r="AE11" i="54"/>
  <c r="AE12" i="57"/>
  <c r="AE13" i="57" s="1"/>
  <c r="AE47" i="50" s="1"/>
  <c r="AE43" i="54"/>
  <c r="AD74" i="54"/>
  <c r="AD82" i="54" s="1"/>
  <c r="AD88" i="54" s="1"/>
  <c r="AD73" i="54"/>
  <c r="AD81" i="54" s="1"/>
  <c r="AD87" i="54" s="1"/>
  <c r="AD72" i="54"/>
  <c r="AD80" i="54" s="1"/>
  <c r="AD86" i="54" s="1"/>
  <c r="S110" i="54"/>
  <c r="S111" i="54" s="1"/>
  <c r="S124" i="54"/>
  <c r="S130" i="54" s="1"/>
  <c r="Z109" i="54"/>
  <c r="Z123" i="54" s="1"/>
  <c r="AA107" i="54"/>
  <c r="AA122" i="54"/>
  <c r="AE10" i="28"/>
  <c r="AE15" i="28" s="1"/>
  <c r="AF12" i="28" s="1"/>
  <c r="AE70" i="56"/>
  <c r="AE26" i="55"/>
  <c r="AE81" i="53"/>
  <c r="AE41" i="56"/>
  <c r="AE119" i="54"/>
  <c r="AC19" i="54"/>
  <c r="AC23" i="54" s="1"/>
  <c r="AC24" i="54" s="1"/>
  <c r="AC31" i="54" s="1"/>
  <c r="AC32" i="54" s="1"/>
  <c r="AC35" i="54" s="1"/>
  <c r="AC37" i="54" s="1"/>
  <c r="AC49" i="54"/>
  <c r="AC53" i="54" s="1"/>
  <c r="AC54" i="54" s="1"/>
  <c r="AC58" i="54" s="1"/>
  <c r="AC59" i="54" s="1"/>
  <c r="AC63" i="54" s="1"/>
  <c r="AC64" i="54" s="1"/>
  <c r="AC98" i="54" s="1"/>
  <c r="AD17" i="53"/>
  <c r="AC28" i="55"/>
  <c r="AC31" i="55" s="1"/>
  <c r="AB26" i="50"/>
  <c r="AB100" i="54"/>
  <c r="AB101" i="54" s="1"/>
  <c r="AB10" i="50" s="1"/>
  <c r="AA61" i="53"/>
  <c r="AA9" i="50"/>
  <c r="AB107" i="54"/>
  <c r="AB122" i="54"/>
  <c r="Y34" i="56"/>
  <c r="Y35" i="56" s="1"/>
  <c r="AI5" i="56"/>
  <c r="AI5" i="57"/>
  <c r="AI5" i="55"/>
  <c r="AI5" i="54"/>
  <c r="S73" i="53"/>
  <c r="S74" i="53" s="1"/>
  <c r="S86" i="53" s="1"/>
  <c r="S129" i="54" s="1"/>
  <c r="AD12" i="54"/>
  <c r="AD36" i="54" s="1"/>
  <c r="AD44" i="54"/>
  <c r="AD62" i="54" s="1"/>
  <c r="AC26" i="53"/>
  <c r="AC27" i="53" s="1"/>
  <c r="AC31" i="53" s="1"/>
  <c r="AC32" i="53" s="1"/>
  <c r="AB3" i="57"/>
  <c r="AB3" i="54"/>
  <c r="AB3" i="55"/>
  <c r="AB3" i="56"/>
  <c r="AD8" i="56"/>
  <c r="AD74" i="56"/>
  <c r="AD75" i="56" s="1"/>
  <c r="AE72" i="56" s="1"/>
  <c r="AE65" i="56" s="1"/>
  <c r="AE66" i="56" s="1"/>
  <c r="Z69" i="53"/>
  <c r="Z70" i="53" s="1"/>
  <c r="Z84" i="53"/>
  <c r="AC46" i="53"/>
  <c r="AC50" i="53" s="1"/>
  <c r="AC51" i="53" s="1"/>
  <c r="AC55" i="53" s="1"/>
  <c r="AD39" i="53"/>
  <c r="AD43" i="53" s="1"/>
  <c r="AD26" i="53"/>
  <c r="AD41" i="53"/>
  <c r="AD45" i="53" s="1"/>
  <c r="AE4" i="52"/>
  <c r="AE4" i="53"/>
  <c r="AE10" i="52"/>
  <c r="AE20" i="52"/>
  <c r="AF26" i="44"/>
  <c r="AF27" i="44" s="1"/>
  <c r="AI5" i="50"/>
  <c r="AI5" i="52"/>
  <c r="AI5" i="53"/>
  <c r="AG25" i="44"/>
  <c r="AB3" i="50"/>
  <c r="AB3" i="52"/>
  <c r="AB3" i="53"/>
  <c r="AE4" i="49"/>
  <c r="AE4" i="44"/>
  <c r="AE4" i="50"/>
  <c r="AF107" i="44"/>
  <c r="AF46" i="44"/>
  <c r="AF47" i="44" s="1"/>
  <c r="AF106" i="44" s="1"/>
  <c r="AF51" i="44"/>
  <c r="AF52" i="44" s="1"/>
  <c r="AI5" i="49"/>
  <c r="AI12" i="44"/>
  <c r="AI13" i="44" s="1"/>
  <c r="AI105" i="44" s="1"/>
  <c r="AF91" i="44"/>
  <c r="AF92" i="44" s="1"/>
  <c r="AF95" i="44" s="1"/>
  <c r="AG96" i="44" s="1"/>
  <c r="AG99" i="44" s="1"/>
  <c r="AG100" i="44" s="1"/>
  <c r="AE4" i="28"/>
  <c r="AF21" i="44"/>
  <c r="AF22" i="44" s="1"/>
  <c r="AF2" i="28"/>
  <c r="AF62" i="44"/>
  <c r="AF63" i="44" s="1"/>
  <c r="AF49" i="58" s="1"/>
  <c r="AF38" i="44"/>
  <c r="AF39" i="44" s="1"/>
  <c r="AF15" i="56" s="1"/>
  <c r="AB3" i="28"/>
  <c r="AB3" i="49"/>
  <c r="AB3" i="44"/>
  <c r="AD108" i="44"/>
  <c r="AC113" i="44"/>
  <c r="AC114" i="44" s="1"/>
  <c r="AH17" i="44"/>
  <c r="AH18" i="44" s="1"/>
  <c r="AI5" i="44"/>
  <c r="AI5" i="28"/>
  <c r="AJ9" i="44"/>
  <c r="AB60" i="53" l="1"/>
  <c r="AB61" i="53" s="1"/>
  <c r="V26" i="56"/>
  <c r="V45" i="56"/>
  <c r="X17" i="56"/>
  <c r="X20" i="56" s="1"/>
  <c r="W24" i="56"/>
  <c r="W25" i="56" s="1"/>
  <c r="U43" i="56"/>
  <c r="U46" i="56" s="1"/>
  <c r="T33" i="50"/>
  <c r="U43" i="50"/>
  <c r="U29" i="56"/>
  <c r="U30" i="56" s="1"/>
  <c r="Z7" i="56"/>
  <c r="Z10" i="56" s="1"/>
  <c r="Z15" i="50"/>
  <c r="Z19" i="58" s="1"/>
  <c r="Z22" i="58" s="1"/>
  <c r="Z24" i="58" s="1"/>
  <c r="Z41" i="50"/>
  <c r="AH2" i="57"/>
  <c r="AH2" i="52"/>
  <c r="AH2" i="56"/>
  <c r="AH2" i="55"/>
  <c r="AH2" i="50"/>
  <c r="AH2" i="49"/>
  <c r="AH2" i="58"/>
  <c r="AH2" i="54"/>
  <c r="AH2" i="53"/>
  <c r="AH2" i="44"/>
  <c r="AB11" i="50"/>
  <c r="AB8" i="58" s="1"/>
  <c r="AB11" i="58" s="1"/>
  <c r="AB13" i="58" s="1"/>
  <c r="V39" i="52"/>
  <c r="V13" i="52"/>
  <c r="Z72" i="53"/>
  <c r="Z85" i="53"/>
  <c r="S131" i="54"/>
  <c r="X44" i="56"/>
  <c r="X36" i="56"/>
  <c r="Y44" i="56"/>
  <c r="Y36" i="56"/>
  <c r="Y17" i="50" s="1"/>
  <c r="Y18" i="50" s="1"/>
  <c r="Y28" i="58" s="1"/>
  <c r="Y31" i="58" s="1"/>
  <c r="Y33" i="58" s="1"/>
  <c r="AD29" i="57"/>
  <c r="AD32" i="57" s="1"/>
  <c r="AD32" i="50" s="1"/>
  <c r="AD46" i="58" s="1"/>
  <c r="Z11" i="58"/>
  <c r="Z13" i="58" s="1"/>
  <c r="AC54" i="53"/>
  <c r="AC56" i="53" s="1"/>
  <c r="AC9" i="50" s="1"/>
  <c r="AC60" i="53"/>
  <c r="AC61" i="53" s="1"/>
  <c r="AA11" i="50"/>
  <c r="AA8" i="58" s="1"/>
  <c r="AA20" i="58"/>
  <c r="AA9" i="58"/>
  <c r="AA29" i="58"/>
  <c r="AH84" i="44"/>
  <c r="AH85" i="44" s="1"/>
  <c r="AH11" i="57" s="1"/>
  <c r="AH73" i="44"/>
  <c r="AH74" i="44" s="1"/>
  <c r="AH11" i="55" s="1"/>
  <c r="AH2" i="59"/>
  <c r="AF36" i="57"/>
  <c r="AF37" i="57" s="1"/>
  <c r="AF39" i="57" s="1"/>
  <c r="AF40" i="58"/>
  <c r="AF10" i="58"/>
  <c r="AF21" i="58"/>
  <c r="AF30" i="58"/>
  <c r="AJ5" i="59"/>
  <c r="AJ5" i="58"/>
  <c r="AF4" i="59"/>
  <c r="AF4" i="58"/>
  <c r="AC3" i="59"/>
  <c r="AC3" i="58"/>
  <c r="AB29" i="58"/>
  <c r="AB20" i="58"/>
  <c r="AB9" i="58"/>
  <c r="P22" i="52"/>
  <c r="O28" i="50"/>
  <c r="P12" i="52"/>
  <c r="O35" i="50"/>
  <c r="AE17" i="53"/>
  <c r="AE40" i="53" s="1"/>
  <c r="AE44" i="53" s="1"/>
  <c r="AD34" i="50"/>
  <c r="AD47" i="58" s="1"/>
  <c r="AE32" i="52"/>
  <c r="AE35" i="52" s="1"/>
  <c r="AF30" i="52"/>
  <c r="AF27" i="57"/>
  <c r="AB46" i="50"/>
  <c r="AB14" i="50"/>
  <c r="AE15" i="57"/>
  <c r="AE17" i="57" s="1"/>
  <c r="AE18" i="57" s="1"/>
  <c r="AE31" i="57"/>
  <c r="AC9" i="56"/>
  <c r="AC42" i="57"/>
  <c r="AE49" i="54"/>
  <c r="AE53" i="54" s="1"/>
  <c r="AE19" i="54"/>
  <c r="AE23" i="54" s="1"/>
  <c r="AJ5" i="56"/>
  <c r="AJ5" i="57"/>
  <c r="AJ5" i="55"/>
  <c r="AJ5" i="54"/>
  <c r="AF4" i="56"/>
  <c r="AF4" i="57"/>
  <c r="AF4" i="54"/>
  <c r="AF4" i="55"/>
  <c r="AE74" i="56"/>
  <c r="AE75" i="56" s="1"/>
  <c r="AF72" i="56" s="1"/>
  <c r="AF65" i="56" s="1"/>
  <c r="AF66" i="56" s="1"/>
  <c r="AE8" i="56"/>
  <c r="AD89" i="54"/>
  <c r="AD93" i="54" s="1"/>
  <c r="AD94" i="54" s="1"/>
  <c r="AD97" i="54" s="1"/>
  <c r="AC3" i="57"/>
  <c r="AC3" i="55"/>
  <c r="AC3" i="54"/>
  <c r="AC3" i="56"/>
  <c r="AA109" i="54"/>
  <c r="AA123" i="54" s="1"/>
  <c r="AD48" i="54"/>
  <c r="AD52" i="54" s="1"/>
  <c r="AD18" i="54"/>
  <c r="AD22" i="54" s="1"/>
  <c r="AD40" i="53"/>
  <c r="AD44" i="53" s="1"/>
  <c r="AD46" i="53" s="1"/>
  <c r="AD50" i="53" s="1"/>
  <c r="AD51" i="53" s="1"/>
  <c r="AD55" i="53" s="1"/>
  <c r="AB109" i="54"/>
  <c r="AB123" i="54" s="1"/>
  <c r="AF57" i="54"/>
  <c r="AF30" i="53"/>
  <c r="AF68" i="53"/>
  <c r="AF49" i="53"/>
  <c r="AF30" i="54"/>
  <c r="AF105" i="54"/>
  <c r="AD25" i="53"/>
  <c r="AD27" i="53" s="1"/>
  <c r="AD31" i="53" s="1"/>
  <c r="AD32" i="53" s="1"/>
  <c r="AD17" i="54"/>
  <c r="AD21" i="54" s="1"/>
  <c r="AD47" i="54"/>
  <c r="AD51" i="54" s="1"/>
  <c r="AC106" i="54"/>
  <c r="AC99" i="54"/>
  <c r="AC100" i="54" s="1"/>
  <c r="AC101" i="54" s="1"/>
  <c r="AC10" i="50" s="1"/>
  <c r="AE44" i="54"/>
  <c r="AE62" i="54" s="1"/>
  <c r="AE12" i="54"/>
  <c r="AE36" i="54" s="1"/>
  <c r="AE72" i="54"/>
  <c r="AE80" i="54" s="1"/>
  <c r="AE86" i="54" s="1"/>
  <c r="AE74" i="54"/>
  <c r="AE82" i="54" s="1"/>
  <c r="AE88" i="54" s="1"/>
  <c r="AE73" i="54"/>
  <c r="AE81" i="54" s="1"/>
  <c r="AE87" i="54" s="1"/>
  <c r="T83" i="53"/>
  <c r="S27" i="50"/>
  <c r="S37" i="58" s="1"/>
  <c r="AA69" i="53"/>
  <c r="AA70" i="53" s="1"/>
  <c r="AA84" i="53"/>
  <c r="AE30" i="55"/>
  <c r="AE13" i="55"/>
  <c r="AE13" i="50" s="1"/>
  <c r="AF70" i="56"/>
  <c r="AF41" i="56"/>
  <c r="AF119" i="54"/>
  <c r="AF81" i="53"/>
  <c r="AF26" i="55"/>
  <c r="AF10" i="28"/>
  <c r="AF15" i="28" s="1"/>
  <c r="AG12" i="28" s="1"/>
  <c r="AF15" i="53"/>
  <c r="AF18" i="53" s="1"/>
  <c r="AF12" i="57"/>
  <c r="AF13" i="57" s="1"/>
  <c r="AF47" i="50" s="1"/>
  <c r="AF71" i="54"/>
  <c r="AF12" i="55"/>
  <c r="AF11" i="54"/>
  <c r="AF43" i="54"/>
  <c r="AE16" i="53"/>
  <c r="T121" i="54"/>
  <c r="S31" i="50"/>
  <c r="S39" i="58" s="1"/>
  <c r="AD28" i="55"/>
  <c r="AD31" i="55" s="1"/>
  <c r="AC26" i="50"/>
  <c r="AB69" i="53"/>
  <c r="AB70" i="53" s="1"/>
  <c r="AB84" i="53"/>
  <c r="AE26" i="53"/>
  <c r="AE41" i="53"/>
  <c r="AE45" i="53" s="1"/>
  <c r="AF10" i="52"/>
  <c r="AF20" i="52"/>
  <c r="AG26" i="44"/>
  <c r="AG27" i="44" s="1"/>
  <c r="AC3" i="50"/>
  <c r="AC3" i="52"/>
  <c r="AC3" i="53"/>
  <c r="AJ5" i="50"/>
  <c r="AJ5" i="52"/>
  <c r="AJ5" i="53"/>
  <c r="AF4" i="52"/>
  <c r="AF4" i="53"/>
  <c r="AH25" i="44"/>
  <c r="AF4" i="49"/>
  <c r="AF4" i="44"/>
  <c r="AF4" i="50"/>
  <c r="AG107" i="44"/>
  <c r="AG46" i="44"/>
  <c r="AG47" i="44" s="1"/>
  <c r="AG106" i="44" s="1"/>
  <c r="AG51" i="44"/>
  <c r="AG52" i="44" s="1"/>
  <c r="AF4" i="28"/>
  <c r="AG21" i="44"/>
  <c r="AJ5" i="49"/>
  <c r="AJ12" i="44"/>
  <c r="AJ13" i="44" s="1"/>
  <c r="AJ105" i="44" s="1"/>
  <c r="AG2" i="28"/>
  <c r="AG91" i="44"/>
  <c r="AG92" i="44" s="1"/>
  <c r="AG95" i="44" s="1"/>
  <c r="AH96" i="44" s="1"/>
  <c r="AH99" i="44" s="1"/>
  <c r="AH100" i="44" s="1"/>
  <c r="AG38" i="44"/>
  <c r="AG39" i="44" s="1"/>
  <c r="AG15" i="56" s="1"/>
  <c r="AG62" i="44"/>
  <c r="AG63" i="44" s="1"/>
  <c r="AG49" i="58" s="1"/>
  <c r="AC3" i="28"/>
  <c r="AC3" i="49"/>
  <c r="AC3" i="44"/>
  <c r="AE108" i="44"/>
  <c r="AD113" i="44"/>
  <c r="AD114" i="44" s="1"/>
  <c r="AJ5" i="28"/>
  <c r="AJ5" i="44"/>
  <c r="AK9" i="44"/>
  <c r="AI17" i="44"/>
  <c r="AI18" i="44" s="1"/>
  <c r="AE18" i="54" l="1"/>
  <c r="AE22" i="54" s="1"/>
  <c r="AB41" i="50"/>
  <c r="AB7" i="56"/>
  <c r="AB10" i="56" s="1"/>
  <c r="AA7" i="56"/>
  <c r="AA10" i="56" s="1"/>
  <c r="AB15" i="50"/>
  <c r="AB19" i="58" s="1"/>
  <c r="Z34" i="56"/>
  <c r="Z35" i="56" s="1"/>
  <c r="Z44" i="56" s="1"/>
  <c r="AA18" i="56"/>
  <c r="AA19" i="56"/>
  <c r="U33" i="50"/>
  <c r="V43" i="56"/>
  <c r="V46" i="56" s="1"/>
  <c r="W45" i="56"/>
  <c r="W26" i="56"/>
  <c r="Y17" i="56"/>
  <c r="Y20" i="56" s="1"/>
  <c r="X24" i="56"/>
  <c r="X25" i="56" s="1"/>
  <c r="AB18" i="56"/>
  <c r="AB19" i="56"/>
  <c r="Z18" i="56"/>
  <c r="Z19" i="56"/>
  <c r="V43" i="50"/>
  <c r="V29" i="56"/>
  <c r="V30" i="56" s="1"/>
  <c r="AI2" i="58"/>
  <c r="AI2" i="57"/>
  <c r="AI2" i="52"/>
  <c r="AI2" i="56"/>
  <c r="AI2" i="44"/>
  <c r="AI2" i="49"/>
  <c r="AI2" i="55"/>
  <c r="AI2" i="54"/>
  <c r="AI2" i="53"/>
  <c r="AI2" i="50"/>
  <c r="AB72" i="53"/>
  <c r="AB85" i="53"/>
  <c r="AA41" i="50"/>
  <c r="AD40" i="57"/>
  <c r="AD41" i="57" s="1"/>
  <c r="AD9" i="56" s="1"/>
  <c r="AA72" i="53"/>
  <c r="AA85" i="53"/>
  <c r="AA15" i="50"/>
  <c r="AA19" i="58" s="1"/>
  <c r="AA22" i="58" s="1"/>
  <c r="AA24" i="58" s="1"/>
  <c r="S132" i="54"/>
  <c r="S42" i="50" s="1"/>
  <c r="S44" i="50" s="1"/>
  <c r="S48" i="50" s="1"/>
  <c r="S23" i="52" s="1"/>
  <c r="X17" i="50"/>
  <c r="X18" i="50" s="1"/>
  <c r="O36" i="50"/>
  <c r="O48" i="58"/>
  <c r="O50" i="58" s="1"/>
  <c r="O51" i="58" s="1"/>
  <c r="AB22" i="58"/>
  <c r="AB24" i="58" s="1"/>
  <c r="AE48" i="54"/>
  <c r="AE52" i="54" s="1"/>
  <c r="AG36" i="57"/>
  <c r="AG37" i="57" s="1"/>
  <c r="AG39" i="57" s="1"/>
  <c r="AG21" i="58"/>
  <c r="AG10" i="58"/>
  <c r="AG40" i="58"/>
  <c r="AG30" i="58"/>
  <c r="AD54" i="53"/>
  <c r="AD56" i="53" s="1"/>
  <c r="AD9" i="50" s="1"/>
  <c r="AD60" i="53"/>
  <c r="AD61" i="53" s="1"/>
  <c r="AA11" i="58"/>
  <c r="AA13" i="58" s="1"/>
  <c r="AE25" i="53"/>
  <c r="AD54" i="54"/>
  <c r="AD58" i="54" s="1"/>
  <c r="AD59" i="54" s="1"/>
  <c r="AD63" i="54" s="1"/>
  <c r="AD64" i="54" s="1"/>
  <c r="AD98" i="54" s="1"/>
  <c r="AC29" i="58"/>
  <c r="AC20" i="58"/>
  <c r="AC9" i="58"/>
  <c r="AI84" i="44"/>
  <c r="AI85" i="44" s="1"/>
  <c r="AI11" i="57" s="1"/>
  <c r="AI73" i="44"/>
  <c r="AI74" i="44" s="1"/>
  <c r="AI11" i="55" s="1"/>
  <c r="AI2" i="59"/>
  <c r="AK5" i="59"/>
  <c r="AK5" i="58"/>
  <c r="AD3" i="59"/>
  <c r="AD3" i="58"/>
  <c r="AD24" i="54"/>
  <c r="AD31" i="54" s="1"/>
  <c r="AD32" i="54" s="1"/>
  <c r="AD35" i="54" s="1"/>
  <c r="AD37" i="54" s="1"/>
  <c r="AD99" i="54" s="1"/>
  <c r="P38" i="52"/>
  <c r="P40" i="52" s="1"/>
  <c r="P43" i="52" s="1"/>
  <c r="P44" i="52" s="1"/>
  <c r="O29" i="50"/>
  <c r="O38" i="58"/>
  <c r="O41" i="58" s="1"/>
  <c r="O42" i="58" s="1"/>
  <c r="AG30" i="52"/>
  <c r="AG27" i="57"/>
  <c r="AF16" i="53"/>
  <c r="AF47" i="54" s="1"/>
  <c r="AF51" i="54" s="1"/>
  <c r="AF17" i="53"/>
  <c r="AF48" i="54" s="1"/>
  <c r="AF52" i="54" s="1"/>
  <c r="AE29" i="57"/>
  <c r="AE32" i="57" s="1"/>
  <c r="Y39" i="52"/>
  <c r="AE34" i="50"/>
  <c r="AE47" i="58" s="1"/>
  <c r="AF32" i="52"/>
  <c r="AF35" i="52" s="1"/>
  <c r="AF15" i="57"/>
  <c r="AF17" i="57" s="1"/>
  <c r="AF18" i="57" s="1"/>
  <c r="AF31" i="57"/>
  <c r="AC46" i="50"/>
  <c r="AC14" i="50"/>
  <c r="Y13" i="52"/>
  <c r="AK5" i="56"/>
  <c r="AK5" i="57"/>
  <c r="AK5" i="54"/>
  <c r="AK5" i="55"/>
  <c r="AE28" i="55"/>
  <c r="AE31" i="55" s="1"/>
  <c r="AD26" i="50"/>
  <c r="AC69" i="53"/>
  <c r="AC70" i="53" s="1"/>
  <c r="AC84" i="53"/>
  <c r="T110" i="54"/>
  <c r="T111" i="54" s="1"/>
  <c r="T124" i="54" s="1"/>
  <c r="T130" i="54" s="1"/>
  <c r="AD3" i="56"/>
  <c r="AD3" i="55"/>
  <c r="AD3" i="57"/>
  <c r="AD3" i="54"/>
  <c r="AE47" i="54"/>
  <c r="AE51" i="54" s="1"/>
  <c r="AE17" i="54"/>
  <c r="AE21" i="54" s="1"/>
  <c r="AE24" i="54" s="1"/>
  <c r="AE31" i="54" s="1"/>
  <c r="AE32" i="54" s="1"/>
  <c r="AE35" i="54" s="1"/>
  <c r="AE37" i="54" s="1"/>
  <c r="AE89" i="54"/>
  <c r="AE93" i="54" s="1"/>
  <c r="AE94" i="54" s="1"/>
  <c r="AE97" i="54" s="1"/>
  <c r="AE24" i="53"/>
  <c r="AF30" i="55"/>
  <c r="AF13" i="55"/>
  <c r="AF13" i="50" s="1"/>
  <c r="AF8" i="56"/>
  <c r="AF74" i="56"/>
  <c r="AF75" i="56" s="1"/>
  <c r="AG72" i="56" s="1"/>
  <c r="AG65" i="56" s="1"/>
  <c r="AG66" i="56" s="1"/>
  <c r="AF73" i="54"/>
  <c r="AF81" i="54" s="1"/>
  <c r="AF87" i="54" s="1"/>
  <c r="AF72" i="54"/>
  <c r="AF80" i="54" s="1"/>
  <c r="AF86" i="54" s="1"/>
  <c r="AF74" i="54"/>
  <c r="AF82" i="54" s="1"/>
  <c r="AF88" i="54" s="1"/>
  <c r="AG15" i="53"/>
  <c r="AG16" i="53" s="1"/>
  <c r="AG12" i="57"/>
  <c r="AG13" i="57" s="1"/>
  <c r="AG47" i="50" s="1"/>
  <c r="AG12" i="55"/>
  <c r="AG71" i="54"/>
  <c r="AG11" i="54"/>
  <c r="AG43" i="54"/>
  <c r="AC11" i="50"/>
  <c r="AC8" i="58" s="1"/>
  <c r="AB34" i="56"/>
  <c r="AB35" i="56" s="1"/>
  <c r="AE39" i="53"/>
  <c r="AE43" i="53" s="1"/>
  <c r="AE46" i="53" s="1"/>
  <c r="AE50" i="53" s="1"/>
  <c r="AE51" i="53" s="1"/>
  <c r="AE55" i="53" s="1"/>
  <c r="AF44" i="54"/>
  <c r="AF62" i="54" s="1"/>
  <c r="AF12" i="54"/>
  <c r="AF36" i="54" s="1"/>
  <c r="AF49" i="54"/>
  <c r="AF53" i="54" s="1"/>
  <c r="AF19" i="54"/>
  <c r="AF23" i="54" s="1"/>
  <c r="AG70" i="56"/>
  <c r="AG26" i="55"/>
  <c r="AG41" i="56"/>
  <c r="AG119" i="54"/>
  <c r="AG81" i="53"/>
  <c r="AG10" i="28"/>
  <c r="AG15" i="28" s="1"/>
  <c r="AH12" i="28" s="1"/>
  <c r="AG57" i="54"/>
  <c r="AG68" i="53"/>
  <c r="AG30" i="53"/>
  <c r="AG49" i="53"/>
  <c r="AG30" i="54"/>
  <c r="AG105" i="54"/>
  <c r="T73" i="53"/>
  <c r="T74" i="53" s="1"/>
  <c r="T86" i="53" s="1"/>
  <c r="T129" i="54" s="1"/>
  <c r="AC107" i="54"/>
  <c r="AC122" i="54"/>
  <c r="AF26" i="53"/>
  <c r="AF41" i="53"/>
  <c r="AF45" i="53" s="1"/>
  <c r="AD3" i="50"/>
  <c r="AD3" i="52"/>
  <c r="AD3" i="53"/>
  <c r="AH26" i="44"/>
  <c r="AH27" i="44" s="1"/>
  <c r="AG10" i="52"/>
  <c r="AG20" i="52"/>
  <c r="AI25" i="44"/>
  <c r="AK5" i="50"/>
  <c r="AK5" i="52"/>
  <c r="AK5" i="53"/>
  <c r="AG22" i="44"/>
  <c r="AH46" i="44"/>
  <c r="AH47" i="44" s="1"/>
  <c r="AH106" i="44" s="1"/>
  <c r="AH51" i="44"/>
  <c r="AH52" i="44" s="1"/>
  <c r="AH91" i="44"/>
  <c r="AH92" i="44" s="1"/>
  <c r="AH95" i="44" s="1"/>
  <c r="AI96" i="44" s="1"/>
  <c r="AI99" i="44" s="1"/>
  <c r="AI100" i="44" s="1"/>
  <c r="AH62" i="44"/>
  <c r="AH63" i="44" s="1"/>
  <c r="AH49" i="58" s="1"/>
  <c r="AH2" i="28"/>
  <c r="AH38" i="44"/>
  <c r="AH39" i="44" s="1"/>
  <c r="AH15" i="56" s="1"/>
  <c r="AH107" i="44"/>
  <c r="AK5" i="49"/>
  <c r="AK12" i="44"/>
  <c r="AK13" i="44" s="1"/>
  <c r="AK105" i="44" s="1"/>
  <c r="AH21" i="44"/>
  <c r="AH22" i="44" s="1"/>
  <c r="AD3" i="28"/>
  <c r="AD3" i="49"/>
  <c r="AD3" i="44"/>
  <c r="AF108" i="44"/>
  <c r="AE113" i="44"/>
  <c r="AE114" i="44" s="1"/>
  <c r="AK5" i="28"/>
  <c r="AK5" i="44"/>
  <c r="AL9" i="44"/>
  <c r="AJ17" i="44"/>
  <c r="AJ18" i="44" s="1"/>
  <c r="Z36" i="56" l="1"/>
  <c r="Z17" i="50" s="1"/>
  <c r="Z18" i="50" s="1"/>
  <c r="Z28" i="58" s="1"/>
  <c r="Z31" i="58" s="1"/>
  <c r="Z33" i="58" s="1"/>
  <c r="AA34" i="56"/>
  <c r="AA35" i="56" s="1"/>
  <c r="AC11" i="58"/>
  <c r="AC13" i="58" s="1"/>
  <c r="W43" i="50"/>
  <c r="W29" i="56"/>
  <c r="W30" i="56" s="1"/>
  <c r="V33" i="50"/>
  <c r="W43" i="56"/>
  <c r="W46" i="56" s="1"/>
  <c r="X45" i="56"/>
  <c r="X26" i="56"/>
  <c r="Z17" i="56"/>
  <c r="Z20" i="56" s="1"/>
  <c r="Y24" i="56"/>
  <c r="Y25" i="56" s="1"/>
  <c r="AF39" i="53"/>
  <c r="AF43" i="53" s="1"/>
  <c r="AE54" i="54"/>
  <c r="AE58" i="54" s="1"/>
  <c r="AE59" i="54" s="1"/>
  <c r="AE63" i="54" s="1"/>
  <c r="AE64" i="54" s="1"/>
  <c r="AE98" i="54" s="1"/>
  <c r="AD100" i="54"/>
  <c r="AD101" i="54" s="1"/>
  <c r="AD10" i="50" s="1"/>
  <c r="AJ2" i="58"/>
  <c r="AJ2" i="57"/>
  <c r="AJ2" i="52"/>
  <c r="AJ2" i="44"/>
  <c r="AJ2" i="49"/>
  <c r="AJ2" i="55"/>
  <c r="AJ2" i="56"/>
  <c r="AJ2" i="54"/>
  <c r="AJ2" i="53"/>
  <c r="AJ2" i="50"/>
  <c r="AF17" i="54"/>
  <c r="AF21" i="54" s="1"/>
  <c r="AF24" i="53"/>
  <c r="AD42" i="57"/>
  <c r="AC72" i="53"/>
  <c r="AC85" i="53"/>
  <c r="T131" i="54"/>
  <c r="AA44" i="56"/>
  <c r="AA36" i="56"/>
  <c r="X13" i="52"/>
  <c r="X39" i="52"/>
  <c r="X28" i="58"/>
  <c r="X31" i="58" s="1"/>
  <c r="X33" i="58" s="1"/>
  <c r="AB44" i="56"/>
  <c r="AB36" i="56"/>
  <c r="AB17" i="50" s="1"/>
  <c r="AB18" i="50" s="1"/>
  <c r="AB28" i="58" s="1"/>
  <c r="AB31" i="58" s="1"/>
  <c r="AB33" i="58" s="1"/>
  <c r="AE27" i="53"/>
  <c r="AE31" i="53" s="1"/>
  <c r="AE32" i="53" s="1"/>
  <c r="AG18" i="53"/>
  <c r="AG41" i="53" s="1"/>
  <c r="AG45" i="53" s="1"/>
  <c r="AD29" i="58"/>
  <c r="AD20" i="58"/>
  <c r="AD9" i="58"/>
  <c r="AJ84" i="44"/>
  <c r="AJ85" i="44" s="1"/>
  <c r="AJ11" i="57" s="1"/>
  <c r="AJ73" i="44"/>
  <c r="AJ74" i="44" s="1"/>
  <c r="AJ11" i="55" s="1"/>
  <c r="AJ2" i="59"/>
  <c r="AL5" i="58"/>
  <c r="AL5" i="59"/>
  <c r="AG17" i="53"/>
  <c r="AG40" i="53" s="1"/>
  <c r="AG44" i="53" s="1"/>
  <c r="AH4" i="59"/>
  <c r="AH4" i="58"/>
  <c r="AH36" i="57"/>
  <c r="AH37" i="57" s="1"/>
  <c r="AH39" i="57" s="1"/>
  <c r="AH21" i="58"/>
  <c r="AH10" i="58"/>
  <c r="AH40" i="58"/>
  <c r="AH30" i="58"/>
  <c r="AE3" i="59"/>
  <c r="AE3" i="58"/>
  <c r="AE54" i="53"/>
  <c r="AE56" i="53" s="1"/>
  <c r="AE9" i="50" s="1"/>
  <c r="AE60" i="53"/>
  <c r="AE61" i="53" s="1"/>
  <c r="AD106" i="54"/>
  <c r="AD122" i="54" s="1"/>
  <c r="AG4" i="59"/>
  <c r="AG4" i="58"/>
  <c r="O56" i="50"/>
  <c r="O57" i="50"/>
  <c r="P45" i="52"/>
  <c r="P24" i="52"/>
  <c r="AE32" i="50"/>
  <c r="AE46" i="58" s="1"/>
  <c r="AF29" i="57"/>
  <c r="AF32" i="57" s="1"/>
  <c r="AG32" i="52"/>
  <c r="AG35" i="52" s="1"/>
  <c r="AF34" i="50"/>
  <c r="AF47" i="58" s="1"/>
  <c r="AF40" i="53"/>
  <c r="AF44" i="53" s="1"/>
  <c r="AE40" i="57"/>
  <c r="AE41" i="57" s="1"/>
  <c r="AE42" i="57" s="1"/>
  <c r="AF25" i="53"/>
  <c r="AF18" i="54"/>
  <c r="AF22" i="54" s="1"/>
  <c r="Z39" i="52"/>
  <c r="AH27" i="57"/>
  <c r="AH30" i="52"/>
  <c r="AD11" i="50"/>
  <c r="AD8" i="58" s="1"/>
  <c r="AD11" i="58" s="1"/>
  <c r="AD13" i="58" s="1"/>
  <c r="AG31" i="57"/>
  <c r="AD14" i="50"/>
  <c r="AD46" i="50"/>
  <c r="AF54" i="54"/>
  <c r="AF58" i="54" s="1"/>
  <c r="AF59" i="54" s="1"/>
  <c r="AF63" i="54" s="1"/>
  <c r="AF64" i="54" s="1"/>
  <c r="AF98" i="54" s="1"/>
  <c r="Z13" i="52"/>
  <c r="AG15" i="57"/>
  <c r="AG17" i="57" s="1"/>
  <c r="AG18" i="57" s="1"/>
  <c r="AE3" i="56"/>
  <c r="AE3" i="57"/>
  <c r="AE3" i="55"/>
  <c r="AE3" i="54"/>
  <c r="AH15" i="53"/>
  <c r="AH17" i="53" s="1"/>
  <c r="AH12" i="57"/>
  <c r="AH13" i="57" s="1"/>
  <c r="AH47" i="50" s="1"/>
  <c r="AH12" i="55"/>
  <c r="AH71" i="54"/>
  <c r="AH43" i="54"/>
  <c r="AH11" i="54"/>
  <c r="AH49" i="53"/>
  <c r="AH30" i="53"/>
  <c r="AH68" i="53"/>
  <c r="AH30" i="54"/>
  <c r="AH57" i="54"/>
  <c r="AH105" i="54"/>
  <c r="AF89" i="54"/>
  <c r="AF93" i="54" s="1"/>
  <c r="AF94" i="54" s="1"/>
  <c r="AF97" i="54" s="1"/>
  <c r="AC109" i="54"/>
  <c r="AC123" i="54" s="1"/>
  <c r="U83" i="53"/>
  <c r="T27" i="50"/>
  <c r="T37" i="58" s="1"/>
  <c r="AC7" i="56"/>
  <c r="AC10" i="56" s="1"/>
  <c r="AC15" i="50"/>
  <c r="AC19" i="58" s="1"/>
  <c r="AC22" i="58" s="1"/>
  <c r="AC24" i="58" s="1"/>
  <c r="AC41" i="50"/>
  <c r="AF28" i="55"/>
  <c r="AF31" i="55" s="1"/>
  <c r="AE26" i="50"/>
  <c r="AG74" i="56"/>
  <c r="AG75" i="56" s="1"/>
  <c r="AH72" i="56" s="1"/>
  <c r="AH65" i="56" s="1"/>
  <c r="AH66" i="56" s="1"/>
  <c r="AG8" i="56"/>
  <c r="AH4" i="57"/>
  <c r="AH4" i="56"/>
  <c r="AH4" i="55"/>
  <c r="AH4" i="54"/>
  <c r="AG49" i="54"/>
  <c r="AG53" i="54" s="1"/>
  <c r="AG19" i="54"/>
  <c r="AG23" i="54" s="1"/>
  <c r="AG12" i="54"/>
  <c r="AG36" i="54" s="1"/>
  <c r="AG44" i="54"/>
  <c r="AG62" i="54" s="1"/>
  <c r="T31" i="50"/>
  <c r="T39" i="58" s="1"/>
  <c r="U121" i="54"/>
  <c r="AG4" i="57"/>
  <c r="AG4" i="56"/>
  <c r="AG4" i="55"/>
  <c r="AG4" i="54"/>
  <c r="AG73" i="54"/>
  <c r="AG81" i="54" s="1"/>
  <c r="AG87" i="54" s="1"/>
  <c r="AG74" i="54"/>
  <c r="AG82" i="54" s="1"/>
  <c r="AG88" i="54" s="1"/>
  <c r="AG72" i="54"/>
  <c r="AG80" i="54" s="1"/>
  <c r="AG86" i="54" s="1"/>
  <c r="AG47" i="54"/>
  <c r="AG51" i="54" s="1"/>
  <c r="AG17" i="54"/>
  <c r="AG21" i="54" s="1"/>
  <c r="AG30" i="55"/>
  <c r="AG13" i="55"/>
  <c r="AG13" i="50" s="1"/>
  <c r="AE99" i="54"/>
  <c r="AE100" i="54" s="1"/>
  <c r="AE101" i="54" s="1"/>
  <c r="AE10" i="50" s="1"/>
  <c r="AE106" i="54"/>
  <c r="AL5" i="57"/>
  <c r="AL5" i="55"/>
  <c r="AL5" i="56"/>
  <c r="AL5" i="54"/>
  <c r="AH70" i="56"/>
  <c r="AH41" i="56"/>
  <c r="AH119" i="54"/>
  <c r="AH26" i="55"/>
  <c r="AH81" i="53"/>
  <c r="AH10" i="28"/>
  <c r="AH15" i="28" s="1"/>
  <c r="AI12" i="28" s="1"/>
  <c r="AD69" i="53"/>
  <c r="AD70" i="53" s="1"/>
  <c r="AD84" i="53"/>
  <c r="AG26" i="53"/>
  <c r="AG24" i="53"/>
  <c r="AG39" i="53"/>
  <c r="AG43" i="53" s="1"/>
  <c r="AG4" i="49"/>
  <c r="AG4" i="53"/>
  <c r="AG4" i="52"/>
  <c r="AJ25" i="44"/>
  <c r="AL5" i="50"/>
  <c r="AL5" i="52"/>
  <c r="AL5" i="53"/>
  <c r="AH10" i="52"/>
  <c r="AH20" i="52"/>
  <c r="AE3" i="50"/>
  <c r="AE3" i="53"/>
  <c r="AE3" i="52"/>
  <c r="AI26" i="44"/>
  <c r="AI27" i="44" s="1"/>
  <c r="AH4" i="53"/>
  <c r="AH4" i="52"/>
  <c r="AG4" i="44"/>
  <c r="AG4" i="28"/>
  <c r="AG4" i="50"/>
  <c r="AI38" i="44"/>
  <c r="AI39" i="44" s="1"/>
  <c r="AI15" i="56" s="1"/>
  <c r="AH4" i="49"/>
  <c r="AH4" i="50"/>
  <c r="AH4" i="44"/>
  <c r="AI91" i="44"/>
  <c r="AI92" i="44" s="1"/>
  <c r="AI95" i="44" s="1"/>
  <c r="AJ96" i="44" s="1"/>
  <c r="AJ99" i="44" s="1"/>
  <c r="AJ100" i="44" s="1"/>
  <c r="AI21" i="44"/>
  <c r="AI22" i="44" s="1"/>
  <c r="AI46" i="44"/>
  <c r="AI47" i="44" s="1"/>
  <c r="AI106" i="44" s="1"/>
  <c r="AI2" i="28"/>
  <c r="AI51" i="44"/>
  <c r="AI52" i="44" s="1"/>
  <c r="AI62" i="44"/>
  <c r="AI63" i="44" s="1"/>
  <c r="AI49" i="58" s="1"/>
  <c r="AH4" i="28"/>
  <c r="AI107" i="44"/>
  <c r="AL5" i="49"/>
  <c r="AL12" i="44"/>
  <c r="AL13" i="44" s="1"/>
  <c r="AL105" i="44" s="1"/>
  <c r="AE3" i="28"/>
  <c r="AE3" i="49"/>
  <c r="AE3" i="44"/>
  <c r="AG108" i="44"/>
  <c r="AF113" i="44"/>
  <c r="AF114" i="44" s="1"/>
  <c r="AL5" i="44"/>
  <c r="AL5" i="28"/>
  <c r="AM9" i="44"/>
  <c r="AK17" i="44"/>
  <c r="AK18" i="44" s="1"/>
  <c r="AF27" i="53" l="1"/>
  <c r="AF31" i="53" s="1"/>
  <c r="AF32" i="53" s="1"/>
  <c r="AF46" i="53"/>
  <c r="AF50" i="53" s="1"/>
  <c r="AF51" i="53" s="1"/>
  <c r="AF55" i="53" s="1"/>
  <c r="Y45" i="56"/>
  <c r="Y26" i="56"/>
  <c r="AA17" i="56"/>
  <c r="AA20" i="56" s="1"/>
  <c r="Z24" i="56"/>
  <c r="Z25" i="56" s="1"/>
  <c r="X43" i="50"/>
  <c r="X29" i="56"/>
  <c r="X30" i="56" s="1"/>
  <c r="X43" i="56"/>
  <c r="X46" i="56" s="1"/>
  <c r="W33" i="50"/>
  <c r="AC19" i="56"/>
  <c r="AC18" i="56"/>
  <c r="AD72" i="53"/>
  <c r="AD85" i="53"/>
  <c r="AK2" i="58"/>
  <c r="AK2" i="57"/>
  <c r="AK2" i="44"/>
  <c r="AK2" i="49"/>
  <c r="AK2" i="55"/>
  <c r="AK2" i="56"/>
  <c r="AK2" i="52"/>
  <c r="AK2" i="54"/>
  <c r="AK2" i="53"/>
  <c r="AK2" i="50"/>
  <c r="AD41" i="50"/>
  <c r="AF24" i="54"/>
  <c r="AF31" i="54" s="1"/>
  <c r="AF32" i="54" s="1"/>
  <c r="AF35" i="54" s="1"/>
  <c r="AF37" i="54" s="1"/>
  <c r="AF99" i="54" s="1"/>
  <c r="AD15" i="50"/>
  <c r="AD19" i="58" s="1"/>
  <c r="AD22" i="58" s="1"/>
  <c r="AD24" i="58" s="1"/>
  <c r="T132" i="54"/>
  <c r="T42" i="50" s="1"/>
  <c r="T44" i="50" s="1"/>
  <c r="T48" i="50" s="1"/>
  <c r="T23" i="52" s="1"/>
  <c r="AA17" i="50"/>
  <c r="AA18" i="50" s="1"/>
  <c r="AA13" i="52" s="1"/>
  <c r="AD7" i="56"/>
  <c r="AD10" i="56" s="1"/>
  <c r="AD107" i="54"/>
  <c r="AD109" i="54" s="1"/>
  <c r="AD123" i="54" s="1"/>
  <c r="AG48" i="54"/>
  <c r="AG52" i="54" s="1"/>
  <c r="AG54" i="54" s="1"/>
  <c r="AG58" i="54" s="1"/>
  <c r="AG59" i="54" s="1"/>
  <c r="AG63" i="54" s="1"/>
  <c r="AG64" i="54" s="1"/>
  <c r="AG98" i="54" s="1"/>
  <c r="AF40" i="57"/>
  <c r="AF41" i="57" s="1"/>
  <c r="AF9" i="56" s="1"/>
  <c r="AE20" i="58"/>
  <c r="AE29" i="58"/>
  <c r="AE9" i="58"/>
  <c r="AK84" i="44"/>
  <c r="AK85" i="44" s="1"/>
  <c r="AK11" i="57" s="1"/>
  <c r="AK73" i="44"/>
  <c r="AK74" i="44" s="1"/>
  <c r="AK11" i="55" s="1"/>
  <c r="AK2" i="59"/>
  <c r="AM5" i="58"/>
  <c r="AM5" i="59"/>
  <c r="AI4" i="59"/>
  <c r="AI4" i="58"/>
  <c r="AG18" i="54"/>
  <c r="AG22" i="54" s="1"/>
  <c r="AG24" i="54" s="1"/>
  <c r="AG31" i="54" s="1"/>
  <c r="AG32" i="54" s="1"/>
  <c r="AG35" i="54" s="1"/>
  <c r="AG37" i="54" s="1"/>
  <c r="AG99" i="54" s="1"/>
  <c r="AE9" i="56"/>
  <c r="AE11" i="50"/>
  <c r="AE8" i="58" s="1"/>
  <c r="AI36" i="57"/>
  <c r="AI37" i="57" s="1"/>
  <c r="AI39" i="57" s="1"/>
  <c r="AI21" i="58"/>
  <c r="AI10" i="58"/>
  <c r="AI40" i="58"/>
  <c r="AI30" i="58"/>
  <c r="AG25" i="53"/>
  <c r="AG27" i="53" s="1"/>
  <c r="AG31" i="53" s="1"/>
  <c r="AG32" i="53" s="1"/>
  <c r="AF3" i="58"/>
  <c r="AF3" i="59"/>
  <c r="AF54" i="53"/>
  <c r="AF56" i="53" s="1"/>
  <c r="AF60" i="53"/>
  <c r="AG46" i="53"/>
  <c r="AG50" i="53" s="1"/>
  <c r="AG51" i="53" s="1"/>
  <c r="AG55" i="53" s="1"/>
  <c r="P14" i="52"/>
  <c r="P15" i="52" s="1"/>
  <c r="P25" i="52"/>
  <c r="P20" i="50"/>
  <c r="P21" i="50" s="1"/>
  <c r="P50" i="50"/>
  <c r="P51" i="50" s="1"/>
  <c r="AF32" i="50"/>
  <c r="AF46" i="58" s="1"/>
  <c r="AG29" i="57"/>
  <c r="AG32" i="57" s="1"/>
  <c r="AG34" i="50"/>
  <c r="AG47" i="58" s="1"/>
  <c r="AH32" i="52"/>
  <c r="AH35" i="52" s="1"/>
  <c r="AG89" i="54"/>
  <c r="AG93" i="54" s="1"/>
  <c r="AG94" i="54" s="1"/>
  <c r="AG97" i="54" s="1"/>
  <c r="AB39" i="52"/>
  <c r="AI27" i="57"/>
  <c r="AI30" i="52"/>
  <c r="AH31" i="57"/>
  <c r="AE14" i="50"/>
  <c r="AE46" i="50"/>
  <c r="AB13" i="52"/>
  <c r="AF100" i="54"/>
  <c r="AF101" i="54" s="1"/>
  <c r="AF10" i="50" s="1"/>
  <c r="AH15" i="57"/>
  <c r="AH17" i="57" s="1"/>
  <c r="AH48" i="54"/>
  <c r="AH52" i="54" s="1"/>
  <c r="AH18" i="54"/>
  <c r="AH22" i="54" s="1"/>
  <c r="AI4" i="56"/>
  <c r="AI4" i="55"/>
  <c r="AI4" i="54"/>
  <c r="AI4" i="57"/>
  <c r="AH74" i="56"/>
  <c r="AH75" i="56" s="1"/>
  <c r="AI72" i="56" s="1"/>
  <c r="AI65" i="56" s="1"/>
  <c r="AI66" i="56" s="1"/>
  <c r="AH8" i="56"/>
  <c r="AH74" i="54"/>
  <c r="AH82" i="54" s="1"/>
  <c r="AH88" i="54" s="1"/>
  <c r="AH73" i="54"/>
  <c r="AH81" i="54" s="1"/>
  <c r="AH87" i="54" s="1"/>
  <c r="AH72" i="54"/>
  <c r="AH80" i="54" s="1"/>
  <c r="AH86" i="54" s="1"/>
  <c r="AI105" i="54"/>
  <c r="AI30" i="54"/>
  <c r="AI30" i="53"/>
  <c r="AI49" i="53"/>
  <c r="AI68" i="53"/>
  <c r="AI57" i="54"/>
  <c r="U110" i="54"/>
  <c r="U111" i="54" s="1"/>
  <c r="U124" i="54"/>
  <c r="U130" i="54" s="1"/>
  <c r="U73" i="53"/>
  <c r="U74" i="53" s="1"/>
  <c r="U86" i="53"/>
  <c r="U129" i="54" s="1"/>
  <c r="AH30" i="55"/>
  <c r="AH13" i="55"/>
  <c r="AH13" i="50" s="1"/>
  <c r="AG28" i="55"/>
  <c r="AG31" i="55" s="1"/>
  <c r="AF26" i="50"/>
  <c r="AH16" i="53"/>
  <c r="AD34" i="56"/>
  <c r="AD35" i="56" s="1"/>
  <c r="AM5" i="57"/>
  <c r="AM5" i="55"/>
  <c r="AM5" i="56"/>
  <c r="AM5" i="54"/>
  <c r="AI26" i="55"/>
  <c r="AI70" i="56"/>
  <c r="AI41" i="56"/>
  <c r="AI119" i="54"/>
  <c r="AI10" i="28"/>
  <c r="AI15" i="28" s="1"/>
  <c r="AJ12" i="28" s="1"/>
  <c r="AI81" i="53"/>
  <c r="AH18" i="53"/>
  <c r="AH26" i="53" s="1"/>
  <c r="AE107" i="54"/>
  <c r="AE122" i="54"/>
  <c r="AI15" i="53"/>
  <c r="AI18" i="53" s="1"/>
  <c r="AI12" i="57"/>
  <c r="AI13" i="57" s="1"/>
  <c r="AI47" i="50" s="1"/>
  <c r="AI43" i="54"/>
  <c r="AI12" i="55"/>
  <c r="AI11" i="54"/>
  <c r="AI71" i="54"/>
  <c r="AC34" i="56"/>
  <c r="AC35" i="56" s="1"/>
  <c r="AF3" i="57"/>
  <c r="AF3" i="56"/>
  <c r="AF3" i="55"/>
  <c r="AF3" i="54"/>
  <c r="AH44" i="54"/>
  <c r="AH62" i="54" s="1"/>
  <c r="AH12" i="54"/>
  <c r="AH36" i="54" s="1"/>
  <c r="AE69" i="53"/>
  <c r="AE70" i="53" s="1"/>
  <c r="AE84" i="53"/>
  <c r="AH25" i="53"/>
  <c r="AH40" i="53"/>
  <c r="AH44" i="53" s="1"/>
  <c r="AK25" i="44"/>
  <c r="AM5" i="50"/>
  <c r="AM5" i="52"/>
  <c r="AM5" i="53"/>
  <c r="AI20" i="52"/>
  <c r="AI10" i="52"/>
  <c r="AF3" i="50"/>
  <c r="AF3" i="52"/>
  <c r="AF3" i="53"/>
  <c r="AJ26" i="44"/>
  <c r="AJ27" i="44" s="1"/>
  <c r="AI4" i="53"/>
  <c r="AI4" i="52"/>
  <c r="AJ38" i="44"/>
  <c r="AJ39" i="44" s="1"/>
  <c r="AJ15" i="56" s="1"/>
  <c r="AJ91" i="44"/>
  <c r="AJ92" i="44" s="1"/>
  <c r="AJ95" i="44" s="1"/>
  <c r="AK96" i="44" s="1"/>
  <c r="AK99" i="44" s="1"/>
  <c r="AK100" i="44" s="1"/>
  <c r="AJ2" i="28"/>
  <c r="AI4" i="49"/>
  <c r="AI4" i="50"/>
  <c r="AI4" i="44"/>
  <c r="AJ107" i="44"/>
  <c r="AI4" i="28"/>
  <c r="AM5" i="49"/>
  <c r="AM12" i="44"/>
  <c r="AM13" i="44" s="1"/>
  <c r="AM105" i="44" s="1"/>
  <c r="AF3" i="49"/>
  <c r="AF3" i="28"/>
  <c r="AF3" i="44"/>
  <c r="AH108" i="44"/>
  <c r="AG113" i="44"/>
  <c r="AG114" i="44" s="1"/>
  <c r="AL17" i="44"/>
  <c r="AL18" i="44" s="1"/>
  <c r="AM5" i="44"/>
  <c r="AM5" i="28"/>
  <c r="AN9" i="44"/>
  <c r="AF106" i="54" l="1"/>
  <c r="AF107" i="54" s="1"/>
  <c r="AE11" i="58"/>
  <c r="AE13" i="58" s="1"/>
  <c r="AD19" i="56"/>
  <c r="AD18" i="56"/>
  <c r="X33" i="50"/>
  <c r="Y43" i="56"/>
  <c r="Y46" i="56" s="1"/>
  <c r="Z45" i="56"/>
  <c r="Z26" i="56"/>
  <c r="AB17" i="56"/>
  <c r="AB20" i="56" s="1"/>
  <c r="AA24" i="56"/>
  <c r="AA25" i="56" s="1"/>
  <c r="Y43" i="50"/>
  <c r="Y29" i="56"/>
  <c r="Y30" i="56" s="1"/>
  <c r="AA28" i="58"/>
  <c r="AA31" i="58" s="1"/>
  <c r="AA33" i="58" s="1"/>
  <c r="AF42" i="57"/>
  <c r="AF14" i="50" s="1"/>
  <c r="AE72" i="53"/>
  <c r="AE85" i="53"/>
  <c r="AA39" i="52"/>
  <c r="AL2" i="50"/>
  <c r="AL2" i="57"/>
  <c r="AL2" i="56"/>
  <c r="AL2" i="54"/>
  <c r="AL2" i="44"/>
  <c r="AL2" i="53"/>
  <c r="AL2" i="58"/>
  <c r="AL2" i="49"/>
  <c r="AL2" i="55"/>
  <c r="AL2" i="52"/>
  <c r="AF122" i="54"/>
  <c r="AD44" i="56"/>
  <c r="AD36" i="56"/>
  <c r="AD17" i="50" s="1"/>
  <c r="AD18" i="50" s="1"/>
  <c r="AD28" i="58" s="1"/>
  <c r="AD31" i="58" s="1"/>
  <c r="AD33" i="58" s="1"/>
  <c r="AC44" i="56"/>
  <c r="AC36" i="56"/>
  <c r="AC17" i="50" s="1"/>
  <c r="AC18" i="50" s="1"/>
  <c r="AC28" i="58" s="1"/>
  <c r="AC31" i="58" s="1"/>
  <c r="AC33" i="58" s="1"/>
  <c r="AE15" i="50"/>
  <c r="AE19" i="58" s="1"/>
  <c r="AE22" i="58" s="1"/>
  <c r="AE24" i="58" s="1"/>
  <c r="AH29" i="57"/>
  <c r="AH40" i="57" s="1"/>
  <c r="AH41" i="57" s="1"/>
  <c r="AG32" i="50"/>
  <c r="AG46" i="58" s="1"/>
  <c r="AG54" i="53"/>
  <c r="AG56" i="53" s="1"/>
  <c r="AG9" i="50" s="1"/>
  <c r="AG60" i="53"/>
  <c r="AG61" i="53" s="1"/>
  <c r="AG40" i="57"/>
  <c r="AG41" i="57" s="1"/>
  <c r="AE7" i="56"/>
  <c r="AE10" i="56" s="1"/>
  <c r="AN5" i="59"/>
  <c r="AN5" i="58"/>
  <c r="AL84" i="44"/>
  <c r="AL85" i="44" s="1"/>
  <c r="AL11" i="57" s="1"/>
  <c r="AL73" i="44"/>
  <c r="AL74" i="44" s="1"/>
  <c r="AL11" i="55" s="1"/>
  <c r="AL2" i="59"/>
  <c r="AG3" i="59"/>
  <c r="AG3" i="58"/>
  <c r="AE41" i="50"/>
  <c r="P28" i="50"/>
  <c r="Q22" i="52"/>
  <c r="Q12" i="52"/>
  <c r="P35" i="50"/>
  <c r="AJ27" i="57"/>
  <c r="AJ30" i="52"/>
  <c r="AI32" i="52"/>
  <c r="AI35" i="52" s="1"/>
  <c r="AH34" i="50"/>
  <c r="AH47" i="58" s="1"/>
  <c r="AG100" i="54"/>
  <c r="AG101" i="54" s="1"/>
  <c r="AG10" i="50" s="1"/>
  <c r="U131" i="54"/>
  <c r="AH32" i="57"/>
  <c r="AH32" i="50" s="1"/>
  <c r="AH46" i="58" s="1"/>
  <c r="AH18" i="57"/>
  <c r="AH9" i="56"/>
  <c r="AH42" i="57"/>
  <c r="AI31" i="57"/>
  <c r="AG9" i="56"/>
  <c r="AG42" i="57"/>
  <c r="AG106" i="54"/>
  <c r="AG107" i="54" s="1"/>
  <c r="AH89" i="54"/>
  <c r="AH93" i="54" s="1"/>
  <c r="AH94" i="54" s="1"/>
  <c r="AH97" i="54" s="1"/>
  <c r="AI15" i="57"/>
  <c r="AI17" i="57" s="1"/>
  <c r="AI49" i="54"/>
  <c r="AI53" i="54" s="1"/>
  <c r="AI19" i="54"/>
  <c r="AI23" i="54" s="1"/>
  <c r="AF109" i="54"/>
  <c r="AF123" i="54" s="1"/>
  <c r="AH17" i="54"/>
  <c r="AH21" i="54" s="1"/>
  <c r="AH47" i="54"/>
  <c r="AH51" i="54" s="1"/>
  <c r="V83" i="53"/>
  <c r="U27" i="50"/>
  <c r="U37" i="58" s="1"/>
  <c r="AN5" i="55"/>
  <c r="AN5" i="56"/>
  <c r="AN5" i="54"/>
  <c r="AN5" i="57"/>
  <c r="AF61" i="53"/>
  <c r="AF9" i="50"/>
  <c r="AG3" i="57"/>
  <c r="AG3" i="55"/>
  <c r="AG3" i="56"/>
  <c r="AG3" i="54"/>
  <c r="V121" i="54"/>
  <c r="U31" i="50"/>
  <c r="U39" i="58" s="1"/>
  <c r="AJ70" i="56"/>
  <c r="AJ41" i="56"/>
  <c r="AJ10" i="28"/>
  <c r="AJ15" i="28" s="1"/>
  <c r="AK12" i="28" s="1"/>
  <c r="AJ81" i="53"/>
  <c r="AJ26" i="55"/>
  <c r="AJ119" i="54"/>
  <c r="AE109" i="54"/>
  <c r="AE123" i="54" s="1"/>
  <c r="AI72" i="54"/>
  <c r="AI80" i="54" s="1"/>
  <c r="AI86" i="54" s="1"/>
  <c r="AI74" i="54"/>
  <c r="AI82" i="54" s="1"/>
  <c r="AI88" i="54" s="1"/>
  <c r="AI73" i="54"/>
  <c r="AI81" i="54" s="1"/>
  <c r="AI87" i="54" s="1"/>
  <c r="AH19" i="54"/>
  <c r="AH23" i="54" s="1"/>
  <c r="AH49" i="54"/>
  <c r="AH53" i="54" s="1"/>
  <c r="AI16" i="53"/>
  <c r="AI12" i="54"/>
  <c r="AI36" i="54" s="1"/>
  <c r="AI44" i="54"/>
  <c r="AI62" i="54" s="1"/>
  <c r="AJ105" i="54"/>
  <c r="AJ30" i="53"/>
  <c r="AJ30" i="54"/>
  <c r="AJ49" i="53"/>
  <c r="AJ57" i="54"/>
  <c r="AJ68" i="53"/>
  <c r="AI17" i="53"/>
  <c r="AI25" i="53" s="1"/>
  <c r="AH39" i="53"/>
  <c r="AH43" i="53" s="1"/>
  <c r="AI30" i="55"/>
  <c r="AI13" i="55"/>
  <c r="AI13" i="50" s="1"/>
  <c r="AH24" i="53"/>
  <c r="AH27" i="53" s="1"/>
  <c r="AH31" i="53" s="1"/>
  <c r="AH32" i="53" s="1"/>
  <c r="AH28" i="55"/>
  <c r="AH31" i="55" s="1"/>
  <c r="AG26" i="50"/>
  <c r="AI74" i="56"/>
  <c r="AI75" i="56" s="1"/>
  <c r="AJ72" i="56" s="1"/>
  <c r="AJ65" i="56" s="1"/>
  <c r="AJ66" i="56" s="1"/>
  <c r="AI8" i="56"/>
  <c r="AH41" i="53"/>
  <c r="AH45" i="53" s="1"/>
  <c r="AI26" i="53"/>
  <c r="AI41" i="53"/>
  <c r="AI45" i="53" s="1"/>
  <c r="AN5" i="50"/>
  <c r="AN5" i="52"/>
  <c r="AN5" i="53"/>
  <c r="AL25" i="44"/>
  <c r="AG3" i="50"/>
  <c r="AG3" i="52"/>
  <c r="AG3" i="53"/>
  <c r="AJ10" i="52"/>
  <c r="AJ20" i="52"/>
  <c r="AK26" i="44"/>
  <c r="AK27" i="44" s="1"/>
  <c r="AJ21" i="44"/>
  <c r="AJ22" i="44" s="1"/>
  <c r="AJ46" i="44"/>
  <c r="AJ47" i="44" s="1"/>
  <c r="AJ106" i="44" s="1"/>
  <c r="AJ51" i="44"/>
  <c r="AJ52" i="44" s="1"/>
  <c r="AJ62" i="44"/>
  <c r="AJ63" i="44" s="1"/>
  <c r="AJ49" i="58" s="1"/>
  <c r="AK107" i="44"/>
  <c r="AL51" i="44"/>
  <c r="AL52" i="44" s="1"/>
  <c r="AN5" i="49"/>
  <c r="AN12" i="44"/>
  <c r="AN13" i="44" s="1"/>
  <c r="AN105" i="44" s="1"/>
  <c r="AG3" i="49"/>
  <c r="AG3" i="28"/>
  <c r="AL46" i="44"/>
  <c r="AG3" i="44"/>
  <c r="AI108" i="44"/>
  <c r="AH113" i="44"/>
  <c r="AH114" i="44" s="1"/>
  <c r="AM17" i="44"/>
  <c r="AM18" i="44" s="1"/>
  <c r="AN5" i="44"/>
  <c r="AN5" i="28"/>
  <c r="AO9" i="44"/>
  <c r="AL91" i="44"/>
  <c r="AL92" i="44" s="1"/>
  <c r="AL95" i="44" s="1"/>
  <c r="AM96" i="44" s="1"/>
  <c r="AM99" i="44" s="1"/>
  <c r="AL21" i="44"/>
  <c r="AL22" i="44" s="1"/>
  <c r="AL38" i="44"/>
  <c r="AL39" i="44" s="1"/>
  <c r="AL15" i="56" s="1"/>
  <c r="AL2" i="28"/>
  <c r="AL62" i="44"/>
  <c r="AL63" i="44" s="1"/>
  <c r="AL49" i="58" s="1"/>
  <c r="AH54" i="54" l="1"/>
  <c r="AH58" i="54" s="1"/>
  <c r="AH59" i="54" s="1"/>
  <c r="AH63" i="54" s="1"/>
  <c r="AH64" i="54" s="1"/>
  <c r="AH98" i="54" s="1"/>
  <c r="AC17" i="56"/>
  <c r="AC20" i="56" s="1"/>
  <c r="AB24" i="56"/>
  <c r="AB25" i="56" s="1"/>
  <c r="Z43" i="56"/>
  <c r="Z46" i="56" s="1"/>
  <c r="Y33" i="50"/>
  <c r="AA26" i="56"/>
  <c r="AA45" i="56"/>
  <c r="Z43" i="50"/>
  <c r="Z29" i="56"/>
  <c r="Z30" i="56" s="1"/>
  <c r="AE19" i="56"/>
  <c r="AE18" i="56"/>
  <c r="AF46" i="50"/>
  <c r="AE34" i="56"/>
  <c r="AE35" i="56" s="1"/>
  <c r="AE44" i="56" s="1"/>
  <c r="AM2" i="50"/>
  <c r="AM2" i="57"/>
  <c r="AM2" i="53"/>
  <c r="AM2" i="44"/>
  <c r="AM2" i="58"/>
  <c r="AM2" i="56"/>
  <c r="AM2" i="55"/>
  <c r="AM2" i="54"/>
  <c r="AM2" i="52"/>
  <c r="AM2" i="49"/>
  <c r="U132" i="54"/>
  <c r="U42" i="50" s="1"/>
  <c r="U44" i="50" s="1"/>
  <c r="U48" i="50" s="1"/>
  <c r="U23" i="52" s="1"/>
  <c r="P36" i="50"/>
  <c r="P48" i="58"/>
  <c r="P50" i="58" s="1"/>
  <c r="P51" i="58" s="1"/>
  <c r="AM84" i="44"/>
  <c r="AM85" i="44" s="1"/>
  <c r="AM11" i="57" s="1"/>
  <c r="AM73" i="44"/>
  <c r="AM74" i="44" s="1"/>
  <c r="AM11" i="55" s="1"/>
  <c r="AM2" i="59"/>
  <c r="AL4" i="58"/>
  <c r="AL4" i="59"/>
  <c r="AH3" i="59"/>
  <c r="AH3" i="58"/>
  <c r="AG20" i="58"/>
  <c r="AG9" i="58"/>
  <c r="AG29" i="58"/>
  <c r="AH54" i="53"/>
  <c r="AH60" i="53"/>
  <c r="AJ4" i="58"/>
  <c r="AJ4" i="59"/>
  <c r="AF11" i="50"/>
  <c r="AF8" i="58" s="1"/>
  <c r="AF20" i="58"/>
  <c r="AF29" i="58"/>
  <c r="AF9" i="58"/>
  <c r="AJ36" i="57"/>
  <c r="AJ37" i="57" s="1"/>
  <c r="AJ39" i="57" s="1"/>
  <c r="AJ40" i="58"/>
  <c r="AJ21" i="58"/>
  <c r="AJ10" i="58"/>
  <c r="AJ30" i="58"/>
  <c r="AG11" i="50"/>
  <c r="AG8" i="58" s="1"/>
  <c r="AL36" i="57"/>
  <c r="AL37" i="57" s="1"/>
  <c r="AL39" i="57" s="1"/>
  <c r="AL40" i="58"/>
  <c r="AL21" i="58"/>
  <c r="AL10" i="58"/>
  <c r="AL30" i="58"/>
  <c r="AO5" i="59"/>
  <c r="AO5" i="58"/>
  <c r="AH46" i="53"/>
  <c r="AH50" i="53" s="1"/>
  <c r="AH51" i="53" s="1"/>
  <c r="AH55" i="53" s="1"/>
  <c r="Q38" i="52"/>
  <c r="Q40" i="52" s="1"/>
  <c r="Q43" i="52" s="1"/>
  <c r="Q44" i="52" s="1"/>
  <c r="P29" i="50"/>
  <c r="P38" i="58"/>
  <c r="P41" i="58" s="1"/>
  <c r="P42" i="58" s="1"/>
  <c r="AL30" i="52"/>
  <c r="AL27" i="57"/>
  <c r="AI29" i="57"/>
  <c r="AI40" i="57" s="1"/>
  <c r="AI41" i="57" s="1"/>
  <c r="AI9" i="56" s="1"/>
  <c r="AC39" i="52"/>
  <c r="AH24" i="54"/>
  <c r="AH31" i="54" s="1"/>
  <c r="AH32" i="54" s="1"/>
  <c r="AH35" i="54" s="1"/>
  <c r="AH37" i="54" s="1"/>
  <c r="AH106" i="54" s="1"/>
  <c r="AD39" i="52"/>
  <c r="AJ32" i="52"/>
  <c r="AJ35" i="52" s="1"/>
  <c r="AI34" i="50"/>
  <c r="AI47" i="58" s="1"/>
  <c r="AG14" i="50"/>
  <c r="AG46" i="50"/>
  <c r="AH46" i="50"/>
  <c r="AH14" i="50"/>
  <c r="AC13" i="52"/>
  <c r="AD13" i="52"/>
  <c r="AI32" i="57"/>
  <c r="AJ29" i="57" s="1"/>
  <c r="AJ40" i="57" s="1"/>
  <c r="AI18" i="57"/>
  <c r="AG122" i="54"/>
  <c r="AI89" i="54"/>
  <c r="AI93" i="54" s="1"/>
  <c r="AI94" i="54" s="1"/>
  <c r="AI97" i="54" s="1"/>
  <c r="AF69" i="53"/>
  <c r="AF70" i="53" s="1"/>
  <c r="AF84" i="53"/>
  <c r="AJ15" i="53"/>
  <c r="AJ18" i="53" s="1"/>
  <c r="AJ12" i="57"/>
  <c r="AJ13" i="57" s="1"/>
  <c r="AJ47" i="50" s="1"/>
  <c r="AJ12" i="55"/>
  <c r="AJ11" i="54"/>
  <c r="AJ71" i="54"/>
  <c r="AJ43" i="54"/>
  <c r="AI47" i="54"/>
  <c r="AI51" i="54" s="1"/>
  <c r="AI17" i="54"/>
  <c r="AI21" i="54" s="1"/>
  <c r="AG69" i="53"/>
  <c r="AG70" i="53" s="1"/>
  <c r="AG84" i="53"/>
  <c r="AI39" i="53"/>
  <c r="AI43" i="53" s="1"/>
  <c r="AI28" i="55"/>
  <c r="AI31" i="55" s="1"/>
  <c r="AH26" i="50"/>
  <c r="AO5" i="57"/>
  <c r="AO5" i="55"/>
  <c r="AO5" i="56"/>
  <c r="AO5" i="54"/>
  <c r="AJ4" i="56"/>
  <c r="AJ4" i="55"/>
  <c r="AJ4" i="54"/>
  <c r="AJ4" i="57"/>
  <c r="AI24" i="53"/>
  <c r="AK105" i="54"/>
  <c r="AK30" i="54"/>
  <c r="AK49" i="53"/>
  <c r="AK57" i="54"/>
  <c r="AK30" i="53"/>
  <c r="AK68" i="53"/>
  <c r="AH3" i="57"/>
  <c r="AH3" i="56"/>
  <c r="AH3" i="55"/>
  <c r="AH3" i="54"/>
  <c r="AG109" i="54"/>
  <c r="AG123" i="54" s="1"/>
  <c r="V110" i="54"/>
  <c r="V111" i="54" s="1"/>
  <c r="V124" i="54"/>
  <c r="V130" i="54" s="1"/>
  <c r="V131" i="54" s="1"/>
  <c r="AL15" i="53"/>
  <c r="AL18" i="53" s="1"/>
  <c r="AL12" i="57"/>
  <c r="AL13" i="57" s="1"/>
  <c r="AL47" i="50" s="1"/>
  <c r="AL43" i="54"/>
  <c r="AL11" i="54"/>
  <c r="AL71" i="54"/>
  <c r="AL12" i="55"/>
  <c r="AI18" i="54"/>
  <c r="AI22" i="54" s="1"/>
  <c r="AI48" i="54"/>
  <c r="AI52" i="54" s="1"/>
  <c r="V73" i="53"/>
  <c r="V74" i="53" s="1"/>
  <c r="V86" i="53"/>
  <c r="V129" i="54" s="1"/>
  <c r="AL41" i="56"/>
  <c r="AL70" i="56"/>
  <c r="AL119" i="54"/>
  <c r="AL26" i="55"/>
  <c r="AL81" i="53"/>
  <c r="AL10" i="28"/>
  <c r="AI40" i="53"/>
  <c r="AI44" i="53" s="1"/>
  <c r="AJ8" i="56"/>
  <c r="AJ74" i="56"/>
  <c r="AJ75" i="56" s="1"/>
  <c r="AK72" i="56" s="1"/>
  <c r="AK65" i="56" s="1"/>
  <c r="AK66" i="56" s="1"/>
  <c r="AL4" i="56"/>
  <c r="AL4" i="57"/>
  <c r="AL4" i="55"/>
  <c r="AL4" i="54"/>
  <c r="AI27" i="53"/>
  <c r="AI31" i="53" s="1"/>
  <c r="AI32" i="53" s="1"/>
  <c r="AL20" i="52"/>
  <c r="AL10" i="52"/>
  <c r="AL4" i="53"/>
  <c r="AL4" i="52"/>
  <c r="AO5" i="50"/>
  <c r="AO5" i="53"/>
  <c r="AO5" i="52"/>
  <c r="AJ4" i="49"/>
  <c r="AJ4" i="53"/>
  <c r="AJ4" i="52"/>
  <c r="AL26" i="44"/>
  <c r="AL27" i="44" s="1"/>
  <c r="AM25" i="44"/>
  <c r="AH3" i="50"/>
  <c r="AH3" i="52"/>
  <c r="AH3" i="53"/>
  <c r="AJ16" i="53"/>
  <c r="AJ4" i="50"/>
  <c r="AJ4" i="28"/>
  <c r="AJ4" i="44"/>
  <c r="AK46" i="44"/>
  <c r="AK47" i="44" s="1"/>
  <c r="AK106" i="44" s="1"/>
  <c r="AK62" i="44"/>
  <c r="AK63" i="44" s="1"/>
  <c r="AK49" i="58" s="1"/>
  <c r="AK91" i="44"/>
  <c r="AK92" i="44" s="1"/>
  <c r="AK95" i="44" s="1"/>
  <c r="AL96" i="44" s="1"/>
  <c r="AL99" i="44" s="1"/>
  <c r="AL100" i="44" s="1"/>
  <c r="AM100" i="44" s="1"/>
  <c r="AK21" i="44"/>
  <c r="AK22" i="44" s="1"/>
  <c r="AK51" i="44"/>
  <c r="AK52" i="44" s="1"/>
  <c r="AK38" i="44"/>
  <c r="AK39" i="44" s="1"/>
  <c r="AK15" i="56" s="1"/>
  <c r="AK2" i="28"/>
  <c r="AM51" i="44"/>
  <c r="AM52" i="44" s="1"/>
  <c r="AO5" i="49"/>
  <c r="AO12" i="44"/>
  <c r="AO13" i="44" s="1"/>
  <c r="AO105" i="44" s="1"/>
  <c r="AH3" i="28"/>
  <c r="AH3" i="49"/>
  <c r="AM46" i="44"/>
  <c r="AM47" i="44" s="1"/>
  <c r="AM106" i="44" s="1"/>
  <c r="AH3" i="44"/>
  <c r="AM107" i="44"/>
  <c r="AJ108" i="44"/>
  <c r="AI113" i="44"/>
  <c r="AI114" i="44" s="1"/>
  <c r="AN17" i="44"/>
  <c r="AN18" i="44" s="1"/>
  <c r="AM91" i="44"/>
  <c r="AM92" i="44" s="1"/>
  <c r="AM95" i="44" s="1"/>
  <c r="AN96" i="44" s="1"/>
  <c r="AN99" i="44" s="1"/>
  <c r="AM2" i="28"/>
  <c r="AM21" i="44"/>
  <c r="AM22" i="44" s="1"/>
  <c r="AM38" i="44"/>
  <c r="AM39" i="44" s="1"/>
  <c r="AM15" i="56" s="1"/>
  <c r="AM62" i="44"/>
  <c r="AM63" i="44" s="1"/>
  <c r="AM49" i="58" s="1"/>
  <c r="AO5" i="44"/>
  <c r="AO5" i="28"/>
  <c r="AP9" i="44"/>
  <c r="AH56" i="53" l="1"/>
  <c r="AH9" i="50" s="1"/>
  <c r="AA43" i="50"/>
  <c r="AA29" i="56"/>
  <c r="AA30" i="56" s="1"/>
  <c r="AA43" i="56"/>
  <c r="AA46" i="56" s="1"/>
  <c r="Z33" i="50"/>
  <c r="AB26" i="56"/>
  <c r="AB45" i="56"/>
  <c r="AD17" i="56"/>
  <c r="AD20" i="56" s="1"/>
  <c r="AC24" i="56"/>
  <c r="AC25" i="56" s="1"/>
  <c r="AF41" i="50"/>
  <c r="AF7" i="56"/>
  <c r="AF10" i="56" s="1"/>
  <c r="AL17" i="53"/>
  <c r="AL18" i="54" s="1"/>
  <c r="AL22" i="54" s="1"/>
  <c r="AG72" i="53"/>
  <c r="AG85" i="53"/>
  <c r="AF72" i="53"/>
  <c r="AF85" i="53"/>
  <c r="AG15" i="50"/>
  <c r="AG19" i="58" s="1"/>
  <c r="AE36" i="56"/>
  <c r="AE17" i="50" s="1"/>
  <c r="AE18" i="50" s="1"/>
  <c r="AE28" i="58" s="1"/>
  <c r="AE31" i="58" s="1"/>
  <c r="AE33" i="58" s="1"/>
  <c r="AJ17" i="53"/>
  <c r="AJ40" i="53" s="1"/>
  <c r="AJ44" i="53" s="1"/>
  <c r="AI42" i="57"/>
  <c r="AI46" i="50" s="1"/>
  <c r="AN2" i="52"/>
  <c r="AN2" i="57"/>
  <c r="AN2" i="53"/>
  <c r="AN2" i="44"/>
  <c r="AN2" i="58"/>
  <c r="AN2" i="56"/>
  <c r="AN2" i="55"/>
  <c r="AN2" i="54"/>
  <c r="AN2" i="49"/>
  <c r="AN2" i="50"/>
  <c r="AG41" i="50"/>
  <c r="AG7" i="56"/>
  <c r="AG10" i="56" s="1"/>
  <c r="V132" i="54"/>
  <c r="V42" i="50" s="1"/>
  <c r="V44" i="50" s="1"/>
  <c r="V48" i="50" s="1"/>
  <c r="V23" i="52" s="1"/>
  <c r="AF11" i="58"/>
  <c r="AF13" i="58" s="1"/>
  <c r="AM4" i="58"/>
  <c r="AM4" i="59"/>
  <c r="AK36" i="57"/>
  <c r="AK37" i="57" s="1"/>
  <c r="AK39" i="57" s="1"/>
  <c r="AK40" i="58"/>
  <c r="AK21" i="58"/>
  <c r="AK10" i="58"/>
  <c r="AK30" i="58"/>
  <c r="AI46" i="53"/>
  <c r="AI50" i="53" s="1"/>
  <c r="AI51" i="53" s="1"/>
  <c r="AI55" i="53" s="1"/>
  <c r="AN84" i="44"/>
  <c r="AN85" i="44" s="1"/>
  <c r="AN11" i="57" s="1"/>
  <c r="AN73" i="44"/>
  <c r="AN74" i="44" s="1"/>
  <c r="AN11" i="55" s="1"/>
  <c r="AN2" i="59"/>
  <c r="AG22" i="58"/>
  <c r="AG24" i="58" s="1"/>
  <c r="AK4" i="58"/>
  <c r="AK4" i="59"/>
  <c r="AI54" i="53"/>
  <c r="AI60" i="53"/>
  <c r="AG11" i="58"/>
  <c r="AG13" i="58" s="1"/>
  <c r="AI3" i="59"/>
  <c r="AI3" i="58"/>
  <c r="AP5" i="59"/>
  <c r="AP5" i="58"/>
  <c r="AJ41" i="57"/>
  <c r="AJ9" i="56" s="1"/>
  <c r="AM36" i="57"/>
  <c r="AM37" i="57" s="1"/>
  <c r="AM39" i="57" s="1"/>
  <c r="AM40" i="58"/>
  <c r="AM21" i="58"/>
  <c r="AM30" i="58"/>
  <c r="AM10" i="58"/>
  <c r="AF15" i="50"/>
  <c r="AF19" i="58" s="1"/>
  <c r="AF22" i="58" s="1"/>
  <c r="AF24" i="58" s="1"/>
  <c r="P56" i="50"/>
  <c r="P57" i="50"/>
  <c r="Q45" i="52"/>
  <c r="Q24" i="52"/>
  <c r="AK32" i="52"/>
  <c r="AJ34" i="50"/>
  <c r="AJ47" i="58" s="1"/>
  <c r="AM30" i="52"/>
  <c r="AM27" i="57"/>
  <c r="AL16" i="53"/>
  <c r="AL47" i="54" s="1"/>
  <c r="AL51" i="54" s="1"/>
  <c r="AH99" i="54"/>
  <c r="AH100" i="54" s="1"/>
  <c r="AH101" i="54" s="1"/>
  <c r="AH10" i="50" s="1"/>
  <c r="AK30" i="52"/>
  <c r="AK27" i="57"/>
  <c r="AJ31" i="57"/>
  <c r="AL15" i="57"/>
  <c r="AL17" i="57" s="1"/>
  <c r="AL18" i="57" s="1"/>
  <c r="AL31" i="57"/>
  <c r="AI32" i="50"/>
  <c r="AI46" i="58" s="1"/>
  <c r="AI24" i="54"/>
  <c r="AI31" i="54" s="1"/>
  <c r="AI32" i="54" s="1"/>
  <c r="AI35" i="54" s="1"/>
  <c r="AI37" i="54" s="1"/>
  <c r="AI106" i="54" s="1"/>
  <c r="AI54" i="54"/>
  <c r="AI58" i="54" s="1"/>
  <c r="AI59" i="54" s="1"/>
  <c r="AI63" i="54" s="1"/>
  <c r="AI64" i="54" s="1"/>
  <c r="AI98" i="54" s="1"/>
  <c r="AJ15" i="57"/>
  <c r="AJ17" i="57" s="1"/>
  <c r="AK4" i="55"/>
  <c r="AK4" i="54"/>
  <c r="AK4" i="57"/>
  <c r="AK4" i="56"/>
  <c r="AH61" i="53"/>
  <c r="AJ73" i="54"/>
  <c r="AJ81" i="54" s="1"/>
  <c r="AJ87" i="54" s="1"/>
  <c r="AJ72" i="54"/>
  <c r="AJ80" i="54" s="1"/>
  <c r="AJ86" i="54" s="1"/>
  <c r="AJ74" i="54"/>
  <c r="AJ82" i="54" s="1"/>
  <c r="AJ88" i="54" s="1"/>
  <c r="AJ44" i="54"/>
  <c r="AJ62" i="54" s="1"/>
  <c r="AJ12" i="54"/>
  <c r="AJ36" i="54" s="1"/>
  <c r="AM10" i="28"/>
  <c r="AM41" i="56"/>
  <c r="AM70" i="56"/>
  <c r="AM119" i="54"/>
  <c r="AM26" i="55"/>
  <c r="AM81" i="53"/>
  <c r="AJ17" i="54"/>
  <c r="AJ21" i="54" s="1"/>
  <c r="AJ47" i="54"/>
  <c r="AJ51" i="54" s="1"/>
  <c r="W121" i="54"/>
  <c r="V31" i="50"/>
  <c r="V39" i="58" s="1"/>
  <c r="AJ30" i="55"/>
  <c r="AJ13" i="55"/>
  <c r="AJ13" i="50" s="1"/>
  <c r="W83" i="53"/>
  <c r="V27" i="50"/>
  <c r="V37" i="58" s="1"/>
  <c r="AJ28" i="55"/>
  <c r="AI26" i="50"/>
  <c r="AI3" i="55"/>
  <c r="AI3" i="54"/>
  <c r="AI3" i="57"/>
  <c r="AI3" i="56"/>
  <c r="AK74" i="56"/>
  <c r="AK8" i="56"/>
  <c r="AL30" i="55"/>
  <c r="AL13" i="55"/>
  <c r="AL13" i="50" s="1"/>
  <c r="AH107" i="54"/>
  <c r="AH122" i="54"/>
  <c r="AP5" i="56"/>
  <c r="AP5" i="55"/>
  <c r="AP5" i="54"/>
  <c r="AP5" i="57"/>
  <c r="AL44" i="54"/>
  <c r="AL62" i="54" s="1"/>
  <c r="AL12" i="54"/>
  <c r="AL36" i="54" s="1"/>
  <c r="AL49" i="54"/>
  <c r="AL53" i="54" s="1"/>
  <c r="AL19" i="54"/>
  <c r="AL23" i="54" s="1"/>
  <c r="AM15" i="53"/>
  <c r="AM17" i="53" s="1"/>
  <c r="AM12" i="57"/>
  <c r="AM13" i="57" s="1"/>
  <c r="AM47" i="50" s="1"/>
  <c r="AM12" i="55"/>
  <c r="AM71" i="54"/>
  <c r="AM11" i="54"/>
  <c r="AM43" i="54"/>
  <c r="AL105" i="54"/>
  <c r="AL68" i="53"/>
  <c r="AL49" i="53"/>
  <c r="AL57" i="54"/>
  <c r="AL30" i="54"/>
  <c r="AL30" i="53"/>
  <c r="AM4" i="54"/>
  <c r="AM4" i="56"/>
  <c r="AM4" i="55"/>
  <c r="AM4" i="57"/>
  <c r="AK15" i="53"/>
  <c r="AK18" i="53" s="1"/>
  <c r="AK11" i="54"/>
  <c r="AK12" i="55"/>
  <c r="AK12" i="57"/>
  <c r="AK13" i="57" s="1"/>
  <c r="AK47" i="50" s="1"/>
  <c r="AK71" i="54"/>
  <c r="AK43" i="54"/>
  <c r="AJ49" i="54"/>
  <c r="AJ53" i="54" s="1"/>
  <c r="AJ19" i="54"/>
  <c r="AJ23" i="54" s="1"/>
  <c r="AK70" i="56"/>
  <c r="AK41" i="56"/>
  <c r="AK26" i="55"/>
  <c r="AK119" i="54"/>
  <c r="AK10" i="28"/>
  <c r="AK15" i="28" s="1"/>
  <c r="AL12" i="28" s="1"/>
  <c r="AL15" i="28" s="1"/>
  <c r="AM12" i="28" s="1"/>
  <c r="AK81" i="53"/>
  <c r="AL74" i="54"/>
  <c r="AL82" i="54" s="1"/>
  <c r="AL88" i="54" s="1"/>
  <c r="AL73" i="54"/>
  <c r="AL81" i="54" s="1"/>
  <c r="AL87" i="54" s="1"/>
  <c r="AL72" i="54"/>
  <c r="AL80" i="54" s="1"/>
  <c r="AL86" i="54" s="1"/>
  <c r="AJ24" i="53"/>
  <c r="AJ39" i="53"/>
  <c r="AJ43" i="53" s="1"/>
  <c r="AJ26" i="53"/>
  <c r="AJ41" i="53"/>
  <c r="AJ45" i="53" s="1"/>
  <c r="AL26" i="53"/>
  <c r="AL41" i="53"/>
  <c r="AL45" i="53" s="1"/>
  <c r="AM4" i="53"/>
  <c r="AM4" i="52"/>
  <c r="AN25" i="44"/>
  <c r="AI3" i="50"/>
  <c r="AI3" i="52"/>
  <c r="AI3" i="53"/>
  <c r="AP5" i="50"/>
  <c r="AP5" i="52"/>
  <c r="AP5" i="53"/>
  <c r="AK10" i="52"/>
  <c r="AK20" i="52"/>
  <c r="AM26" i="44"/>
  <c r="AM27" i="44" s="1"/>
  <c r="AM18" i="53"/>
  <c r="AM16" i="53"/>
  <c r="AK4" i="44"/>
  <c r="AK4" i="53"/>
  <c r="AK4" i="52"/>
  <c r="AM20" i="52"/>
  <c r="AM10" i="52"/>
  <c r="AK4" i="50"/>
  <c r="AK4" i="49"/>
  <c r="AL107" i="44"/>
  <c r="AK4" i="28"/>
  <c r="AL47" i="44"/>
  <c r="AL106" i="44" s="1"/>
  <c r="AN51" i="44"/>
  <c r="AN52" i="44" s="1"/>
  <c r="AL4" i="49"/>
  <c r="AL4" i="50"/>
  <c r="AL4" i="44"/>
  <c r="AM4" i="28"/>
  <c r="AL4" i="28"/>
  <c r="AP5" i="49"/>
  <c r="AP12" i="44"/>
  <c r="AP13" i="44" s="1"/>
  <c r="AP105" i="44" s="1"/>
  <c r="AI3" i="49"/>
  <c r="AI3" i="28"/>
  <c r="AN46" i="44"/>
  <c r="AN47" i="44" s="1"/>
  <c r="AN106" i="44" s="1"/>
  <c r="AN100" i="44"/>
  <c r="AN107" i="44"/>
  <c r="AI3" i="44"/>
  <c r="AK108" i="44"/>
  <c r="AJ113" i="44"/>
  <c r="AJ114" i="44" s="1"/>
  <c r="AO17" i="44"/>
  <c r="AO18" i="44" s="1"/>
  <c r="AN21" i="44"/>
  <c r="AN22" i="44" s="1"/>
  <c r="AN38" i="44"/>
  <c r="AN39" i="44" s="1"/>
  <c r="AN15" i="56" s="1"/>
  <c r="AN2" i="28"/>
  <c r="AN62" i="44"/>
  <c r="AN63" i="44" s="1"/>
  <c r="AN49" i="58" s="1"/>
  <c r="AN91" i="44"/>
  <c r="AN92" i="44" s="1"/>
  <c r="AN95" i="44" s="1"/>
  <c r="AO96" i="44" s="1"/>
  <c r="AO99" i="44" s="1"/>
  <c r="AP5" i="44"/>
  <c r="AP5" i="28"/>
  <c r="AQ9" i="44"/>
  <c r="AL39" i="53" l="1"/>
  <c r="AL43" i="53" s="1"/>
  <c r="AH11" i="50"/>
  <c r="AH8" i="58" s="1"/>
  <c r="AL24" i="53"/>
  <c r="AL17" i="54"/>
  <c r="AL21" i="54" s="1"/>
  <c r="AL24" i="54" s="1"/>
  <c r="AL31" i="54" s="1"/>
  <c r="AL32" i="54" s="1"/>
  <c r="AL35" i="54" s="1"/>
  <c r="AL37" i="54" s="1"/>
  <c r="AJ25" i="53"/>
  <c r="AL40" i="53"/>
  <c r="AL44" i="53" s="1"/>
  <c r="AL25" i="53"/>
  <c r="AJ18" i="54"/>
  <c r="AJ22" i="54" s="1"/>
  <c r="AJ24" i="54" s="1"/>
  <c r="AJ31" i="54" s="1"/>
  <c r="AJ32" i="54" s="1"/>
  <c r="AJ35" i="54" s="1"/>
  <c r="AJ37" i="54" s="1"/>
  <c r="AE17" i="56"/>
  <c r="AE20" i="56" s="1"/>
  <c r="AD24" i="56"/>
  <c r="AD25" i="56" s="1"/>
  <c r="AB43" i="50"/>
  <c r="AB29" i="56"/>
  <c r="AB30" i="56" s="1"/>
  <c r="AG19" i="56"/>
  <c r="AG18" i="56"/>
  <c r="AB43" i="56"/>
  <c r="AB46" i="56" s="1"/>
  <c r="AA33" i="50"/>
  <c r="AC45" i="56"/>
  <c r="AC26" i="56"/>
  <c r="AF19" i="56"/>
  <c r="AF18" i="56"/>
  <c r="AE39" i="52"/>
  <c r="AE13" i="52"/>
  <c r="AO2" i="54"/>
  <c r="AO2" i="52"/>
  <c r="AO2" i="57"/>
  <c r="AO2" i="53"/>
  <c r="AO2" i="44"/>
  <c r="AO2" i="56"/>
  <c r="AO2" i="55"/>
  <c r="AO2" i="58"/>
  <c r="AO2" i="49"/>
  <c r="AO2" i="50"/>
  <c r="AJ48" i="54"/>
  <c r="AJ52" i="54" s="1"/>
  <c r="AJ54" i="54" s="1"/>
  <c r="AJ58" i="54" s="1"/>
  <c r="AJ59" i="54" s="1"/>
  <c r="AJ63" i="54" s="1"/>
  <c r="AJ64" i="54" s="1"/>
  <c r="AJ98" i="54" s="1"/>
  <c r="AI14" i="50"/>
  <c r="AG34" i="56"/>
  <c r="AG35" i="56" s="1"/>
  <c r="AG44" i="56" s="1"/>
  <c r="AL48" i="54"/>
  <c r="AL52" i="54" s="1"/>
  <c r="AL54" i="54" s="1"/>
  <c r="AL58" i="54" s="1"/>
  <c r="AL59" i="54" s="1"/>
  <c r="AL63" i="54" s="1"/>
  <c r="AL64" i="54" s="1"/>
  <c r="AL98" i="54" s="1"/>
  <c r="AG36" i="56"/>
  <c r="AG17" i="50" s="1"/>
  <c r="AG18" i="50" s="1"/>
  <c r="AG28" i="58" s="1"/>
  <c r="AG31" i="58" s="1"/>
  <c r="AG33" i="58" s="1"/>
  <c r="AJ42" i="57"/>
  <c r="AJ14" i="50" s="1"/>
  <c r="AM15" i="28"/>
  <c r="AN12" i="28" s="1"/>
  <c r="AI56" i="53"/>
  <c r="AQ5" i="58"/>
  <c r="AQ5" i="59"/>
  <c r="AF34" i="56"/>
  <c r="AF35" i="56" s="1"/>
  <c r="AO84" i="44"/>
  <c r="AO85" i="44" s="1"/>
  <c r="AO11" i="57" s="1"/>
  <c r="AO73" i="44"/>
  <c r="AO74" i="44" s="1"/>
  <c r="AO11" i="55" s="1"/>
  <c r="AO2" i="59"/>
  <c r="AJ3" i="59"/>
  <c r="AJ3" i="58"/>
  <c r="AN36" i="57"/>
  <c r="AN37" i="57" s="1"/>
  <c r="AN39" i="57" s="1"/>
  <c r="AN30" i="58"/>
  <c r="AN21" i="58"/>
  <c r="AN40" i="58"/>
  <c r="AN10" i="58"/>
  <c r="AH20" i="58"/>
  <c r="AH9" i="58"/>
  <c r="AH11" i="58" s="1"/>
  <c r="AH13" i="58" s="1"/>
  <c r="AH29" i="58"/>
  <c r="AN4" i="59"/>
  <c r="AN4" i="58"/>
  <c r="Q20" i="50"/>
  <c r="Q21" i="50" s="1"/>
  <c r="Q50" i="50"/>
  <c r="Q51" i="50" s="1"/>
  <c r="Q14" i="52"/>
  <c r="Q15" i="52" s="1"/>
  <c r="Q25" i="52"/>
  <c r="AK16" i="53"/>
  <c r="AK17" i="54" s="1"/>
  <c r="AK21" i="54" s="1"/>
  <c r="AK17" i="53"/>
  <c r="AN30" i="52"/>
  <c r="AN27" i="57"/>
  <c r="AJ31" i="55"/>
  <c r="AJ26" i="50" s="1"/>
  <c r="AK35" i="52"/>
  <c r="AK31" i="57"/>
  <c r="AJ32" i="57"/>
  <c r="AK29" i="57" s="1"/>
  <c r="AK40" i="57" s="1"/>
  <c r="AK41" i="57" s="1"/>
  <c r="AJ18" i="57"/>
  <c r="AM15" i="57"/>
  <c r="AM17" i="57" s="1"/>
  <c r="AM18" i="57" s="1"/>
  <c r="AM31" i="57"/>
  <c r="AJ46" i="50"/>
  <c r="AI99" i="54"/>
  <c r="AI100" i="54" s="1"/>
  <c r="AI101" i="54" s="1"/>
  <c r="AI10" i="50" s="1"/>
  <c r="AK15" i="57"/>
  <c r="AK17" i="57" s="1"/>
  <c r="AK30" i="55"/>
  <c r="AK13" i="55"/>
  <c r="AK13" i="50" s="1"/>
  <c r="AK12" i="54"/>
  <c r="AK36" i="54" s="1"/>
  <c r="AK44" i="54"/>
  <c r="AK62" i="54" s="1"/>
  <c r="AH109" i="54"/>
  <c r="AH123" i="54" s="1"/>
  <c r="AK48" i="54"/>
  <c r="AK52" i="54" s="1"/>
  <c r="AK18" i="54"/>
  <c r="AK22" i="54" s="1"/>
  <c r="W73" i="53"/>
  <c r="W74" i="53" s="1"/>
  <c r="W86" i="53" s="1"/>
  <c r="W129" i="54" s="1"/>
  <c r="AM30" i="55"/>
  <c r="AM13" i="55"/>
  <c r="AM13" i="50" s="1"/>
  <c r="AN15" i="53"/>
  <c r="AN18" i="53" s="1"/>
  <c r="AN12" i="57"/>
  <c r="AN13" i="57" s="1"/>
  <c r="AN47" i="50" s="1"/>
  <c r="AN12" i="55"/>
  <c r="AN71" i="54"/>
  <c r="AN43" i="54"/>
  <c r="AN11" i="54"/>
  <c r="AM18" i="54"/>
  <c r="AM22" i="54" s="1"/>
  <c r="AM48" i="54"/>
  <c r="AM52" i="54" s="1"/>
  <c r="AH7" i="56"/>
  <c r="AH10" i="56" s="1"/>
  <c r="AH41" i="50"/>
  <c r="AH15" i="50"/>
  <c r="AH19" i="58" s="1"/>
  <c r="AM68" i="53"/>
  <c r="AM57" i="54"/>
  <c r="AM30" i="54"/>
  <c r="AM49" i="53"/>
  <c r="AM30" i="53"/>
  <c r="AM105" i="54"/>
  <c r="AI107" i="54"/>
  <c r="AI122" i="54"/>
  <c r="AK75" i="56"/>
  <c r="AL72" i="56" s="1"/>
  <c r="AL65" i="56" s="1"/>
  <c r="AL66" i="56" s="1"/>
  <c r="AJ89" i="54"/>
  <c r="AJ93" i="54" s="1"/>
  <c r="AJ94" i="54" s="1"/>
  <c r="AJ97" i="54" s="1"/>
  <c r="AN4" i="55"/>
  <c r="AN4" i="56"/>
  <c r="AN4" i="54"/>
  <c r="AN4" i="57"/>
  <c r="AL89" i="54"/>
  <c r="AL93" i="54" s="1"/>
  <c r="AL94" i="54" s="1"/>
  <c r="AL97" i="54" s="1"/>
  <c r="AK74" i="54"/>
  <c r="AK82" i="54" s="1"/>
  <c r="AK88" i="54" s="1"/>
  <c r="AK73" i="54"/>
  <c r="AK81" i="54" s="1"/>
  <c r="AK87" i="54" s="1"/>
  <c r="AK72" i="54"/>
  <c r="AK80" i="54" s="1"/>
  <c r="AK86" i="54" s="1"/>
  <c r="AJ3" i="57"/>
  <c r="AJ3" i="55"/>
  <c r="AJ3" i="56"/>
  <c r="AJ3" i="54"/>
  <c r="AK49" i="54"/>
  <c r="AK53" i="54" s="1"/>
  <c r="AK19" i="54"/>
  <c r="AK23" i="54" s="1"/>
  <c r="AH69" i="53"/>
  <c r="AH70" i="53" s="1"/>
  <c r="AH84" i="53"/>
  <c r="AQ5" i="56"/>
  <c r="AQ5" i="57"/>
  <c r="AQ5" i="54"/>
  <c r="AQ5" i="55"/>
  <c r="AM12" i="54"/>
  <c r="AM36" i="54" s="1"/>
  <c r="AM44" i="54"/>
  <c r="AM62" i="54" s="1"/>
  <c r="AM17" i="54"/>
  <c r="AM21" i="54" s="1"/>
  <c r="AM47" i="54"/>
  <c r="AM51" i="54" s="1"/>
  <c r="AI61" i="53"/>
  <c r="AI9" i="50"/>
  <c r="AM74" i="54"/>
  <c r="AM82" i="54" s="1"/>
  <c r="AM88" i="54" s="1"/>
  <c r="AM73" i="54"/>
  <c r="AM81" i="54" s="1"/>
  <c r="AM87" i="54" s="1"/>
  <c r="AM72" i="54"/>
  <c r="AM80" i="54" s="1"/>
  <c r="AM86" i="54" s="1"/>
  <c r="AM49" i="54"/>
  <c r="AM53" i="54" s="1"/>
  <c r="AM19" i="54"/>
  <c r="AM23" i="54" s="1"/>
  <c r="AN41" i="56"/>
  <c r="AN119" i="54"/>
  <c r="AN10" i="28"/>
  <c r="AN15" i="28" s="1"/>
  <c r="AO12" i="28" s="1"/>
  <c r="AN70" i="56"/>
  <c r="AN26" i="55"/>
  <c r="AN81" i="53"/>
  <c r="W110" i="54"/>
  <c r="W111" i="54" s="1"/>
  <c r="W124" i="54"/>
  <c r="W130" i="54" s="1"/>
  <c r="AJ46" i="53"/>
  <c r="AJ50" i="53" s="1"/>
  <c r="AJ51" i="53" s="1"/>
  <c r="AJ55" i="53" s="1"/>
  <c r="AK26" i="53"/>
  <c r="AK41" i="53"/>
  <c r="AK45" i="53" s="1"/>
  <c r="AL27" i="53"/>
  <c r="AL31" i="53" s="1"/>
  <c r="AL32" i="53" s="1"/>
  <c r="AK24" i="53"/>
  <c r="AK39" i="53"/>
  <c r="AK43" i="53" s="1"/>
  <c r="AM24" i="53"/>
  <c r="AM39" i="53"/>
  <c r="AM43" i="53" s="1"/>
  <c r="AK25" i="53"/>
  <c r="AK40" i="53"/>
  <c r="AK44" i="53" s="1"/>
  <c r="AM26" i="53"/>
  <c r="AM41" i="53"/>
  <c r="AM45" i="53" s="1"/>
  <c r="AM25" i="53"/>
  <c r="AM40" i="53"/>
  <c r="AM44" i="53" s="1"/>
  <c r="AJ27" i="53"/>
  <c r="AJ31" i="53" s="1"/>
  <c r="AJ32" i="53" s="1"/>
  <c r="AO25" i="44"/>
  <c r="AJ3" i="50"/>
  <c r="AJ3" i="53"/>
  <c r="AJ3" i="52"/>
  <c r="AQ5" i="50"/>
  <c r="AQ5" i="52"/>
  <c r="AQ5" i="53"/>
  <c r="AN26" i="44"/>
  <c r="AN27" i="44" s="1"/>
  <c r="AN20" i="52"/>
  <c r="AN10" i="52"/>
  <c r="AN4" i="52"/>
  <c r="AN4" i="53"/>
  <c r="AN4" i="49"/>
  <c r="AN4" i="50"/>
  <c r="AM4" i="49"/>
  <c r="AM4" i="44"/>
  <c r="AM4" i="50"/>
  <c r="AO51" i="44"/>
  <c r="AO52" i="44" s="1"/>
  <c r="AQ5" i="49"/>
  <c r="AQ12" i="44"/>
  <c r="AQ13" i="44" s="1"/>
  <c r="AQ105" i="44" s="1"/>
  <c r="AJ3" i="49"/>
  <c r="AJ3" i="28"/>
  <c r="AO46" i="44"/>
  <c r="AO47" i="44" s="1"/>
  <c r="AO106" i="44" s="1"/>
  <c r="AO100" i="44"/>
  <c r="AO107" i="44"/>
  <c r="AJ3" i="44"/>
  <c r="AL108" i="44"/>
  <c r="AK113" i="44"/>
  <c r="AK114" i="44" s="1"/>
  <c r="AN4" i="28"/>
  <c r="AQ5" i="44"/>
  <c r="AQ5" i="28"/>
  <c r="AR9" i="44"/>
  <c r="AP17" i="44"/>
  <c r="AP18" i="44" s="1"/>
  <c r="AO38" i="44"/>
  <c r="AO39" i="44" s="1"/>
  <c r="AO15" i="56" s="1"/>
  <c r="AO91" i="44"/>
  <c r="AO92" i="44" s="1"/>
  <c r="AO95" i="44" s="1"/>
  <c r="AP96" i="44" s="1"/>
  <c r="AP99" i="44" s="1"/>
  <c r="AO62" i="44"/>
  <c r="AO63" i="44" s="1"/>
  <c r="AO49" i="58" s="1"/>
  <c r="AO21" i="44"/>
  <c r="AO22" i="44" s="1"/>
  <c r="AO2" i="28"/>
  <c r="AL46" i="53" l="1"/>
  <c r="AL50" i="53" s="1"/>
  <c r="AL51" i="53" s="1"/>
  <c r="AL55" i="53" s="1"/>
  <c r="AB33" i="50"/>
  <c r="AC43" i="56"/>
  <c r="AC46" i="56" s="1"/>
  <c r="AC43" i="50"/>
  <c r="AC29" i="56"/>
  <c r="AC30" i="56" s="1"/>
  <c r="AH19" i="56"/>
  <c r="AH18" i="56"/>
  <c r="AD45" i="56"/>
  <c r="AD26" i="56"/>
  <c r="AF17" i="56"/>
  <c r="AF20" i="56" s="1"/>
  <c r="AE24" i="56"/>
  <c r="AE25" i="56" s="1"/>
  <c r="AP2" i="54"/>
  <c r="AP2" i="52"/>
  <c r="AP2" i="57"/>
  <c r="AP2" i="53"/>
  <c r="AP2" i="56"/>
  <c r="AP2" i="55"/>
  <c r="AP2" i="44"/>
  <c r="AP2" i="58"/>
  <c r="AP2" i="49"/>
  <c r="AP2" i="50"/>
  <c r="AH72" i="53"/>
  <c r="AH85" i="53"/>
  <c r="AF44" i="56"/>
  <c r="AF36" i="56"/>
  <c r="AF17" i="50" s="1"/>
  <c r="AF18" i="50" s="1"/>
  <c r="AF28" i="58" s="1"/>
  <c r="AF31" i="58" s="1"/>
  <c r="AF33" i="58" s="1"/>
  <c r="AK47" i="54"/>
  <c r="AK51" i="54" s="1"/>
  <c r="AH22" i="58"/>
  <c r="AH24" i="58" s="1"/>
  <c r="AI9" i="58"/>
  <c r="AI29" i="58"/>
  <c r="AI20" i="58"/>
  <c r="AJ54" i="53"/>
  <c r="AJ56" i="53" s="1"/>
  <c r="AJ60" i="53"/>
  <c r="AO4" i="59"/>
  <c r="AO4" i="58"/>
  <c r="AR5" i="58"/>
  <c r="AR5" i="59"/>
  <c r="AK3" i="59"/>
  <c r="AK3" i="58"/>
  <c r="AL54" i="53"/>
  <c r="AL60" i="53"/>
  <c r="AO36" i="57"/>
  <c r="AO37" i="57" s="1"/>
  <c r="AO39" i="57" s="1"/>
  <c r="AO30" i="58"/>
  <c r="AO21" i="58"/>
  <c r="AO40" i="58"/>
  <c r="AO10" i="58"/>
  <c r="AP84" i="44"/>
  <c r="AP85" i="44" s="1"/>
  <c r="AP11" i="57" s="1"/>
  <c r="AP73" i="44"/>
  <c r="AP74" i="44" s="1"/>
  <c r="AP11" i="55" s="1"/>
  <c r="AP2" i="59"/>
  <c r="R22" i="52"/>
  <c r="Q28" i="50"/>
  <c r="R12" i="52"/>
  <c r="Q35" i="50"/>
  <c r="AL32" i="52"/>
  <c r="AL35" i="52" s="1"/>
  <c r="AK34" i="50"/>
  <c r="AK47" i="58" s="1"/>
  <c r="AJ32" i="50"/>
  <c r="AJ46" i="58" s="1"/>
  <c r="AK28" i="55"/>
  <c r="AK31" i="55" s="1"/>
  <c r="W131" i="54"/>
  <c r="AI11" i="50"/>
  <c r="AI8" i="58" s="1"/>
  <c r="AI11" i="58" s="1"/>
  <c r="AI13" i="58" s="1"/>
  <c r="AO30" i="52"/>
  <c r="AO27" i="57"/>
  <c r="AG13" i="52"/>
  <c r="AG39" i="52"/>
  <c r="AK32" i="57"/>
  <c r="AK32" i="50" s="1"/>
  <c r="AK46" i="58" s="1"/>
  <c r="AK18" i="57"/>
  <c r="AK9" i="56"/>
  <c r="AK42" i="57"/>
  <c r="AN31" i="57"/>
  <c r="AM89" i="54"/>
  <c r="AM93" i="54" s="1"/>
  <c r="AM94" i="54" s="1"/>
  <c r="AM97" i="54" s="1"/>
  <c r="AL29" i="57"/>
  <c r="AN15" i="57"/>
  <c r="AN17" i="57" s="1"/>
  <c r="AN18" i="57" s="1"/>
  <c r="AN19" i="54"/>
  <c r="AN23" i="54" s="1"/>
  <c r="AN49" i="54"/>
  <c r="AN53" i="54" s="1"/>
  <c r="AO15" i="53"/>
  <c r="AO18" i="53" s="1"/>
  <c r="AO12" i="57"/>
  <c r="AO13" i="57" s="1"/>
  <c r="AO47" i="50" s="1"/>
  <c r="AO12" i="55"/>
  <c r="AO71" i="54"/>
  <c r="AO11" i="54"/>
  <c r="AO43" i="54"/>
  <c r="AL28" i="55"/>
  <c r="AL31" i="55" s="1"/>
  <c r="AK26" i="50"/>
  <c r="AO41" i="56"/>
  <c r="AO26" i="55"/>
  <c r="AO81" i="53"/>
  <c r="AO10" i="28"/>
  <c r="AO15" i="28" s="1"/>
  <c r="AP12" i="28" s="1"/>
  <c r="AO119" i="54"/>
  <c r="AO70" i="56"/>
  <c r="AL106" i="54"/>
  <c r="AL99" i="54"/>
  <c r="AL100" i="54" s="1"/>
  <c r="AL101" i="54" s="1"/>
  <c r="AL10" i="50" s="1"/>
  <c r="X121" i="54"/>
  <c r="W31" i="50"/>
  <c r="W39" i="58" s="1"/>
  <c r="AN44" i="54"/>
  <c r="AN62" i="54" s="1"/>
  <c r="AN12" i="54"/>
  <c r="AN36" i="54" s="1"/>
  <c r="AI69" i="53"/>
  <c r="AI70" i="53" s="1"/>
  <c r="AI84" i="53"/>
  <c r="AR5" i="56"/>
  <c r="AR5" i="54"/>
  <c r="AR5" i="55"/>
  <c r="AR5" i="57"/>
  <c r="AN72" i="54"/>
  <c r="AN80" i="54" s="1"/>
  <c r="AN86" i="54" s="1"/>
  <c r="AN73" i="54"/>
  <c r="AN81" i="54" s="1"/>
  <c r="AN87" i="54" s="1"/>
  <c r="AN74" i="54"/>
  <c r="AN82" i="54" s="1"/>
  <c r="AN88" i="54" s="1"/>
  <c r="AK27" i="53"/>
  <c r="AK31" i="53" s="1"/>
  <c r="AK32" i="53" s="1"/>
  <c r="AM24" i="54"/>
  <c r="AM31" i="54" s="1"/>
  <c r="AM32" i="54" s="1"/>
  <c r="AM35" i="54" s="1"/>
  <c r="AM37" i="54" s="1"/>
  <c r="AN30" i="55"/>
  <c r="AN13" i="55"/>
  <c r="AN13" i="50" s="1"/>
  <c r="AM46" i="53"/>
  <c r="AM50" i="53" s="1"/>
  <c r="AM51" i="53" s="1"/>
  <c r="AM55" i="53" s="1"/>
  <c r="AJ106" i="54"/>
  <c r="AJ99" i="54"/>
  <c r="AJ100" i="54" s="1"/>
  <c r="AJ101" i="54" s="1"/>
  <c r="AJ10" i="50" s="1"/>
  <c r="AK54" i="54"/>
  <c r="AK58" i="54" s="1"/>
  <c r="AK59" i="54" s="1"/>
  <c r="AK63" i="54" s="1"/>
  <c r="AK64" i="54" s="1"/>
  <c r="AK98" i="54" s="1"/>
  <c r="AK3" i="57"/>
  <c r="AK3" i="54"/>
  <c r="AK3" i="55"/>
  <c r="AK3" i="56"/>
  <c r="AN17" i="53"/>
  <c r="AL8" i="56"/>
  <c r="AL74" i="56"/>
  <c r="AL75" i="56" s="1"/>
  <c r="AM72" i="56" s="1"/>
  <c r="AM65" i="56" s="1"/>
  <c r="AM66" i="56" s="1"/>
  <c r="AH34" i="56"/>
  <c r="AH35" i="56" s="1"/>
  <c r="AK24" i="54"/>
  <c r="AK31" i="54" s="1"/>
  <c r="AK32" i="54" s="1"/>
  <c r="AK35" i="54" s="1"/>
  <c r="AK37" i="54" s="1"/>
  <c r="AN16" i="53"/>
  <c r="AM54" i="54"/>
  <c r="AM58" i="54" s="1"/>
  <c r="AM59" i="54" s="1"/>
  <c r="AM63" i="54" s="1"/>
  <c r="AM64" i="54" s="1"/>
  <c r="AM98" i="54" s="1"/>
  <c r="AI109" i="54"/>
  <c r="AI123" i="54" s="1"/>
  <c r="X83" i="53"/>
  <c r="W27" i="50"/>
  <c r="W37" i="58" s="1"/>
  <c r="AO4" i="57"/>
  <c r="AO4" i="55"/>
  <c r="AO4" i="56"/>
  <c r="AO4" i="54"/>
  <c r="AN105" i="54"/>
  <c r="AN68" i="53"/>
  <c r="AN49" i="53"/>
  <c r="AN57" i="54"/>
  <c r="AN30" i="54"/>
  <c r="AN30" i="53"/>
  <c r="AK89" i="54"/>
  <c r="AK93" i="54" s="1"/>
  <c r="AK94" i="54" s="1"/>
  <c r="AK97" i="54" s="1"/>
  <c r="AK46" i="53"/>
  <c r="AK50" i="53" s="1"/>
  <c r="AK51" i="53" s="1"/>
  <c r="AK55" i="53" s="1"/>
  <c r="AN26" i="53"/>
  <c r="AN41" i="53"/>
  <c r="AN45" i="53" s="1"/>
  <c r="AM27" i="53"/>
  <c r="AM31" i="53" s="1"/>
  <c r="AM32" i="53" s="1"/>
  <c r="AR5" i="50"/>
  <c r="AR5" i="52"/>
  <c r="AR5" i="53"/>
  <c r="AK3" i="50"/>
  <c r="AK3" i="53"/>
  <c r="AK3" i="52"/>
  <c r="AO4" i="52"/>
  <c r="AO4" i="53"/>
  <c r="AO20" i="52"/>
  <c r="AO10" i="52"/>
  <c r="AP25" i="44"/>
  <c r="AO26" i="44"/>
  <c r="AO27" i="44" s="1"/>
  <c r="AN4" i="44"/>
  <c r="AP51" i="44"/>
  <c r="AP52" i="44" s="1"/>
  <c r="AO4" i="49"/>
  <c r="AO4" i="50"/>
  <c r="AO4" i="44"/>
  <c r="AR5" i="49"/>
  <c r="AR12" i="44"/>
  <c r="AR13" i="44" s="1"/>
  <c r="AR105" i="44" s="1"/>
  <c r="AK3" i="28"/>
  <c r="AK3" i="49"/>
  <c r="AP46" i="44"/>
  <c r="AP47" i="44" s="1"/>
  <c r="AP106" i="44" s="1"/>
  <c r="AK3" i="44"/>
  <c r="AP100" i="44"/>
  <c r="AP107" i="44"/>
  <c r="AM108" i="44"/>
  <c r="AL113" i="44"/>
  <c r="AL114" i="44" s="1"/>
  <c r="AO4" i="28"/>
  <c r="AP62" i="44"/>
  <c r="AP63" i="44" s="1"/>
  <c r="AP49" i="58" s="1"/>
  <c r="AP91" i="44"/>
  <c r="AP92" i="44" s="1"/>
  <c r="AP95" i="44" s="1"/>
  <c r="AQ96" i="44" s="1"/>
  <c r="AQ99" i="44" s="1"/>
  <c r="AP21" i="44"/>
  <c r="AP22" i="44" s="1"/>
  <c r="AP38" i="44"/>
  <c r="AP39" i="44" s="1"/>
  <c r="AP15" i="56" s="1"/>
  <c r="AP2" i="28"/>
  <c r="AR5" i="28"/>
  <c r="AR5" i="44"/>
  <c r="AS9" i="44"/>
  <c r="AQ17" i="44"/>
  <c r="AQ18" i="44" s="1"/>
  <c r="AO17" i="53" l="1"/>
  <c r="AL56" i="53"/>
  <c r="AF39" i="52"/>
  <c r="AD29" i="56"/>
  <c r="AD30" i="56" s="1"/>
  <c r="AD43" i="50"/>
  <c r="AE26" i="56"/>
  <c r="AE45" i="56"/>
  <c r="AD43" i="56"/>
  <c r="AD46" i="56" s="1"/>
  <c r="AC33" i="50"/>
  <c r="AG17" i="56"/>
  <c r="AG20" i="56" s="1"/>
  <c r="AF24" i="56"/>
  <c r="AF25" i="56" s="1"/>
  <c r="AQ2" i="49"/>
  <c r="AQ2" i="50"/>
  <c r="AQ2" i="56"/>
  <c r="AQ2" i="55"/>
  <c r="AQ2" i="54"/>
  <c r="AQ2" i="52"/>
  <c r="AQ2" i="57"/>
  <c r="AQ2" i="53"/>
  <c r="AQ2" i="44"/>
  <c r="AQ2" i="58"/>
  <c r="AI72" i="53"/>
  <c r="AI85" i="53"/>
  <c r="AO16" i="53"/>
  <c r="AO47" i="54" s="1"/>
  <c r="AO51" i="54" s="1"/>
  <c r="W132" i="54"/>
  <c r="W42" i="50" s="1"/>
  <c r="W44" i="50" s="1"/>
  <c r="W48" i="50" s="1"/>
  <c r="W23" i="52" s="1"/>
  <c r="AH44" i="56"/>
  <c r="AH36" i="56"/>
  <c r="AH17" i="50" s="1"/>
  <c r="AF13" i="52"/>
  <c r="Q36" i="50"/>
  <c r="Q48" i="58"/>
  <c r="Q50" i="58" s="1"/>
  <c r="Q51" i="58" s="1"/>
  <c r="AI7" i="56"/>
  <c r="AI10" i="56" s="1"/>
  <c r="AP36" i="57"/>
  <c r="AP37" i="57" s="1"/>
  <c r="AP39" i="57" s="1"/>
  <c r="AP30" i="58"/>
  <c r="AP40" i="58"/>
  <c r="AP10" i="58"/>
  <c r="AP21" i="58"/>
  <c r="AQ84" i="44"/>
  <c r="AQ85" i="44" s="1"/>
  <c r="AQ11" i="57" s="1"/>
  <c r="AQ73" i="44"/>
  <c r="AQ74" i="44" s="1"/>
  <c r="AQ11" i="55" s="1"/>
  <c r="AQ2" i="59"/>
  <c r="AS5" i="59"/>
  <c r="AS5" i="58"/>
  <c r="AK54" i="53"/>
  <c r="AK56" i="53" s="1"/>
  <c r="AK9" i="50" s="1"/>
  <c r="AK60" i="53"/>
  <c r="AK61" i="53" s="1"/>
  <c r="AI15" i="50"/>
  <c r="AI19" i="58" s="1"/>
  <c r="AI22" i="58" s="1"/>
  <c r="AI24" i="58" s="1"/>
  <c r="AP4" i="59"/>
  <c r="AP4" i="58"/>
  <c r="AM54" i="53"/>
  <c r="AM56" i="53" s="1"/>
  <c r="AM60" i="53"/>
  <c r="AL3" i="59"/>
  <c r="AL3" i="58"/>
  <c r="AI41" i="50"/>
  <c r="R38" i="52"/>
  <c r="R40" i="52" s="1"/>
  <c r="R43" i="52" s="1"/>
  <c r="R44" i="52" s="1"/>
  <c r="Q29" i="50"/>
  <c r="Q38" i="58"/>
  <c r="Q41" i="58" s="1"/>
  <c r="Q42" i="58" s="1"/>
  <c r="AP30" i="52"/>
  <c r="AP27" i="57"/>
  <c r="AL34" i="50"/>
  <c r="AL47" i="58" s="1"/>
  <c r="AM32" i="52"/>
  <c r="AM35" i="52" s="1"/>
  <c r="AK46" i="50"/>
  <c r="AK14" i="50"/>
  <c r="AO31" i="57"/>
  <c r="AH18" i="50"/>
  <c r="AH28" i="58" s="1"/>
  <c r="AH31" i="58" s="1"/>
  <c r="AH33" i="58" s="1"/>
  <c r="AL32" i="57"/>
  <c r="AM29" i="57" s="1"/>
  <c r="AL40" i="57"/>
  <c r="AL41" i="57" s="1"/>
  <c r="AO15" i="57"/>
  <c r="AO17" i="57" s="1"/>
  <c r="AO18" i="57" s="1"/>
  <c r="AO49" i="54"/>
  <c r="AO53" i="54" s="1"/>
  <c r="AO19" i="54"/>
  <c r="AO23" i="54" s="1"/>
  <c r="AP15" i="53"/>
  <c r="AP17" i="53" s="1"/>
  <c r="AP12" i="55"/>
  <c r="AP43" i="54"/>
  <c r="AP11" i="54"/>
  <c r="AP71" i="54"/>
  <c r="AP12" i="57"/>
  <c r="AP13" i="57" s="1"/>
  <c r="AP47" i="50" s="1"/>
  <c r="AN89" i="54"/>
  <c r="AN93" i="54" s="1"/>
  <c r="AN94" i="54" s="1"/>
  <c r="AN97" i="54" s="1"/>
  <c r="AO12" i="54"/>
  <c r="AO36" i="54" s="1"/>
  <c r="AO44" i="54"/>
  <c r="AO62" i="54" s="1"/>
  <c r="AO72" i="54"/>
  <c r="AO80" i="54" s="1"/>
  <c r="AO86" i="54" s="1"/>
  <c r="AO73" i="54"/>
  <c r="AO81" i="54" s="1"/>
  <c r="AO87" i="54" s="1"/>
  <c r="AO74" i="54"/>
  <c r="AO82" i="54" s="1"/>
  <c r="AO88" i="54" s="1"/>
  <c r="AN47" i="54"/>
  <c r="AN51" i="54" s="1"/>
  <c r="AN17" i="54"/>
  <c r="AN21" i="54" s="1"/>
  <c r="X73" i="53"/>
  <c r="X74" i="53" s="1"/>
  <c r="X86" i="53"/>
  <c r="X129" i="54" s="1"/>
  <c r="AN24" i="53"/>
  <c r="AL61" i="53"/>
  <c r="AL9" i="50"/>
  <c r="AL3" i="54"/>
  <c r="AL3" i="56"/>
  <c r="AL3" i="55"/>
  <c r="AL3" i="57"/>
  <c r="AO30" i="55"/>
  <c r="AO13" i="55"/>
  <c r="AO13" i="50" s="1"/>
  <c r="AK106" i="54"/>
  <c r="AK99" i="54"/>
  <c r="AK100" i="54" s="1"/>
  <c r="AK101" i="54" s="1"/>
  <c r="AK10" i="50" s="1"/>
  <c r="AJ107" i="54"/>
  <c r="AJ122" i="54"/>
  <c r="AO48" i="54"/>
  <c r="AO52" i="54" s="1"/>
  <c r="AO18" i="54"/>
  <c r="AO22" i="54" s="1"/>
  <c r="X110" i="54"/>
  <c r="X111" i="54" s="1"/>
  <c r="X124" i="54"/>
  <c r="X130" i="54" s="1"/>
  <c r="AS5" i="56"/>
  <c r="AS5" i="55"/>
  <c r="AS5" i="54"/>
  <c r="AS5" i="57"/>
  <c r="AJ61" i="53"/>
  <c r="AJ9" i="50"/>
  <c r="AN39" i="53"/>
  <c r="AN43" i="53" s="1"/>
  <c r="AM74" i="56"/>
  <c r="AM75" i="56" s="1"/>
  <c r="AN72" i="56" s="1"/>
  <c r="AN65" i="56" s="1"/>
  <c r="AN66" i="56" s="1"/>
  <c r="AM8" i="56"/>
  <c r="AM106" i="54"/>
  <c r="AM99" i="54"/>
  <c r="AM100" i="54" s="1"/>
  <c r="AM101" i="54" s="1"/>
  <c r="AM10" i="50" s="1"/>
  <c r="AO57" i="54"/>
  <c r="AO49" i="53"/>
  <c r="AO30" i="54"/>
  <c r="AO105" i="54"/>
  <c r="AO68" i="53"/>
  <c r="AO30" i="53"/>
  <c r="AN18" i="54"/>
  <c r="AN22" i="54" s="1"/>
  <c r="AN24" i="54" s="1"/>
  <c r="AN31" i="54" s="1"/>
  <c r="AN32" i="54" s="1"/>
  <c r="AN35" i="54" s="1"/>
  <c r="AN37" i="54" s="1"/>
  <c r="AN48" i="54"/>
  <c r="AN52" i="54" s="1"/>
  <c r="AP26" i="55"/>
  <c r="AP81" i="53"/>
  <c r="AP10" i="28"/>
  <c r="AP15" i="28" s="1"/>
  <c r="AQ12" i="28" s="1"/>
  <c r="AP119" i="54"/>
  <c r="AP70" i="56"/>
  <c r="AP41" i="56"/>
  <c r="AN40" i="53"/>
  <c r="AN44" i="53" s="1"/>
  <c r="AL107" i="54"/>
  <c r="AL122" i="54"/>
  <c r="AM28" i="55"/>
  <c r="AM31" i="55" s="1"/>
  <c r="AL26" i="50"/>
  <c r="AP4" i="57"/>
  <c r="AP4" i="56"/>
  <c r="AP4" i="55"/>
  <c r="AP4" i="54"/>
  <c r="AN25" i="53"/>
  <c r="AO26" i="53"/>
  <c r="AO41" i="53"/>
  <c r="AO45" i="53" s="1"/>
  <c r="AO25" i="53"/>
  <c r="AO40" i="53"/>
  <c r="AO44" i="53" s="1"/>
  <c r="AP20" i="52"/>
  <c r="AP10" i="52"/>
  <c r="AP4" i="52"/>
  <c r="AP4" i="53"/>
  <c r="AP26" i="44"/>
  <c r="AP27" i="44" s="1"/>
  <c r="AL3" i="50"/>
  <c r="AL3" i="53"/>
  <c r="AL3" i="52"/>
  <c r="AQ25" i="44"/>
  <c r="AS5" i="50"/>
  <c r="AS5" i="53"/>
  <c r="AS5" i="52"/>
  <c r="AQ51" i="44"/>
  <c r="AQ52" i="44" s="1"/>
  <c r="AP4" i="49"/>
  <c r="AP4" i="50"/>
  <c r="AP4" i="44"/>
  <c r="AS5" i="49"/>
  <c r="AS12" i="44"/>
  <c r="AS13" i="44" s="1"/>
  <c r="AS105" i="44" s="1"/>
  <c r="AL3" i="28"/>
  <c r="AL3" i="49"/>
  <c r="AQ46" i="44"/>
  <c r="AQ47" i="44" s="1"/>
  <c r="AQ106" i="44" s="1"/>
  <c r="AQ100" i="44"/>
  <c r="AQ107" i="44"/>
  <c r="AL3" i="44"/>
  <c r="AN108" i="44"/>
  <c r="AM113" i="44"/>
  <c r="AM114" i="44" s="1"/>
  <c r="AQ21" i="44"/>
  <c r="AQ22" i="44" s="1"/>
  <c r="AQ91" i="44"/>
  <c r="AQ92" i="44" s="1"/>
  <c r="AQ95" i="44" s="1"/>
  <c r="AR96" i="44" s="1"/>
  <c r="AR99" i="44" s="1"/>
  <c r="AQ2" i="28"/>
  <c r="AQ38" i="44"/>
  <c r="AQ39" i="44" s="1"/>
  <c r="AQ15" i="56" s="1"/>
  <c r="AQ62" i="44"/>
  <c r="AQ63" i="44" s="1"/>
  <c r="AQ49" i="58" s="1"/>
  <c r="AS5" i="28"/>
  <c r="AS5" i="44"/>
  <c r="AT9" i="44"/>
  <c r="AR17" i="44"/>
  <c r="AR18" i="44" s="1"/>
  <c r="AP4" i="28"/>
  <c r="AI18" i="56" l="1"/>
  <c r="AI19" i="56"/>
  <c r="AF45" i="56"/>
  <c r="AF26" i="56"/>
  <c r="AE43" i="56"/>
  <c r="AE46" i="56" s="1"/>
  <c r="AD33" i="50"/>
  <c r="AH17" i="56"/>
  <c r="AH20" i="56" s="1"/>
  <c r="AG24" i="56"/>
  <c r="AG25" i="56" s="1"/>
  <c r="AE43" i="50"/>
  <c r="AE29" i="56"/>
  <c r="AE30" i="56" s="1"/>
  <c r="AR2" i="58"/>
  <c r="AR2" i="52"/>
  <c r="AR2" i="55"/>
  <c r="AR2" i="53"/>
  <c r="AR2" i="49"/>
  <c r="AR2" i="44"/>
  <c r="AR2" i="50"/>
  <c r="AR2" i="56"/>
  <c r="AR2" i="54"/>
  <c r="AR2" i="57"/>
  <c r="AO39" i="53"/>
  <c r="AO43" i="53" s="1"/>
  <c r="AO46" i="53" s="1"/>
  <c r="AO50" i="53" s="1"/>
  <c r="AO51" i="53" s="1"/>
  <c r="AO55" i="53" s="1"/>
  <c r="AO17" i="54"/>
  <c r="AO21" i="54" s="1"/>
  <c r="AO24" i="54" s="1"/>
  <c r="AO31" i="54" s="1"/>
  <c r="AO32" i="54" s="1"/>
  <c r="AO35" i="54" s="1"/>
  <c r="AO37" i="54" s="1"/>
  <c r="AO24" i="53"/>
  <c r="AO27" i="53" s="1"/>
  <c r="AO31" i="53" s="1"/>
  <c r="AO32" i="53" s="1"/>
  <c r="AI34" i="56"/>
  <c r="AI35" i="56" s="1"/>
  <c r="AI36" i="56" s="1"/>
  <c r="AI17" i="50" s="1"/>
  <c r="AI18" i="50" s="1"/>
  <c r="AI28" i="58" s="1"/>
  <c r="AI31" i="58" s="1"/>
  <c r="AI33" i="58" s="1"/>
  <c r="AK29" i="58"/>
  <c r="AK9" i="58"/>
  <c r="AK20" i="58"/>
  <c r="AM3" i="59"/>
  <c r="AM3" i="58"/>
  <c r="AJ11" i="50"/>
  <c r="AJ8" i="58" s="1"/>
  <c r="AJ29" i="58"/>
  <c r="AJ9" i="58"/>
  <c r="AJ20" i="58"/>
  <c r="AR84" i="44"/>
  <c r="AR85" i="44" s="1"/>
  <c r="AR11" i="57" s="1"/>
  <c r="AR73" i="44"/>
  <c r="AR74" i="44" s="1"/>
  <c r="AR11" i="55" s="1"/>
  <c r="AR2" i="59"/>
  <c r="AQ36" i="57"/>
  <c r="AQ37" i="57" s="1"/>
  <c r="AQ39" i="57" s="1"/>
  <c r="AQ30" i="58"/>
  <c r="AQ10" i="58"/>
  <c r="AQ21" i="58"/>
  <c r="AQ40" i="58"/>
  <c r="AQ4" i="59"/>
  <c r="AQ4" i="58"/>
  <c r="AT5" i="59"/>
  <c r="AT5" i="58"/>
  <c r="AP16" i="53"/>
  <c r="AP47" i="54" s="1"/>
  <c r="AP51" i="54" s="1"/>
  <c r="AK11" i="50"/>
  <c r="AK8" i="58" s="1"/>
  <c r="AL11" i="50"/>
  <c r="AL8" i="58" s="1"/>
  <c r="AL29" i="58"/>
  <c r="AL9" i="58"/>
  <c r="AL20" i="58"/>
  <c r="X131" i="54"/>
  <c r="Q56" i="50"/>
  <c r="Q57" i="50"/>
  <c r="R24" i="52"/>
  <c r="R45" i="52"/>
  <c r="AQ27" i="57"/>
  <c r="AQ30" i="52"/>
  <c r="AO54" i="54"/>
  <c r="AO58" i="54" s="1"/>
  <c r="AO59" i="54" s="1"/>
  <c r="AO63" i="54" s="1"/>
  <c r="AO64" i="54" s="1"/>
  <c r="AO98" i="54" s="1"/>
  <c r="AM34" i="50"/>
  <c r="AM47" i="58" s="1"/>
  <c r="AN32" i="52"/>
  <c r="AN35" i="52" s="1"/>
  <c r="AH13" i="52"/>
  <c r="AH39" i="52"/>
  <c r="AL32" i="50"/>
  <c r="AL46" i="58" s="1"/>
  <c r="AP15" i="57"/>
  <c r="AP17" i="57" s="1"/>
  <c r="AP18" i="57" s="1"/>
  <c r="AP31" i="57"/>
  <c r="AL9" i="56"/>
  <c r="AL42" i="57"/>
  <c r="AM32" i="57"/>
  <c r="AM32" i="50" s="1"/>
  <c r="AM46" i="58" s="1"/>
  <c r="AM40" i="57"/>
  <c r="AM41" i="57" s="1"/>
  <c r="AP18" i="54"/>
  <c r="AP22" i="54" s="1"/>
  <c r="AP48" i="54"/>
  <c r="AP52" i="54" s="1"/>
  <c r="AJ69" i="53"/>
  <c r="AJ70" i="53" s="1"/>
  <c r="AJ84" i="53"/>
  <c r="AN99" i="54"/>
  <c r="AN106" i="54"/>
  <c r="AQ26" i="55"/>
  <c r="AQ70" i="56"/>
  <c r="AQ119" i="54"/>
  <c r="AQ81" i="53"/>
  <c r="AQ10" i="28"/>
  <c r="AQ41" i="56"/>
  <c r="AJ109" i="54"/>
  <c r="AJ123" i="54" s="1"/>
  <c r="AP30" i="54"/>
  <c r="AP105" i="54"/>
  <c r="AP49" i="53"/>
  <c r="AP68" i="53"/>
  <c r="AP57" i="54"/>
  <c r="AP30" i="53"/>
  <c r="AN28" i="55"/>
  <c r="AN31" i="55" s="1"/>
  <c r="AM26" i="50"/>
  <c r="AM107" i="54"/>
  <c r="AM122" i="54"/>
  <c r="AK107" i="54"/>
  <c r="AK122" i="54"/>
  <c r="AP73" i="54"/>
  <c r="AP81" i="54" s="1"/>
  <c r="AP87" i="54" s="1"/>
  <c r="AP74" i="54"/>
  <c r="AP82" i="54" s="1"/>
  <c r="AP88" i="54" s="1"/>
  <c r="AP72" i="54"/>
  <c r="AP80" i="54" s="1"/>
  <c r="AP86" i="54" s="1"/>
  <c r="AQ4" i="56"/>
  <c r="AQ4" i="57"/>
  <c r="AQ4" i="55"/>
  <c r="AQ4" i="54"/>
  <c r="AL109" i="54"/>
  <c r="AL123" i="54" s="1"/>
  <c r="AN74" i="56"/>
  <c r="AN75" i="56" s="1"/>
  <c r="AO72" i="56" s="1"/>
  <c r="AO65" i="56" s="1"/>
  <c r="AO66" i="56" s="1"/>
  <c r="AN8" i="56"/>
  <c r="AK69" i="53"/>
  <c r="AK70" i="53" s="1"/>
  <c r="AK84" i="53"/>
  <c r="AP44" i="54"/>
  <c r="AP62" i="54" s="1"/>
  <c r="AP12" i="54"/>
  <c r="AP36" i="54" s="1"/>
  <c r="AM61" i="53"/>
  <c r="AM9" i="50"/>
  <c r="AN46" i="53"/>
  <c r="AN50" i="53" s="1"/>
  <c r="AN51" i="53" s="1"/>
  <c r="AN55" i="53" s="1"/>
  <c r="AL69" i="53"/>
  <c r="AL70" i="53" s="1"/>
  <c r="AL84" i="53"/>
  <c r="AP30" i="55"/>
  <c r="AP13" i="55"/>
  <c r="AP13" i="50" s="1"/>
  <c r="AQ15" i="28"/>
  <c r="AR12" i="28" s="1"/>
  <c r="AT5" i="57"/>
  <c r="AT5" i="56"/>
  <c r="AT5" i="54"/>
  <c r="AT5" i="55"/>
  <c r="AP18" i="53"/>
  <c r="AP26" i="53" s="1"/>
  <c r="AO89" i="54"/>
  <c r="AO93" i="54" s="1"/>
  <c r="AO94" i="54" s="1"/>
  <c r="AO97" i="54" s="1"/>
  <c r="AQ15" i="53"/>
  <c r="AQ18" i="53" s="1"/>
  <c r="AQ71" i="54"/>
  <c r="AQ43" i="54"/>
  <c r="AQ12" i="55"/>
  <c r="AQ11" i="54"/>
  <c r="AQ12" i="57"/>
  <c r="AQ13" i="57" s="1"/>
  <c r="AQ47" i="50" s="1"/>
  <c r="Y83" i="53"/>
  <c r="X27" i="50"/>
  <c r="X37" i="58" s="1"/>
  <c r="X31" i="50"/>
  <c r="X39" i="58" s="1"/>
  <c r="Y121" i="54"/>
  <c r="AM3" i="56"/>
  <c r="AM3" i="55"/>
  <c r="AM3" i="54"/>
  <c r="AM3" i="57"/>
  <c r="AN54" i="54"/>
  <c r="AN58" i="54" s="1"/>
  <c r="AN59" i="54" s="1"/>
  <c r="AN63" i="54" s="1"/>
  <c r="AN64" i="54" s="1"/>
  <c r="AN98" i="54" s="1"/>
  <c r="AN27" i="53"/>
  <c r="AN31" i="53" s="1"/>
  <c r="AN32" i="53" s="1"/>
  <c r="AP25" i="53"/>
  <c r="AP40" i="53"/>
  <c r="AP44" i="53" s="1"/>
  <c r="AQ20" i="52"/>
  <c r="AQ10" i="52"/>
  <c r="AQ4" i="52"/>
  <c r="AQ4" i="53"/>
  <c r="AM3" i="50"/>
  <c r="AM3" i="53"/>
  <c r="AM3" i="52"/>
  <c r="AQ26" i="44"/>
  <c r="AQ27" i="44" s="1"/>
  <c r="AR25" i="44"/>
  <c r="AT5" i="50"/>
  <c r="AT5" i="52"/>
  <c r="AT5" i="53"/>
  <c r="AR51" i="44"/>
  <c r="AR52" i="44" s="1"/>
  <c r="AQ4" i="49"/>
  <c r="AQ4" i="50"/>
  <c r="AQ4" i="44"/>
  <c r="AT5" i="49"/>
  <c r="AT12" i="44"/>
  <c r="AT13" i="44" s="1"/>
  <c r="AT105" i="44" s="1"/>
  <c r="AM3" i="28"/>
  <c r="AM3" i="49"/>
  <c r="AR46" i="44"/>
  <c r="AR47" i="44" s="1"/>
  <c r="AR106" i="44" s="1"/>
  <c r="AR100" i="44"/>
  <c r="AR107" i="44"/>
  <c r="AM3" i="44"/>
  <c r="AO108" i="44"/>
  <c r="AN113" i="44"/>
  <c r="AN114" i="44" s="1"/>
  <c r="AQ4" i="28"/>
  <c r="AS17" i="44"/>
  <c r="AS18" i="44" s="1"/>
  <c r="AR91" i="44"/>
  <c r="AR92" i="44" s="1"/>
  <c r="AR95" i="44" s="1"/>
  <c r="AS96" i="44" s="1"/>
  <c r="AS99" i="44" s="1"/>
  <c r="AR62" i="44"/>
  <c r="AR63" i="44" s="1"/>
  <c r="AR49" i="58" s="1"/>
  <c r="AR21" i="44"/>
  <c r="AR22" i="44" s="1"/>
  <c r="AR38" i="44"/>
  <c r="AR39" i="44" s="1"/>
  <c r="AR15" i="56" s="1"/>
  <c r="AR2" i="28"/>
  <c r="AT5" i="44"/>
  <c r="AT5" i="28"/>
  <c r="AU9" i="44"/>
  <c r="AG45" i="56" l="1"/>
  <c r="AG26" i="56"/>
  <c r="AE33" i="50"/>
  <c r="AF43" i="56"/>
  <c r="AF46" i="56" s="1"/>
  <c r="AF43" i="50"/>
  <c r="AF29" i="56"/>
  <c r="AF30" i="56" s="1"/>
  <c r="AI17" i="56"/>
  <c r="AI20" i="56" s="1"/>
  <c r="AH24" i="56"/>
  <c r="AH25" i="56" s="1"/>
  <c r="AJ72" i="53"/>
  <c r="AJ85" i="53"/>
  <c r="AK72" i="53"/>
  <c r="AK85" i="53"/>
  <c r="AL41" i="50"/>
  <c r="AI44" i="56"/>
  <c r="AK11" i="58"/>
  <c r="AK13" i="58" s="1"/>
  <c r="AS2" i="54"/>
  <c r="AS2" i="53"/>
  <c r="AS2" i="44"/>
  <c r="AS2" i="49"/>
  <c r="AS2" i="55"/>
  <c r="AS2" i="50"/>
  <c r="AS2" i="56"/>
  <c r="AS2" i="52"/>
  <c r="AS2" i="57"/>
  <c r="AS2" i="58"/>
  <c r="AL7" i="56"/>
  <c r="AL72" i="53"/>
  <c r="AL85" i="53"/>
  <c r="X132" i="54"/>
  <c r="X42" i="50" s="1"/>
  <c r="X44" i="50" s="1"/>
  <c r="X48" i="50" s="1"/>
  <c r="X23" i="52" s="1"/>
  <c r="AP17" i="54"/>
  <c r="AP21" i="54" s="1"/>
  <c r="AL11" i="58"/>
  <c r="AL13" i="58" s="1"/>
  <c r="AR36" i="57"/>
  <c r="AR37" i="57" s="1"/>
  <c r="AR39" i="57" s="1"/>
  <c r="AR10" i="58"/>
  <c r="AR30" i="58"/>
  <c r="AR21" i="58"/>
  <c r="AR40" i="58"/>
  <c r="AS84" i="44"/>
  <c r="AS85" i="44" s="1"/>
  <c r="AS11" i="57" s="1"/>
  <c r="AS73" i="44"/>
  <c r="AS74" i="44" s="1"/>
  <c r="AS11" i="55" s="1"/>
  <c r="AS2" i="59"/>
  <c r="AP39" i="53"/>
  <c r="AP43" i="53" s="1"/>
  <c r="AK41" i="50"/>
  <c r="AN3" i="59"/>
  <c r="AN3" i="58"/>
  <c r="AJ15" i="50"/>
  <c r="AJ19" i="58" s="1"/>
  <c r="AJ22" i="58" s="1"/>
  <c r="AJ24" i="58" s="1"/>
  <c r="AL10" i="56"/>
  <c r="AJ41" i="50"/>
  <c r="AJ7" i="56"/>
  <c r="AJ10" i="56" s="1"/>
  <c r="AK15" i="50"/>
  <c r="AK19" i="58" s="1"/>
  <c r="AK22" i="58" s="1"/>
  <c r="AK24" i="58" s="1"/>
  <c r="AI13" i="52"/>
  <c r="AK7" i="56"/>
  <c r="AK10" i="56" s="1"/>
  <c r="AU5" i="59"/>
  <c r="AU5" i="58"/>
  <c r="AJ11" i="58"/>
  <c r="AJ13" i="58" s="1"/>
  <c r="AM11" i="50"/>
  <c r="AM8" i="58" s="1"/>
  <c r="AM29" i="58"/>
  <c r="AM9" i="58"/>
  <c r="AM20" i="58"/>
  <c r="AP24" i="53"/>
  <c r="AP27" i="53" s="1"/>
  <c r="AP31" i="53" s="1"/>
  <c r="AP32" i="53" s="1"/>
  <c r="AN54" i="53"/>
  <c r="AN56" i="53" s="1"/>
  <c r="AN60" i="53"/>
  <c r="AR4" i="59"/>
  <c r="AR4" i="58"/>
  <c r="AO54" i="53"/>
  <c r="AO56" i="53" s="1"/>
  <c r="AO60" i="53"/>
  <c r="R14" i="52"/>
  <c r="R15" i="52" s="1"/>
  <c r="R25" i="52"/>
  <c r="R50" i="50"/>
  <c r="R51" i="50" s="1"/>
  <c r="R20" i="50"/>
  <c r="R21" i="50" s="1"/>
  <c r="AN34" i="50"/>
  <c r="AN47" i="58" s="1"/>
  <c r="AO32" i="52"/>
  <c r="AO35" i="52" s="1"/>
  <c r="AP41" i="53"/>
  <c r="AP45" i="53" s="1"/>
  <c r="AN29" i="57"/>
  <c r="AN40" i="57" s="1"/>
  <c r="AN41" i="57" s="1"/>
  <c r="AI39" i="52"/>
  <c r="AR30" i="52"/>
  <c r="AR27" i="57"/>
  <c r="AQ31" i="57"/>
  <c r="AL46" i="50"/>
  <c r="AL14" i="50"/>
  <c r="AL15" i="50" s="1"/>
  <c r="AL19" i="58" s="1"/>
  <c r="AL22" i="58" s="1"/>
  <c r="AL24" i="58" s="1"/>
  <c r="AM9" i="56"/>
  <c r="AM42" i="57"/>
  <c r="AN100" i="54"/>
  <c r="AN101" i="54" s="1"/>
  <c r="AN10" i="50" s="1"/>
  <c r="AP89" i="54"/>
  <c r="AP93" i="54" s="1"/>
  <c r="AP94" i="54" s="1"/>
  <c r="AP97" i="54" s="1"/>
  <c r="AQ15" i="57"/>
  <c r="AQ17" i="57" s="1"/>
  <c r="AQ18" i="57" s="1"/>
  <c r="AQ49" i="54"/>
  <c r="AQ53" i="54" s="1"/>
  <c r="AQ19" i="54"/>
  <c r="AQ23" i="54" s="1"/>
  <c r="AM69" i="53"/>
  <c r="AM70" i="53" s="1"/>
  <c r="AM84" i="53"/>
  <c r="AM109" i="54"/>
  <c r="AM123" i="54" s="1"/>
  <c r="AQ16" i="53"/>
  <c r="AQ24" i="53" s="1"/>
  <c r="AR10" i="28"/>
  <c r="AR15" i="28" s="1"/>
  <c r="AS12" i="28" s="1"/>
  <c r="AR119" i="54"/>
  <c r="AR81" i="53"/>
  <c r="AR26" i="55"/>
  <c r="AR70" i="56"/>
  <c r="AR41" i="56"/>
  <c r="AR4" i="56"/>
  <c r="AR4" i="57"/>
  <c r="AR4" i="55"/>
  <c r="AR4" i="54"/>
  <c r="Y110" i="54"/>
  <c r="Y111" i="54" s="1"/>
  <c r="Y124" i="54"/>
  <c r="Y130" i="54" s="1"/>
  <c r="AQ74" i="54"/>
  <c r="AQ82" i="54" s="1"/>
  <c r="AQ88" i="54" s="1"/>
  <c r="AQ73" i="54"/>
  <c r="AQ81" i="54" s="1"/>
  <c r="AQ87" i="54" s="1"/>
  <c r="AQ72" i="54"/>
  <c r="AQ80" i="54" s="1"/>
  <c r="AQ86" i="54" s="1"/>
  <c r="AR15" i="53"/>
  <c r="AR16" i="53" s="1"/>
  <c r="AR11" i="54"/>
  <c r="AR71" i="54"/>
  <c r="AR43" i="54"/>
  <c r="AR12" i="55"/>
  <c r="AR12" i="57"/>
  <c r="AR13" i="57" s="1"/>
  <c r="AR47" i="50" s="1"/>
  <c r="AN107" i="54"/>
  <c r="AN122" i="54"/>
  <c r="Y73" i="53"/>
  <c r="Y74" i="53" s="1"/>
  <c r="Y86" i="53"/>
  <c r="Y129" i="54" s="1"/>
  <c r="AQ30" i="54"/>
  <c r="AQ105" i="54"/>
  <c r="AQ49" i="53"/>
  <c r="AQ68" i="53"/>
  <c r="AQ57" i="54"/>
  <c r="AQ30" i="53"/>
  <c r="AN3" i="57"/>
  <c r="AN3" i="56"/>
  <c r="AN3" i="54"/>
  <c r="AN3" i="55"/>
  <c r="AQ17" i="53"/>
  <c r="AQ25" i="53" s="1"/>
  <c r="AU5" i="57"/>
  <c r="AU5" i="54"/>
  <c r="AU5" i="55"/>
  <c r="AU5" i="56"/>
  <c r="AO106" i="54"/>
  <c r="AO99" i="54"/>
  <c r="AO100" i="54" s="1"/>
  <c r="AO101" i="54" s="1"/>
  <c r="AO10" i="50" s="1"/>
  <c r="AP49" i="54"/>
  <c r="AP53" i="54" s="1"/>
  <c r="AP54" i="54" s="1"/>
  <c r="AP58" i="54" s="1"/>
  <c r="AP59" i="54" s="1"/>
  <c r="AP63" i="54" s="1"/>
  <c r="AP64" i="54" s="1"/>
  <c r="AP98" i="54" s="1"/>
  <c r="AP19" i="54"/>
  <c r="AP23" i="54" s="1"/>
  <c r="AO28" i="55"/>
  <c r="AO31" i="55" s="1"/>
  <c r="AN26" i="50"/>
  <c r="AQ44" i="54"/>
  <c r="AQ62" i="54" s="1"/>
  <c r="AQ12" i="54"/>
  <c r="AQ36" i="54" s="1"/>
  <c r="AK109" i="54"/>
  <c r="AK123" i="54" s="1"/>
  <c r="AQ30" i="55"/>
  <c r="AQ13" i="55"/>
  <c r="AQ13" i="50" s="1"/>
  <c r="AO74" i="56"/>
  <c r="AO75" i="56" s="1"/>
  <c r="AP72" i="56" s="1"/>
  <c r="AP65" i="56" s="1"/>
  <c r="AP66" i="56" s="1"/>
  <c r="AO8" i="56"/>
  <c r="AQ26" i="53"/>
  <c r="AQ41" i="53"/>
  <c r="AQ45" i="53" s="1"/>
  <c r="AR4" i="52"/>
  <c r="AR4" i="53"/>
  <c r="AS25" i="44"/>
  <c r="AR26" i="44"/>
  <c r="AR27" i="44" s="1"/>
  <c r="AN3" i="50"/>
  <c r="AN3" i="53"/>
  <c r="AN3" i="52"/>
  <c r="AU5" i="50"/>
  <c r="AU5" i="53"/>
  <c r="AU5" i="52"/>
  <c r="AR20" i="52"/>
  <c r="AR10" i="52"/>
  <c r="AR4" i="49"/>
  <c r="AR4" i="50"/>
  <c r="AR4" i="44"/>
  <c r="AS51" i="44"/>
  <c r="AS52" i="44" s="1"/>
  <c r="AU5" i="49"/>
  <c r="AU12" i="44"/>
  <c r="AU13" i="44" s="1"/>
  <c r="AU105" i="44" s="1"/>
  <c r="AN3" i="49"/>
  <c r="AN3" i="28"/>
  <c r="AS46" i="44"/>
  <c r="AS47" i="44" s="1"/>
  <c r="AS106" i="44" s="1"/>
  <c r="AS100" i="44"/>
  <c r="AS107" i="44"/>
  <c r="AN3" i="44"/>
  <c r="AP108" i="44"/>
  <c r="AO113" i="44"/>
  <c r="AO114" i="44" s="1"/>
  <c r="AR4" i="28"/>
  <c r="AS91" i="44"/>
  <c r="AS92" i="44" s="1"/>
  <c r="AS95" i="44" s="1"/>
  <c r="AT96" i="44" s="1"/>
  <c r="AT99" i="44" s="1"/>
  <c r="AS21" i="44"/>
  <c r="AS22" i="44" s="1"/>
  <c r="AS38" i="44"/>
  <c r="AS39" i="44" s="1"/>
  <c r="AS15" i="56" s="1"/>
  <c r="AS2" i="28"/>
  <c r="AS62" i="44"/>
  <c r="AS63" i="44" s="1"/>
  <c r="AS49" i="58" s="1"/>
  <c r="AT17" i="44"/>
  <c r="AT18" i="44" s="1"/>
  <c r="AU5" i="44"/>
  <c r="AU5" i="28"/>
  <c r="AV9" i="44"/>
  <c r="AP46" i="53" l="1"/>
  <c r="AP50" i="53" s="1"/>
  <c r="AP51" i="53" s="1"/>
  <c r="AP55" i="53" s="1"/>
  <c r="AJ34" i="56"/>
  <c r="AJ35" i="56" s="1"/>
  <c r="AQ39" i="53"/>
  <c r="AQ43" i="53" s="1"/>
  <c r="AP24" i="54"/>
  <c r="AP31" i="54" s="1"/>
  <c r="AP32" i="54" s="1"/>
  <c r="AP35" i="54" s="1"/>
  <c r="AP37" i="54" s="1"/>
  <c r="AK34" i="56"/>
  <c r="AK35" i="56" s="1"/>
  <c r="AJ17" i="56"/>
  <c r="AI24" i="56"/>
  <c r="AI25" i="56" s="1"/>
  <c r="AH26" i="56"/>
  <c r="AH45" i="56"/>
  <c r="AK18" i="56"/>
  <c r="AK19" i="56"/>
  <c r="AG43" i="56"/>
  <c r="AG46" i="56" s="1"/>
  <c r="AF33" i="50"/>
  <c r="AJ18" i="56"/>
  <c r="AJ19" i="56"/>
  <c r="AG43" i="50"/>
  <c r="AG29" i="56"/>
  <c r="AG30" i="56" s="1"/>
  <c r="AL18" i="56"/>
  <c r="AL19" i="56"/>
  <c r="AM72" i="53"/>
  <c r="AM85" i="53"/>
  <c r="AT2" i="50"/>
  <c r="AT2" i="56"/>
  <c r="AT2" i="55"/>
  <c r="AT2" i="54"/>
  <c r="AT2" i="53"/>
  <c r="AT2" i="52"/>
  <c r="AT2" i="57"/>
  <c r="AT2" i="44"/>
  <c r="AT2" i="58"/>
  <c r="AT2" i="49"/>
  <c r="AJ44" i="56"/>
  <c r="AJ36" i="56"/>
  <c r="AJ17" i="50" s="1"/>
  <c r="AJ18" i="50" s="1"/>
  <c r="AK44" i="56"/>
  <c r="AK36" i="56"/>
  <c r="AK17" i="50" s="1"/>
  <c r="AM11" i="58"/>
  <c r="AM13" i="58" s="1"/>
  <c r="AS36" i="57"/>
  <c r="AS37" i="57" s="1"/>
  <c r="AS39" i="57" s="1"/>
  <c r="AS21" i="58"/>
  <c r="AS30" i="58"/>
  <c r="AS10" i="58"/>
  <c r="AS40" i="58"/>
  <c r="AL34" i="56"/>
  <c r="AL35" i="56" s="1"/>
  <c r="AM7" i="56"/>
  <c r="AM10" i="56" s="1"/>
  <c r="AS4" i="59"/>
  <c r="AS4" i="58"/>
  <c r="AM41" i="50"/>
  <c r="AP54" i="53"/>
  <c r="AP56" i="53" s="1"/>
  <c r="AP60" i="53"/>
  <c r="AT84" i="44"/>
  <c r="AT85" i="44" s="1"/>
  <c r="AT11" i="57" s="1"/>
  <c r="AT73" i="44"/>
  <c r="AT74" i="44" s="1"/>
  <c r="AT11" i="55" s="1"/>
  <c r="AT2" i="59"/>
  <c r="AN32" i="57"/>
  <c r="AO29" i="57" s="1"/>
  <c r="AO40" i="57" s="1"/>
  <c r="AO41" i="57" s="1"/>
  <c r="AO3" i="59"/>
  <c r="AO3" i="58"/>
  <c r="AV5" i="59"/>
  <c r="AV5" i="58"/>
  <c r="R28" i="50"/>
  <c r="S22" i="52"/>
  <c r="S12" i="52"/>
  <c r="R35" i="50"/>
  <c r="AS30" i="52"/>
  <c r="AS27" i="57"/>
  <c r="AQ40" i="53"/>
  <c r="AQ44" i="53" s="1"/>
  <c r="AR17" i="53"/>
  <c r="AR18" i="54" s="1"/>
  <c r="AR22" i="54" s="1"/>
  <c r="Y131" i="54"/>
  <c r="AO34" i="50"/>
  <c r="AO47" i="58" s="1"/>
  <c r="AP32" i="52"/>
  <c r="AP35" i="52" s="1"/>
  <c r="AR18" i="53"/>
  <c r="AR41" i="53" s="1"/>
  <c r="AR45" i="53" s="1"/>
  <c r="AM46" i="50"/>
  <c r="AM14" i="50"/>
  <c r="AM15" i="50" s="1"/>
  <c r="AM19" i="58" s="1"/>
  <c r="AM22" i="58" s="1"/>
  <c r="AM24" i="58" s="1"/>
  <c r="AN9" i="56"/>
  <c r="AN42" i="57"/>
  <c r="AR31" i="57"/>
  <c r="AO32" i="57"/>
  <c r="AO32" i="50" s="1"/>
  <c r="AO46" i="58" s="1"/>
  <c r="AR15" i="57"/>
  <c r="AR17" i="57" s="1"/>
  <c r="AR18" i="57" s="1"/>
  <c r="AR47" i="54"/>
  <c r="AR51" i="54" s="1"/>
  <c r="AR17" i="54"/>
  <c r="AR21" i="54" s="1"/>
  <c r="AO3" i="57"/>
  <c r="AO3" i="56"/>
  <c r="AO3" i="54"/>
  <c r="AO3" i="55"/>
  <c r="AP8" i="56"/>
  <c r="AP74" i="56"/>
  <c r="AP75" i="56" s="1"/>
  <c r="AQ72" i="56" s="1"/>
  <c r="AQ65" i="56" s="1"/>
  <c r="AQ66" i="56" s="1"/>
  <c r="AV5" i="56"/>
  <c r="AV5" i="57"/>
  <c r="AV5" i="55"/>
  <c r="AV5" i="54"/>
  <c r="AN109" i="54"/>
  <c r="AN123" i="54" s="1"/>
  <c r="AP28" i="55"/>
  <c r="AP31" i="55" s="1"/>
  <c r="AO26" i="50"/>
  <c r="AP99" i="54"/>
  <c r="AP100" i="54" s="1"/>
  <c r="AP101" i="54" s="1"/>
  <c r="AP10" i="50" s="1"/>
  <c r="AP106" i="54"/>
  <c r="AQ47" i="54"/>
  <c r="AQ51" i="54" s="1"/>
  <c r="AQ17" i="54"/>
  <c r="AQ21" i="54" s="1"/>
  <c r="AS15" i="53"/>
  <c r="AS16" i="53" s="1"/>
  <c r="AS71" i="54"/>
  <c r="AS12" i="57"/>
  <c r="AS13" i="57" s="1"/>
  <c r="AS47" i="50" s="1"/>
  <c r="AS12" i="55"/>
  <c r="AS43" i="54"/>
  <c r="AS11" i="54"/>
  <c r="AR30" i="55"/>
  <c r="AR13" i="55"/>
  <c r="AR13" i="50" s="1"/>
  <c r="AN61" i="53"/>
  <c r="AN9" i="50"/>
  <c r="AS70" i="56"/>
  <c r="AS41" i="56"/>
  <c r="AS26" i="55"/>
  <c r="AS10" i="28"/>
  <c r="AS15" i="28" s="1"/>
  <c r="AT12" i="28" s="1"/>
  <c r="AS119" i="54"/>
  <c r="AS81" i="53"/>
  <c r="AR74" i="54"/>
  <c r="AR82" i="54" s="1"/>
  <c r="AR88" i="54" s="1"/>
  <c r="AR73" i="54"/>
  <c r="AR81" i="54" s="1"/>
  <c r="AR87" i="54" s="1"/>
  <c r="AR72" i="54"/>
  <c r="AR80" i="54" s="1"/>
  <c r="AR86" i="54" s="1"/>
  <c r="AS4" i="57"/>
  <c r="AS4" i="56"/>
  <c r="AS4" i="55"/>
  <c r="AS4" i="54"/>
  <c r="AR48" i="54"/>
  <c r="AR52" i="54" s="1"/>
  <c r="AR44" i="54"/>
  <c r="AR62" i="54" s="1"/>
  <c r="AR12" i="54"/>
  <c r="AR36" i="54" s="1"/>
  <c r="AO107" i="54"/>
  <c r="AO122" i="54"/>
  <c r="AQ48" i="54"/>
  <c r="AQ52" i="54" s="1"/>
  <c r="AQ18" i="54"/>
  <c r="AQ22" i="54" s="1"/>
  <c r="AO61" i="53"/>
  <c r="AO9" i="50"/>
  <c r="AQ89" i="54"/>
  <c r="AQ93" i="54" s="1"/>
  <c r="AQ94" i="54" s="1"/>
  <c r="AQ97" i="54" s="1"/>
  <c r="AR105" i="54"/>
  <c r="AR57" i="54"/>
  <c r="AR30" i="54"/>
  <c r="AR68" i="53"/>
  <c r="AR30" i="53"/>
  <c r="AR49" i="53"/>
  <c r="Z121" i="54"/>
  <c r="Y31" i="50"/>
  <c r="Y39" i="58" s="1"/>
  <c r="Z83" i="53"/>
  <c r="Y27" i="50"/>
  <c r="Y37" i="58" s="1"/>
  <c r="AQ46" i="53"/>
  <c r="AQ50" i="53" s="1"/>
  <c r="AQ51" i="53" s="1"/>
  <c r="AQ55" i="53" s="1"/>
  <c r="AR25" i="53"/>
  <c r="AR40" i="53"/>
  <c r="AR44" i="53" s="1"/>
  <c r="AR24" i="53"/>
  <c r="AR39" i="53"/>
  <c r="AR43" i="53" s="1"/>
  <c r="AQ27" i="53"/>
  <c r="AQ31" i="53" s="1"/>
  <c r="AQ32" i="53" s="1"/>
  <c r="AT25" i="44"/>
  <c r="AS26" i="44"/>
  <c r="AS27" i="44" s="1"/>
  <c r="AS20" i="52"/>
  <c r="AS10" i="52"/>
  <c r="AS4" i="53"/>
  <c r="AS4" i="52"/>
  <c r="AO3" i="50"/>
  <c r="AO3" i="53"/>
  <c r="AO3" i="52"/>
  <c r="AV5" i="50"/>
  <c r="AV5" i="53"/>
  <c r="AV5" i="52"/>
  <c r="AT51" i="44"/>
  <c r="AT52" i="44" s="1"/>
  <c r="AS4" i="49"/>
  <c r="AS4" i="50"/>
  <c r="AS4" i="44"/>
  <c r="AV5" i="49"/>
  <c r="AV12" i="44"/>
  <c r="AV13" i="44" s="1"/>
  <c r="AV105" i="44" s="1"/>
  <c r="AO3" i="49"/>
  <c r="AO3" i="28"/>
  <c r="AT46" i="44"/>
  <c r="AT47" i="44" s="1"/>
  <c r="AT106" i="44" s="1"/>
  <c r="AO3" i="44"/>
  <c r="AT100" i="44"/>
  <c r="AT107" i="44"/>
  <c r="AQ108" i="44"/>
  <c r="AP113" i="44"/>
  <c r="AP114" i="44" s="1"/>
  <c r="AS4" i="28"/>
  <c r="AU17" i="44"/>
  <c r="AU18" i="44" s="1"/>
  <c r="AV5" i="44"/>
  <c r="AV5" i="28"/>
  <c r="AW9" i="44"/>
  <c r="AT62" i="44"/>
  <c r="AT63" i="44" s="1"/>
  <c r="AT49" i="58" s="1"/>
  <c r="AT2" i="28"/>
  <c r="AT91" i="44"/>
  <c r="AT92" i="44" s="1"/>
  <c r="AT95" i="44" s="1"/>
  <c r="AU96" i="44" s="1"/>
  <c r="AU99" i="44" s="1"/>
  <c r="AT21" i="44"/>
  <c r="AT22" i="44" s="1"/>
  <c r="AT38" i="44"/>
  <c r="AT39" i="44" s="1"/>
  <c r="AT15" i="56" s="1"/>
  <c r="AM18" i="56" l="1"/>
  <c r="AM19" i="56"/>
  <c r="AG33" i="50"/>
  <c r="AH43" i="56"/>
  <c r="AH46" i="56" s="1"/>
  <c r="AH43" i="50"/>
  <c r="AH29" i="56"/>
  <c r="AH30" i="56" s="1"/>
  <c r="AI26" i="56"/>
  <c r="AI45" i="56"/>
  <c r="AJ20" i="56"/>
  <c r="AM34" i="56"/>
  <c r="AM35" i="56" s="1"/>
  <c r="AM36" i="56" s="1"/>
  <c r="AM17" i="50" s="1"/>
  <c r="AM18" i="50" s="1"/>
  <c r="AM28" i="58" s="1"/>
  <c r="AM31" i="58" s="1"/>
  <c r="AM33" i="58" s="1"/>
  <c r="AU2" i="57"/>
  <c r="AU2" i="52"/>
  <c r="AU2" i="50"/>
  <c r="AU2" i="56"/>
  <c r="AU2" i="55"/>
  <c r="AU2" i="54"/>
  <c r="AU2" i="53"/>
  <c r="AU2" i="44"/>
  <c r="AU2" i="58"/>
  <c r="AU2" i="49"/>
  <c r="Y132" i="54"/>
  <c r="Y42" i="50" s="1"/>
  <c r="Y44" i="50" s="1"/>
  <c r="Y48" i="50" s="1"/>
  <c r="Y23" i="52" s="1"/>
  <c r="AL44" i="56"/>
  <c r="AL36" i="56"/>
  <c r="AL17" i="50" s="1"/>
  <c r="AL18" i="50" s="1"/>
  <c r="AL28" i="58" s="1"/>
  <c r="AL31" i="58" s="1"/>
  <c r="AL33" i="58" s="1"/>
  <c r="R36" i="50"/>
  <c r="R48" i="58"/>
  <c r="R50" i="58" s="1"/>
  <c r="R51" i="58" s="1"/>
  <c r="AS18" i="53"/>
  <c r="AS19" i="54" s="1"/>
  <c r="AS23" i="54" s="1"/>
  <c r="AS17" i="53"/>
  <c r="AS48" i="54" s="1"/>
  <c r="AS52" i="54" s="1"/>
  <c r="AK18" i="50"/>
  <c r="AK39" i="52" s="1"/>
  <c r="AO11" i="50"/>
  <c r="AO8" i="58" s="1"/>
  <c r="AO29" i="58"/>
  <c r="AO9" i="58"/>
  <c r="AO20" i="58"/>
  <c r="AJ39" i="52"/>
  <c r="AJ28" i="58"/>
  <c r="AJ31" i="58" s="1"/>
  <c r="AJ33" i="58" s="1"/>
  <c r="AN32" i="50"/>
  <c r="AN46" i="58" s="1"/>
  <c r="AT36" i="57"/>
  <c r="AT37" i="57" s="1"/>
  <c r="AT39" i="57" s="1"/>
  <c r="AT21" i="58"/>
  <c r="AT40" i="58"/>
  <c r="AT30" i="58"/>
  <c r="AT10" i="58"/>
  <c r="AQ54" i="54"/>
  <c r="AQ58" i="54" s="1"/>
  <c r="AQ59" i="54" s="1"/>
  <c r="AQ63" i="54" s="1"/>
  <c r="AQ64" i="54" s="1"/>
  <c r="AQ98" i="54" s="1"/>
  <c r="AP29" i="57"/>
  <c r="AP32" i="57" s="1"/>
  <c r="AP3" i="58"/>
  <c r="AP3" i="59"/>
  <c r="AW5" i="59"/>
  <c r="AW5" i="58"/>
  <c r="AT4" i="59"/>
  <c r="AT4" i="58"/>
  <c r="AQ24" i="54"/>
  <c r="AQ31" i="54" s="1"/>
  <c r="AQ32" i="54" s="1"/>
  <c r="AQ35" i="54" s="1"/>
  <c r="AQ37" i="54" s="1"/>
  <c r="AQ106" i="54" s="1"/>
  <c r="AN11" i="50"/>
  <c r="AN8" i="58" s="1"/>
  <c r="AN29" i="58"/>
  <c r="AN20" i="58"/>
  <c r="AN9" i="58"/>
  <c r="AU84" i="44"/>
  <c r="AU85" i="44" s="1"/>
  <c r="AU11" i="57" s="1"/>
  <c r="AU73" i="44"/>
  <c r="AU74" i="44" s="1"/>
  <c r="AU11" i="55" s="1"/>
  <c r="AU2" i="59"/>
  <c r="AQ54" i="53"/>
  <c r="AQ56" i="53" s="1"/>
  <c r="AQ9" i="50" s="1"/>
  <c r="AQ60" i="53"/>
  <c r="AQ61" i="53" s="1"/>
  <c r="AR49" i="54"/>
  <c r="AR53" i="54" s="1"/>
  <c r="AR54" i="54" s="1"/>
  <c r="AR58" i="54" s="1"/>
  <c r="AR59" i="54" s="1"/>
  <c r="AR63" i="54" s="1"/>
  <c r="AR64" i="54" s="1"/>
  <c r="AR98" i="54" s="1"/>
  <c r="S38" i="52"/>
  <c r="S40" i="52" s="1"/>
  <c r="S43" i="52" s="1"/>
  <c r="S44" i="52" s="1"/>
  <c r="R29" i="50"/>
  <c r="R38" i="58"/>
  <c r="R41" i="58" s="1"/>
  <c r="R42" i="58" s="1"/>
  <c r="AR46" i="53"/>
  <c r="AR50" i="53" s="1"/>
  <c r="AR51" i="53" s="1"/>
  <c r="AR55" i="53" s="1"/>
  <c r="AR19" i="54"/>
  <c r="AR23" i="54" s="1"/>
  <c r="AR24" i="54" s="1"/>
  <c r="AR31" i="54" s="1"/>
  <c r="AR32" i="54" s="1"/>
  <c r="AR35" i="54" s="1"/>
  <c r="AR37" i="54" s="1"/>
  <c r="AR26" i="53"/>
  <c r="AR27" i="53" s="1"/>
  <c r="AR31" i="53" s="1"/>
  <c r="AR32" i="53" s="1"/>
  <c r="AJ13" i="52"/>
  <c r="AT27" i="57"/>
  <c r="AT30" i="52"/>
  <c r="AQ32" i="52"/>
  <c r="AQ35" i="52" s="1"/>
  <c r="AP34" i="50"/>
  <c r="AP47" i="58" s="1"/>
  <c r="AO9" i="56"/>
  <c r="AO42" i="57"/>
  <c r="AS15" i="57"/>
  <c r="AS17" i="57" s="1"/>
  <c r="AS18" i="57" s="1"/>
  <c r="AS31" i="57"/>
  <c r="AN46" i="50"/>
  <c r="AN14" i="50"/>
  <c r="AR89" i="54"/>
  <c r="AR93" i="54" s="1"/>
  <c r="AR94" i="54" s="1"/>
  <c r="AR97" i="54" s="1"/>
  <c r="AO7" i="56"/>
  <c r="AO41" i="50"/>
  <c r="AT119" i="54"/>
  <c r="AT26" i="55"/>
  <c r="AT81" i="53"/>
  <c r="AT10" i="28"/>
  <c r="AT15" i="28" s="1"/>
  <c r="AU12" i="28" s="1"/>
  <c r="AT70" i="56"/>
  <c r="AT41" i="56"/>
  <c r="Z73" i="53"/>
  <c r="Z74" i="53" s="1"/>
  <c r="Z86" i="53"/>
  <c r="Z129" i="54" s="1"/>
  <c r="AT15" i="53"/>
  <c r="AT18" i="53" s="1"/>
  <c r="AT12" i="57"/>
  <c r="AT13" i="57" s="1"/>
  <c r="AT47" i="50" s="1"/>
  <c r="AT43" i="54"/>
  <c r="AT71" i="54"/>
  <c r="AT11" i="54"/>
  <c r="AT12" i="55"/>
  <c r="AP3" i="55"/>
  <c r="AP3" i="56"/>
  <c r="AP3" i="54"/>
  <c r="AP3" i="57"/>
  <c r="AP61" i="53"/>
  <c r="AP9" i="50"/>
  <c r="AP26" i="50"/>
  <c r="AQ28" i="55"/>
  <c r="AQ31" i="55" s="1"/>
  <c r="AO69" i="53"/>
  <c r="AO70" i="53" s="1"/>
  <c r="AO84" i="53"/>
  <c r="AT4" i="57"/>
  <c r="AT4" i="56"/>
  <c r="AT4" i="55"/>
  <c r="AT4" i="54"/>
  <c r="Z110" i="54"/>
  <c r="Z111" i="54" s="1"/>
  <c r="Z124" i="54"/>
  <c r="Z130" i="54" s="1"/>
  <c r="AS12" i="54"/>
  <c r="AS36" i="54" s="1"/>
  <c r="AS44" i="54"/>
  <c r="AS62" i="54" s="1"/>
  <c r="AW5" i="56"/>
  <c r="AW5" i="57"/>
  <c r="AW5" i="55"/>
  <c r="AW5" i="54"/>
  <c r="AS57" i="54"/>
  <c r="AS105" i="54"/>
  <c r="AS30" i="54"/>
  <c r="AS30" i="53"/>
  <c r="AS68" i="53"/>
  <c r="AS49" i="53"/>
  <c r="AO109" i="54"/>
  <c r="AO123" i="54" s="1"/>
  <c r="AS30" i="55"/>
  <c r="AS13" i="55"/>
  <c r="AS13" i="50" s="1"/>
  <c r="AP107" i="54"/>
  <c r="AP122" i="54"/>
  <c r="AS49" i="54"/>
  <c r="AS53" i="54" s="1"/>
  <c r="AN7" i="56"/>
  <c r="AN10" i="56" s="1"/>
  <c r="AN41" i="50"/>
  <c r="AS47" i="54"/>
  <c r="AS51" i="54" s="1"/>
  <c r="AS17" i="54"/>
  <c r="AS21" i="54" s="1"/>
  <c r="AN69" i="53"/>
  <c r="AN70" i="53" s="1"/>
  <c r="AN84" i="53"/>
  <c r="AS72" i="54"/>
  <c r="AS80" i="54" s="1"/>
  <c r="AS86" i="54" s="1"/>
  <c r="AS73" i="54"/>
  <c r="AS81" i="54" s="1"/>
  <c r="AS87" i="54" s="1"/>
  <c r="AS74" i="54"/>
  <c r="AS82" i="54" s="1"/>
  <c r="AS88" i="54" s="1"/>
  <c r="AQ74" i="56"/>
  <c r="AQ75" i="56" s="1"/>
  <c r="AR72" i="56" s="1"/>
  <c r="AR65" i="56" s="1"/>
  <c r="AR66" i="56" s="1"/>
  <c r="AQ8" i="56"/>
  <c r="AS24" i="53"/>
  <c r="AS39" i="53"/>
  <c r="AS43" i="53" s="1"/>
  <c r="AW5" i="50"/>
  <c r="AW5" i="53"/>
  <c r="AW5" i="52"/>
  <c r="AU25" i="44"/>
  <c r="AP3" i="50"/>
  <c r="AP3" i="52"/>
  <c r="AP3" i="53"/>
  <c r="AT10" i="52"/>
  <c r="AT20" i="52"/>
  <c r="AT4" i="53"/>
  <c r="AT4" i="52"/>
  <c r="AT26" i="44"/>
  <c r="AT27" i="44" s="1"/>
  <c r="AT4" i="49"/>
  <c r="AT4" i="50"/>
  <c r="AT4" i="44"/>
  <c r="AU51" i="44"/>
  <c r="AU52" i="44" s="1"/>
  <c r="AW5" i="49"/>
  <c r="AW12" i="44"/>
  <c r="AW13" i="44" s="1"/>
  <c r="AW105" i="44" s="1"/>
  <c r="AP3" i="28"/>
  <c r="AP3" i="49"/>
  <c r="AU46" i="44"/>
  <c r="AU47" i="44" s="1"/>
  <c r="AU106" i="44" s="1"/>
  <c r="AU100" i="44"/>
  <c r="AU107" i="44"/>
  <c r="AP3" i="44"/>
  <c r="AR108" i="44"/>
  <c r="AQ113" i="44"/>
  <c r="AQ114" i="44" s="1"/>
  <c r="AT4" i="28"/>
  <c r="AU38" i="44"/>
  <c r="AU39" i="44" s="1"/>
  <c r="AU15" i="56" s="1"/>
  <c r="AU62" i="44"/>
  <c r="AU63" i="44" s="1"/>
  <c r="AU49" i="58" s="1"/>
  <c r="AU91" i="44"/>
  <c r="AU92" i="44" s="1"/>
  <c r="AU95" i="44" s="1"/>
  <c r="AV96" i="44" s="1"/>
  <c r="AV99" i="44" s="1"/>
  <c r="AU21" i="44"/>
  <c r="AU22" i="44" s="1"/>
  <c r="AU2" i="28"/>
  <c r="AV17" i="44"/>
  <c r="AV18" i="44" s="1"/>
  <c r="AW5" i="44"/>
  <c r="AW5" i="28"/>
  <c r="AX9" i="44"/>
  <c r="AL39" i="52" l="1"/>
  <c r="AK17" i="56"/>
  <c r="AK20" i="56" s="1"/>
  <c r="AJ24" i="56"/>
  <c r="AJ25" i="56" s="1"/>
  <c r="AI43" i="56"/>
  <c r="AI46" i="56" s="1"/>
  <c r="AH33" i="50"/>
  <c r="AN18" i="56"/>
  <c r="AN19" i="56"/>
  <c r="AL13" i="52"/>
  <c r="AM44" i="56"/>
  <c r="AI43" i="50"/>
  <c r="AI29" i="56"/>
  <c r="AI30" i="56" s="1"/>
  <c r="AS40" i="53"/>
  <c r="AS44" i="53" s="1"/>
  <c r="AS46" i="53" s="1"/>
  <c r="AS50" i="53" s="1"/>
  <c r="AS51" i="53" s="1"/>
  <c r="AS55" i="53" s="1"/>
  <c r="AV2" i="58"/>
  <c r="AV2" i="57"/>
  <c r="AV2" i="52"/>
  <c r="AV2" i="50"/>
  <c r="AV2" i="56"/>
  <c r="AV2" i="49"/>
  <c r="AV2" i="55"/>
  <c r="AV2" i="54"/>
  <c r="AV2" i="53"/>
  <c r="AV2" i="44"/>
  <c r="AS41" i="53"/>
  <c r="AS45" i="53" s="1"/>
  <c r="AN72" i="53"/>
  <c r="AN85" i="53"/>
  <c r="AS18" i="54"/>
  <c r="AS22" i="54" s="1"/>
  <c r="AO72" i="53"/>
  <c r="AO85" i="53"/>
  <c r="AS25" i="53"/>
  <c r="AS26" i="53"/>
  <c r="AN15" i="50"/>
  <c r="AN19" i="58" s="1"/>
  <c r="AN22" i="58" s="1"/>
  <c r="AN24" i="58" s="1"/>
  <c r="Z131" i="54"/>
  <c r="AT16" i="53"/>
  <c r="AT24" i="53" s="1"/>
  <c r="AT17" i="53"/>
  <c r="AT40" i="53" s="1"/>
  <c r="AT44" i="53" s="1"/>
  <c r="AQ20" i="58"/>
  <c r="AQ9" i="58"/>
  <c r="AQ29" i="58"/>
  <c r="AP32" i="50"/>
  <c r="AP46" i="58" s="1"/>
  <c r="AQ29" i="57"/>
  <c r="AQ40" i="57" s="1"/>
  <c r="AQ41" i="57" s="1"/>
  <c r="AV84" i="44"/>
  <c r="AV85" i="44" s="1"/>
  <c r="AV11" i="57" s="1"/>
  <c r="AV73" i="44"/>
  <c r="AV74" i="44" s="1"/>
  <c r="AV11" i="55" s="1"/>
  <c r="AV2" i="59"/>
  <c r="AQ99" i="54"/>
  <c r="AQ100" i="54" s="1"/>
  <c r="AQ101" i="54" s="1"/>
  <c r="AQ10" i="50" s="1"/>
  <c r="AQ11" i="50" s="1"/>
  <c r="AU36" i="57"/>
  <c r="AU37" i="57" s="1"/>
  <c r="AU39" i="57" s="1"/>
  <c r="AU21" i="58"/>
  <c r="AU40" i="58"/>
  <c r="AU30" i="58"/>
  <c r="AU10" i="58"/>
  <c r="AQ3" i="58"/>
  <c r="AQ3" i="59"/>
  <c r="AX5" i="59"/>
  <c r="AX5" i="58"/>
  <c r="AP40" i="57"/>
  <c r="AP41" i="57" s="1"/>
  <c r="AP9" i="56" s="1"/>
  <c r="AO11" i="58"/>
  <c r="AO13" i="58" s="1"/>
  <c r="AU4" i="58"/>
  <c r="AU4" i="59"/>
  <c r="AR54" i="53"/>
  <c r="AR56" i="53" s="1"/>
  <c r="AR9" i="50" s="1"/>
  <c r="AR60" i="53"/>
  <c r="AP11" i="50"/>
  <c r="AP8" i="58" s="1"/>
  <c r="AP29" i="58"/>
  <c r="AP9" i="58"/>
  <c r="AP20" i="58"/>
  <c r="AN11" i="58"/>
  <c r="AN13" i="58" s="1"/>
  <c r="AK28" i="58"/>
  <c r="AK31" i="58" s="1"/>
  <c r="AK33" i="58" s="1"/>
  <c r="AK13" i="52"/>
  <c r="R56" i="50"/>
  <c r="R57" i="50"/>
  <c r="S24" i="52"/>
  <c r="S45" i="52"/>
  <c r="AR32" i="52"/>
  <c r="AR35" i="52" s="1"/>
  <c r="AQ34" i="50"/>
  <c r="AQ47" i="58" s="1"/>
  <c r="AM39" i="52"/>
  <c r="AU27" i="57"/>
  <c r="AU30" i="52"/>
  <c r="AO10" i="56"/>
  <c r="AP42" i="57"/>
  <c r="AO46" i="50"/>
  <c r="AO14" i="50"/>
  <c r="AO15" i="50" s="1"/>
  <c r="AT15" i="57"/>
  <c r="AT17" i="57" s="1"/>
  <c r="AT18" i="57" s="1"/>
  <c r="AT31" i="57"/>
  <c r="AS24" i="54"/>
  <c r="AS31" i="54" s="1"/>
  <c r="AS32" i="54" s="1"/>
  <c r="AS35" i="54" s="1"/>
  <c r="AS37" i="54" s="1"/>
  <c r="AS99" i="54" s="1"/>
  <c r="AS54" i="54"/>
  <c r="AS58" i="54" s="1"/>
  <c r="AS59" i="54" s="1"/>
  <c r="AS63" i="54" s="1"/>
  <c r="AS64" i="54" s="1"/>
  <c r="AS98" i="54" s="1"/>
  <c r="AM13" i="52"/>
  <c r="AT49" i="53"/>
  <c r="AT57" i="54"/>
  <c r="AT30" i="53"/>
  <c r="AT105" i="54"/>
  <c r="AT30" i="54"/>
  <c r="AT68" i="53"/>
  <c r="AR28" i="55"/>
  <c r="AR31" i="55" s="1"/>
  <c r="AQ26" i="50"/>
  <c r="AR61" i="53"/>
  <c r="AP109" i="54"/>
  <c r="AP123" i="54" s="1"/>
  <c r="AT44" i="54"/>
  <c r="AT62" i="54" s="1"/>
  <c r="AT12" i="54"/>
  <c r="AT36" i="54" s="1"/>
  <c r="AQ3" i="55"/>
  <c r="AQ3" i="56"/>
  <c r="AQ3" i="54"/>
  <c r="AQ3" i="57"/>
  <c r="AX5" i="57"/>
  <c r="AX5" i="54"/>
  <c r="AX5" i="55"/>
  <c r="AX5" i="56"/>
  <c r="AR74" i="56"/>
  <c r="AR75" i="56" s="1"/>
  <c r="AS72" i="56" s="1"/>
  <c r="AS65" i="56" s="1"/>
  <c r="AS66" i="56" s="1"/>
  <c r="AR8" i="56"/>
  <c r="AR99" i="54"/>
  <c r="AR100" i="54" s="1"/>
  <c r="AR101" i="54" s="1"/>
  <c r="AR10" i="50" s="1"/>
  <c r="AR106" i="54"/>
  <c r="AA83" i="53"/>
  <c r="Z27" i="50"/>
  <c r="Z37" i="58" s="1"/>
  <c r="AP69" i="53"/>
  <c r="AP70" i="53" s="1"/>
  <c r="AP84" i="53"/>
  <c r="AQ107" i="54"/>
  <c r="AQ122" i="54"/>
  <c r="AS89" i="54"/>
  <c r="AS93" i="54" s="1"/>
  <c r="AS94" i="54" s="1"/>
  <c r="AS97" i="54" s="1"/>
  <c r="AU4" i="54"/>
  <c r="AU4" i="57"/>
  <c r="AU4" i="56"/>
  <c r="AU4" i="55"/>
  <c r="Z31" i="50"/>
  <c r="Z39" i="58" s="1"/>
  <c r="AA121" i="54"/>
  <c r="AQ69" i="53"/>
  <c r="AQ70" i="53" s="1"/>
  <c r="AQ84" i="53"/>
  <c r="AU15" i="53"/>
  <c r="AU17" i="53" s="1"/>
  <c r="AU12" i="57"/>
  <c r="AU13" i="57" s="1"/>
  <c r="AU47" i="50" s="1"/>
  <c r="AU12" i="55"/>
  <c r="AU43" i="54"/>
  <c r="AU11" i="54"/>
  <c r="AU71" i="54"/>
  <c r="AU70" i="56"/>
  <c r="AU26" i="55"/>
  <c r="AU41" i="56"/>
  <c r="AU10" i="28"/>
  <c r="AU81" i="53"/>
  <c r="AU119" i="54"/>
  <c r="AT19" i="54"/>
  <c r="AT23" i="54" s="1"/>
  <c r="AT49" i="54"/>
  <c r="AT53" i="54" s="1"/>
  <c r="AT30" i="55"/>
  <c r="AT13" i="55"/>
  <c r="AT13" i="50" s="1"/>
  <c r="AT48" i="54"/>
  <c r="AT52" i="54" s="1"/>
  <c r="AT18" i="54"/>
  <c r="AT22" i="54" s="1"/>
  <c r="AT74" i="54"/>
  <c r="AT82" i="54" s="1"/>
  <c r="AT88" i="54" s="1"/>
  <c r="AT73" i="54"/>
  <c r="AT81" i="54" s="1"/>
  <c r="AT87" i="54" s="1"/>
  <c r="AT72" i="54"/>
  <c r="AT80" i="54" s="1"/>
  <c r="AT86" i="54" s="1"/>
  <c r="AU15" i="28"/>
  <c r="AV12" i="28" s="1"/>
  <c r="AT26" i="53"/>
  <c r="AT41" i="53"/>
  <c r="AT45" i="53" s="1"/>
  <c r="AU4" i="53"/>
  <c r="AU4" i="52"/>
  <c r="AU20" i="52"/>
  <c r="AU10" i="52"/>
  <c r="AQ3" i="50"/>
  <c r="AQ3" i="53"/>
  <c r="AQ3" i="52"/>
  <c r="AU26" i="44"/>
  <c r="AU27" i="44" s="1"/>
  <c r="AX5" i="50"/>
  <c r="AX5" i="53"/>
  <c r="AX5" i="52"/>
  <c r="AV25" i="44"/>
  <c r="AU4" i="49"/>
  <c r="AU4" i="44"/>
  <c r="AU4" i="50"/>
  <c r="AV51" i="44"/>
  <c r="AV52" i="44" s="1"/>
  <c r="AX5" i="49"/>
  <c r="AX12" i="44"/>
  <c r="AX13" i="44" s="1"/>
  <c r="AX105" i="44" s="1"/>
  <c r="AQ3" i="49"/>
  <c r="AQ3" i="28"/>
  <c r="AV46" i="44"/>
  <c r="AV47" i="44" s="1"/>
  <c r="AV106" i="44" s="1"/>
  <c r="AV100" i="44"/>
  <c r="AV107" i="44"/>
  <c r="AQ3" i="44"/>
  <c r="AS108" i="44"/>
  <c r="AR113" i="44"/>
  <c r="AR114" i="44" s="1"/>
  <c r="AU4" i="28"/>
  <c r="AV62" i="44"/>
  <c r="AV63" i="44" s="1"/>
  <c r="AV49" i="58" s="1"/>
  <c r="AV21" i="44"/>
  <c r="AV22" i="44" s="1"/>
  <c r="AV38" i="44"/>
  <c r="AV39" i="44" s="1"/>
  <c r="AV15" i="56" s="1"/>
  <c r="AV2" i="28"/>
  <c r="AV91" i="44"/>
  <c r="AV92" i="44" s="1"/>
  <c r="AV95" i="44" s="1"/>
  <c r="AW96" i="44" s="1"/>
  <c r="AW99" i="44" s="1"/>
  <c r="AW17" i="44"/>
  <c r="AW18" i="44" s="1"/>
  <c r="AX5" i="44"/>
  <c r="AX5" i="28"/>
  <c r="AY9" i="44"/>
  <c r="AS27" i="53" l="1"/>
  <c r="AS31" i="53" s="1"/>
  <c r="AS32" i="53" s="1"/>
  <c r="AS54" i="53" s="1"/>
  <c r="AS56" i="53" s="1"/>
  <c r="AS9" i="50" s="1"/>
  <c r="AT39" i="53"/>
  <c r="AT43" i="53" s="1"/>
  <c r="AT25" i="53"/>
  <c r="AT27" i="53"/>
  <c r="AT31" i="53" s="1"/>
  <c r="AT32" i="53" s="1"/>
  <c r="AT54" i="53" s="1"/>
  <c r="AP41" i="50"/>
  <c r="AO19" i="56"/>
  <c r="AO18" i="56"/>
  <c r="AJ43" i="56"/>
  <c r="AI33" i="50"/>
  <c r="AJ45" i="56"/>
  <c r="AJ26" i="56"/>
  <c r="AK24" i="56"/>
  <c r="AK25" i="56" s="1"/>
  <c r="AL17" i="56"/>
  <c r="AL20" i="56" s="1"/>
  <c r="AQ32" i="57"/>
  <c r="AN34" i="56"/>
  <c r="AN35" i="56" s="1"/>
  <c r="AN36" i="56" s="1"/>
  <c r="AN17" i="50" s="1"/>
  <c r="AN18" i="50" s="1"/>
  <c r="AN28" i="58" s="1"/>
  <c r="AN31" i="58" s="1"/>
  <c r="AN33" i="58" s="1"/>
  <c r="AQ72" i="53"/>
  <c r="AQ85" i="53"/>
  <c r="AP72" i="53"/>
  <c r="AP85" i="53"/>
  <c r="AT47" i="54"/>
  <c r="AT51" i="54" s="1"/>
  <c r="AT17" i="54"/>
  <c r="AT21" i="54" s="1"/>
  <c r="AT24" i="54" s="1"/>
  <c r="AT31" i="54" s="1"/>
  <c r="AT32" i="54" s="1"/>
  <c r="AT35" i="54" s="1"/>
  <c r="AT37" i="54" s="1"/>
  <c r="AW2" i="58"/>
  <c r="AW2" i="57"/>
  <c r="AW2" i="52"/>
  <c r="AW2" i="49"/>
  <c r="AW2" i="50"/>
  <c r="AW2" i="56"/>
  <c r="AW2" i="55"/>
  <c r="AW2" i="54"/>
  <c r="AW2" i="53"/>
  <c r="AW2" i="44"/>
  <c r="Z132" i="54"/>
  <c r="Z42" i="50" s="1"/>
  <c r="Z44" i="50" s="1"/>
  <c r="Z48" i="50" s="1"/>
  <c r="Z23" i="52" s="1"/>
  <c r="AR20" i="58"/>
  <c r="AR9" i="58"/>
  <c r="AR29" i="58"/>
  <c r="AQ8" i="58"/>
  <c r="AQ11" i="58" s="1"/>
  <c r="AQ13" i="58" s="1"/>
  <c r="AQ7" i="56"/>
  <c r="AQ41" i="50"/>
  <c r="AV4" i="58"/>
  <c r="AV4" i="59"/>
  <c r="AY5" i="59"/>
  <c r="AY5" i="58"/>
  <c r="AP7" i="56"/>
  <c r="AP10" i="56" s="1"/>
  <c r="AO34" i="56"/>
  <c r="AO35" i="56" s="1"/>
  <c r="AO19" i="58"/>
  <c r="AO22" i="58" s="1"/>
  <c r="AO24" i="58" s="1"/>
  <c r="AV36" i="57"/>
  <c r="AV37" i="57" s="1"/>
  <c r="AV39" i="57" s="1"/>
  <c r="AV30" i="58"/>
  <c r="AV21" i="58"/>
  <c r="AV10" i="58"/>
  <c r="AV40" i="58"/>
  <c r="AR3" i="59"/>
  <c r="AR3" i="58"/>
  <c r="AS100" i="54"/>
  <c r="AS101" i="54" s="1"/>
  <c r="AS10" i="50" s="1"/>
  <c r="AW84" i="44"/>
  <c r="AW85" i="44" s="1"/>
  <c r="AW11" i="57" s="1"/>
  <c r="AW73" i="44"/>
  <c r="AW74" i="44" s="1"/>
  <c r="AW11" i="55" s="1"/>
  <c r="AW2" i="59"/>
  <c r="AP11" i="58"/>
  <c r="AP13" i="58" s="1"/>
  <c r="S14" i="52"/>
  <c r="S15" i="52" s="1"/>
  <c r="S25" i="52"/>
  <c r="S50" i="50"/>
  <c r="S51" i="50" s="1"/>
  <c r="S20" i="50"/>
  <c r="S21" i="50" s="1"/>
  <c r="AU18" i="53"/>
  <c r="AU41" i="53" s="1"/>
  <c r="AU45" i="53" s="1"/>
  <c r="AU16" i="53"/>
  <c r="AU24" i="53" s="1"/>
  <c r="AV27" i="57"/>
  <c r="AV30" i="52"/>
  <c r="AS32" i="52"/>
  <c r="AS35" i="52" s="1"/>
  <c r="AR34" i="50"/>
  <c r="AR47" i="58" s="1"/>
  <c r="AQ9" i="56"/>
  <c r="AQ42" i="57"/>
  <c r="AP14" i="50"/>
  <c r="AP15" i="50" s="1"/>
  <c r="AP19" i="58" s="1"/>
  <c r="AP22" i="58" s="1"/>
  <c r="AP24" i="58" s="1"/>
  <c r="AP46" i="50"/>
  <c r="AU31" i="57"/>
  <c r="AS106" i="54"/>
  <c r="AS107" i="54" s="1"/>
  <c r="AU15" i="57"/>
  <c r="AU17" i="57" s="1"/>
  <c r="AU18" i="57" s="1"/>
  <c r="AU18" i="54"/>
  <c r="AU22" i="54" s="1"/>
  <c r="AU48" i="54"/>
  <c r="AU52" i="54" s="1"/>
  <c r="AU74" i="54"/>
  <c r="AU82" i="54" s="1"/>
  <c r="AU88" i="54" s="1"/>
  <c r="AU73" i="54"/>
  <c r="AU81" i="54" s="1"/>
  <c r="AU87" i="54" s="1"/>
  <c r="AU72" i="54"/>
  <c r="AU80" i="54" s="1"/>
  <c r="AU86" i="54" s="1"/>
  <c r="AU89" i="54" s="1"/>
  <c r="AU93" i="54" s="1"/>
  <c r="AU94" i="54" s="1"/>
  <c r="AU97" i="54" s="1"/>
  <c r="AT54" i="54"/>
  <c r="AT58" i="54" s="1"/>
  <c r="AT59" i="54" s="1"/>
  <c r="AT63" i="54" s="1"/>
  <c r="AT64" i="54" s="1"/>
  <c r="AT98" i="54" s="1"/>
  <c r="AU12" i="54"/>
  <c r="AU36" i="54" s="1"/>
  <c r="AU44" i="54"/>
  <c r="AU62" i="54" s="1"/>
  <c r="AU30" i="55"/>
  <c r="AU13" i="55"/>
  <c r="AU13" i="50" s="1"/>
  <c r="AV70" i="56"/>
  <c r="AV119" i="54"/>
  <c r="AV26" i="55"/>
  <c r="AV10" i="28"/>
  <c r="AV15" i="28" s="1"/>
  <c r="AW12" i="28" s="1"/>
  <c r="AV81" i="53"/>
  <c r="AV41" i="56"/>
  <c r="AU17" i="54"/>
  <c r="AU21" i="54" s="1"/>
  <c r="AV4" i="56"/>
  <c r="AV4" i="57"/>
  <c r="AV4" i="54"/>
  <c r="AV4" i="55"/>
  <c r="AR107" i="54"/>
  <c r="AR122" i="54"/>
  <c r="AV15" i="53"/>
  <c r="AV18" i="53" s="1"/>
  <c r="AV12" i="55"/>
  <c r="AV43" i="54"/>
  <c r="AV11" i="54"/>
  <c r="AV71" i="54"/>
  <c r="AV12" i="57"/>
  <c r="AV13" i="57" s="1"/>
  <c r="AV47" i="50" s="1"/>
  <c r="AR11" i="50"/>
  <c r="AR8" i="58" s="1"/>
  <c r="AR11" i="58" s="1"/>
  <c r="AR13" i="58" s="1"/>
  <c r="AR69" i="53"/>
  <c r="AR70" i="53" s="1"/>
  <c r="AR84" i="53"/>
  <c r="AR3" i="56"/>
  <c r="AR3" i="55"/>
  <c r="AR3" i="57"/>
  <c r="AR3" i="54"/>
  <c r="AA110" i="54"/>
  <c r="AA111" i="54" s="1"/>
  <c r="AA124" i="54"/>
  <c r="AA130" i="54" s="1"/>
  <c r="AQ109" i="54"/>
  <c r="AQ123" i="54" s="1"/>
  <c r="AS74" i="56"/>
  <c r="AS75" i="56" s="1"/>
  <c r="AT72" i="56" s="1"/>
  <c r="AT65" i="56" s="1"/>
  <c r="AT66" i="56" s="1"/>
  <c r="AS8" i="56"/>
  <c r="AU105" i="54"/>
  <c r="AU57" i="54"/>
  <c r="AU30" i="53"/>
  <c r="AU30" i="54"/>
  <c r="AU68" i="53"/>
  <c r="AU49" i="53"/>
  <c r="AT89" i="54"/>
  <c r="AT93" i="54" s="1"/>
  <c r="AT94" i="54" s="1"/>
  <c r="AT97" i="54" s="1"/>
  <c r="AA73" i="53"/>
  <c r="AA74" i="53" s="1"/>
  <c r="AA86" i="53"/>
  <c r="AA129" i="54" s="1"/>
  <c r="AS28" i="55"/>
  <c r="AS31" i="55" s="1"/>
  <c r="AR26" i="50"/>
  <c r="AY5" i="57"/>
  <c r="AY5" i="56"/>
  <c r="AY5" i="55"/>
  <c r="AY5" i="54"/>
  <c r="AT46" i="53"/>
  <c r="AT50" i="53" s="1"/>
  <c r="AT51" i="53" s="1"/>
  <c r="AT55" i="53" s="1"/>
  <c r="AU25" i="53"/>
  <c r="AU40" i="53"/>
  <c r="AU44" i="53" s="1"/>
  <c r="AV26" i="44"/>
  <c r="AV27" i="44" s="1"/>
  <c r="AV10" i="52"/>
  <c r="AV20" i="52"/>
  <c r="AV4" i="53"/>
  <c r="AV4" i="52"/>
  <c r="AR3" i="50"/>
  <c r="AR3" i="52"/>
  <c r="AR3" i="53"/>
  <c r="AY5" i="50"/>
  <c r="AY5" i="53"/>
  <c r="AY5" i="52"/>
  <c r="AW25" i="44"/>
  <c r="AW51" i="44"/>
  <c r="AW52" i="44" s="1"/>
  <c r="AV4" i="49"/>
  <c r="AV4" i="44"/>
  <c r="AV4" i="50"/>
  <c r="AY5" i="49"/>
  <c r="AY12" i="44"/>
  <c r="AY13" i="44" s="1"/>
  <c r="AY105" i="44" s="1"/>
  <c r="AR3" i="49"/>
  <c r="AR3" i="28"/>
  <c r="AW46" i="44"/>
  <c r="AW47" i="44" s="1"/>
  <c r="AW106" i="44" s="1"/>
  <c r="AW100" i="44"/>
  <c r="AW107" i="44"/>
  <c r="AR3" i="44"/>
  <c r="AT108" i="44"/>
  <c r="AS113" i="44"/>
  <c r="AS114" i="44" s="1"/>
  <c r="AV4" i="28"/>
  <c r="AY5" i="44"/>
  <c r="AY5" i="28"/>
  <c r="AZ9" i="44"/>
  <c r="AX17" i="44"/>
  <c r="AX18" i="44" s="1"/>
  <c r="AW21" i="44"/>
  <c r="AW22" i="44" s="1"/>
  <c r="AW91" i="44"/>
  <c r="AW92" i="44" s="1"/>
  <c r="AW95" i="44" s="1"/>
  <c r="AX96" i="44" s="1"/>
  <c r="AX99" i="44" s="1"/>
  <c r="AW62" i="44"/>
  <c r="AW63" i="44" s="1"/>
  <c r="AW49" i="58" s="1"/>
  <c r="AW38" i="44"/>
  <c r="AW39" i="44" s="1"/>
  <c r="AW15" i="56" s="1"/>
  <c r="AW2" i="28"/>
  <c r="AS60" i="53" l="1"/>
  <c r="AS61" i="53" s="1"/>
  <c r="AT60" i="53"/>
  <c r="AT61" i="53" s="1"/>
  <c r="AJ46" i="56"/>
  <c r="AQ10" i="56"/>
  <c r="AQ19" i="56" s="1"/>
  <c r="AP19" i="56"/>
  <c r="AP18" i="56"/>
  <c r="AK43" i="56"/>
  <c r="AJ33" i="50"/>
  <c r="AL24" i="56"/>
  <c r="AL25" i="56" s="1"/>
  <c r="AM17" i="56"/>
  <c r="AM20" i="56" s="1"/>
  <c r="AK45" i="56"/>
  <c r="AK26" i="56"/>
  <c r="AJ43" i="50"/>
  <c r="AJ29" i="56"/>
  <c r="AJ30" i="56" s="1"/>
  <c r="AX2" i="50"/>
  <c r="AX2" i="57"/>
  <c r="AX2" i="56"/>
  <c r="AX2" i="54"/>
  <c r="AX2" i="44"/>
  <c r="AX2" i="58"/>
  <c r="AX2" i="49"/>
  <c r="AX2" i="55"/>
  <c r="AX2" i="52"/>
  <c r="AX2" i="53"/>
  <c r="AR29" i="57"/>
  <c r="AQ32" i="50"/>
  <c r="AQ46" i="58" s="1"/>
  <c r="AR72" i="53"/>
  <c r="AR85" i="53"/>
  <c r="AN44" i="56"/>
  <c r="AU26" i="53"/>
  <c r="AU27" i="53" s="1"/>
  <c r="AU31" i="53" s="1"/>
  <c r="AU32" i="53" s="1"/>
  <c r="AU19" i="54"/>
  <c r="AU23" i="54" s="1"/>
  <c r="AU24" i="54" s="1"/>
  <c r="AU31" i="54" s="1"/>
  <c r="AU32" i="54" s="1"/>
  <c r="AU35" i="54" s="1"/>
  <c r="AU37" i="54" s="1"/>
  <c r="AO44" i="56"/>
  <c r="AO36" i="56"/>
  <c r="AO17" i="50" s="1"/>
  <c r="AO18" i="50" s="1"/>
  <c r="AO28" i="58" s="1"/>
  <c r="AO31" i="58" s="1"/>
  <c r="AO33" i="58" s="1"/>
  <c r="AT56" i="53"/>
  <c r="AT9" i="50" s="1"/>
  <c r="AS11" i="50"/>
  <c r="AS8" i="58" s="1"/>
  <c r="AS20" i="58"/>
  <c r="AS9" i="58"/>
  <c r="AS29" i="58"/>
  <c r="AV17" i="53"/>
  <c r="AV25" i="53" s="1"/>
  <c r="AW4" i="58"/>
  <c r="AW4" i="59"/>
  <c r="AX84" i="44"/>
  <c r="AX85" i="44" s="1"/>
  <c r="AX11" i="57" s="1"/>
  <c r="AX73" i="44"/>
  <c r="AX74" i="44" s="1"/>
  <c r="AX11" i="55" s="1"/>
  <c r="AX2" i="59"/>
  <c r="AU49" i="54"/>
  <c r="AU53" i="54" s="1"/>
  <c r="AZ5" i="59"/>
  <c r="AZ5" i="58"/>
  <c r="AU47" i="54"/>
  <c r="AU51" i="54" s="1"/>
  <c r="AU54" i="54" s="1"/>
  <c r="AU58" i="54" s="1"/>
  <c r="AU59" i="54" s="1"/>
  <c r="AU63" i="54" s="1"/>
  <c r="AU64" i="54" s="1"/>
  <c r="AU98" i="54" s="1"/>
  <c r="AP34" i="56"/>
  <c r="AP35" i="56" s="1"/>
  <c r="AW36" i="57"/>
  <c r="AW37" i="57" s="1"/>
  <c r="AW39" i="57" s="1"/>
  <c r="AW40" i="58"/>
  <c r="AW30" i="58"/>
  <c r="AW10" i="58"/>
  <c r="AW21" i="58"/>
  <c r="AU39" i="53"/>
  <c r="AU43" i="53" s="1"/>
  <c r="AU46" i="53" s="1"/>
  <c r="AU50" i="53" s="1"/>
  <c r="AU51" i="53" s="1"/>
  <c r="AU55" i="53" s="1"/>
  <c r="AS3" i="59"/>
  <c r="AS3" i="58"/>
  <c r="AA131" i="54"/>
  <c r="S28" i="50"/>
  <c r="T22" i="52"/>
  <c r="S35" i="50"/>
  <c r="T12" i="52"/>
  <c r="AW27" i="57"/>
  <c r="AW30" i="52"/>
  <c r="AV16" i="53"/>
  <c r="AV17" i="54" s="1"/>
  <c r="AV21" i="54" s="1"/>
  <c r="AN13" i="52"/>
  <c r="AN39" i="52"/>
  <c r="AS34" i="50"/>
  <c r="AS47" i="58" s="1"/>
  <c r="AT32" i="52"/>
  <c r="AT35" i="52" s="1"/>
  <c r="AV15" i="57"/>
  <c r="AV17" i="57" s="1"/>
  <c r="AV18" i="57" s="1"/>
  <c r="AV31" i="57"/>
  <c r="AQ14" i="50"/>
  <c r="AQ15" i="50" s="1"/>
  <c r="AQ46" i="50"/>
  <c r="AS122" i="54"/>
  <c r="AV19" i="54"/>
  <c r="AV23" i="54" s="1"/>
  <c r="AV49" i="54"/>
  <c r="AV53" i="54" s="1"/>
  <c r="AW4" i="57"/>
  <c r="AW4" i="56"/>
  <c r="AW4" i="54"/>
  <c r="AW4" i="55"/>
  <c r="AW70" i="56"/>
  <c r="AW41" i="56"/>
  <c r="AW119" i="54"/>
  <c r="AW26" i="55"/>
  <c r="AW10" i="28"/>
  <c r="AW15" i="28" s="1"/>
  <c r="AX12" i="28" s="1"/>
  <c r="AW81" i="53"/>
  <c r="AV44" i="54"/>
  <c r="AV62" i="54" s="1"/>
  <c r="AV12" i="54"/>
  <c r="AV36" i="54" s="1"/>
  <c r="AW15" i="53"/>
  <c r="AW17" i="53" s="1"/>
  <c r="AW12" i="55"/>
  <c r="AW11" i="54"/>
  <c r="AW12" i="57"/>
  <c r="AW13" i="57" s="1"/>
  <c r="AW47" i="50" s="1"/>
  <c r="AW43" i="54"/>
  <c r="AW71" i="54"/>
  <c r="AV30" i="55"/>
  <c r="AV13" i="55"/>
  <c r="AV13" i="50" s="1"/>
  <c r="AZ5" i="57"/>
  <c r="AZ5" i="55"/>
  <c r="AZ5" i="56"/>
  <c r="AZ5" i="54"/>
  <c r="AT74" i="56"/>
  <c r="AT75" i="56" s="1"/>
  <c r="AU72" i="56" s="1"/>
  <c r="AU65" i="56" s="1"/>
  <c r="AU66" i="56" s="1"/>
  <c r="AT8" i="56"/>
  <c r="AS26" i="50"/>
  <c r="AT28" i="55"/>
  <c r="AT31" i="55" s="1"/>
  <c r="AS69" i="53"/>
  <c r="AS70" i="53" s="1"/>
  <c r="AS84" i="53"/>
  <c r="AB83" i="53"/>
  <c r="AA27" i="50"/>
  <c r="AA37" i="58" s="1"/>
  <c r="AR109" i="54"/>
  <c r="AR123" i="54" s="1"/>
  <c r="AS3" i="57"/>
  <c r="AS3" i="55"/>
  <c r="AS3" i="56"/>
  <c r="AS3" i="54"/>
  <c r="AS109" i="54"/>
  <c r="AS123" i="54" s="1"/>
  <c r="AR7" i="56"/>
  <c r="AR41" i="50"/>
  <c r="AA31" i="50"/>
  <c r="AA39" i="58" s="1"/>
  <c r="AB121" i="54"/>
  <c r="AT106" i="54"/>
  <c r="AT99" i="54"/>
  <c r="AT100" i="54" s="1"/>
  <c r="AT101" i="54" s="1"/>
  <c r="AT10" i="50" s="1"/>
  <c r="AV30" i="54"/>
  <c r="AV30" i="53"/>
  <c r="AV57" i="54"/>
  <c r="AV68" i="53"/>
  <c r="AV105" i="54"/>
  <c r="AV49" i="53"/>
  <c r="AV72" i="54"/>
  <c r="AV80" i="54" s="1"/>
  <c r="AV86" i="54" s="1"/>
  <c r="AV74" i="54"/>
  <c r="AV82" i="54" s="1"/>
  <c r="AV88" i="54" s="1"/>
  <c r="AV73" i="54"/>
  <c r="AV81" i="54" s="1"/>
  <c r="AV87" i="54" s="1"/>
  <c r="AV26" i="53"/>
  <c r="AV41" i="53"/>
  <c r="AV45" i="53" s="1"/>
  <c r="AX25" i="44"/>
  <c r="AW26" i="44"/>
  <c r="AW27" i="44" s="1"/>
  <c r="AZ5" i="50"/>
  <c r="AZ5" i="52"/>
  <c r="AZ5" i="53"/>
  <c r="AS3" i="50"/>
  <c r="AS3" i="52"/>
  <c r="AS3" i="53"/>
  <c r="AW10" i="52"/>
  <c r="AW20" i="52"/>
  <c r="AW4" i="52"/>
  <c r="AW4" i="53"/>
  <c r="AX51" i="44"/>
  <c r="AX52" i="44" s="1"/>
  <c r="AW4" i="49"/>
  <c r="AW4" i="50"/>
  <c r="AW4" i="44"/>
  <c r="AZ5" i="49"/>
  <c r="AZ12" i="44"/>
  <c r="AZ13" i="44" s="1"/>
  <c r="AZ105" i="44" s="1"/>
  <c r="AS3" i="49"/>
  <c r="AS3" i="28"/>
  <c r="AX46" i="44"/>
  <c r="AX47" i="44" s="1"/>
  <c r="AX106" i="44" s="1"/>
  <c r="AS3" i="44"/>
  <c r="AX100" i="44"/>
  <c r="AX107" i="44"/>
  <c r="AU108" i="44"/>
  <c r="AT113" i="44"/>
  <c r="AT114" i="44" s="1"/>
  <c r="AW4" i="28"/>
  <c r="AZ5" i="28"/>
  <c r="AZ5" i="44"/>
  <c r="BA9" i="44"/>
  <c r="AX21" i="44"/>
  <c r="AX22" i="44" s="1"/>
  <c r="AX62" i="44"/>
  <c r="AX63" i="44" s="1"/>
  <c r="AX49" i="58" s="1"/>
  <c r="AX38" i="44"/>
  <c r="AX39" i="44" s="1"/>
  <c r="AX15" i="56" s="1"/>
  <c r="AX2" i="28"/>
  <c r="AX91" i="44"/>
  <c r="AX92" i="44" s="1"/>
  <c r="AX95" i="44" s="1"/>
  <c r="AY96" i="44" s="1"/>
  <c r="AY99" i="44" s="1"/>
  <c r="AY17" i="44"/>
  <c r="AY18" i="44" s="1"/>
  <c r="AS41" i="50" l="1"/>
  <c r="AS7" i="56"/>
  <c r="AQ18" i="56"/>
  <c r="AN17" i="56"/>
  <c r="AN20" i="56" s="1"/>
  <c r="AM24" i="56"/>
  <c r="AM25" i="56" s="1"/>
  <c r="AL45" i="56"/>
  <c r="AL26" i="56"/>
  <c r="AK43" i="50"/>
  <c r="AK29" i="56"/>
  <c r="AK30" i="56" s="1"/>
  <c r="AK46" i="56"/>
  <c r="AU54" i="53"/>
  <c r="AU60" i="53"/>
  <c r="AU61" i="53" s="1"/>
  <c r="AY2" i="50"/>
  <c r="AY2" i="58"/>
  <c r="AY2" i="44"/>
  <c r="AY2" i="49"/>
  <c r="AY2" i="56"/>
  <c r="AY2" i="55"/>
  <c r="AY2" i="52"/>
  <c r="AY2" i="54"/>
  <c r="AY2" i="57"/>
  <c r="AY2" i="53"/>
  <c r="AU56" i="53"/>
  <c r="AU9" i="50" s="1"/>
  <c r="AR32" i="57"/>
  <c r="AR40" i="57"/>
  <c r="AR41" i="57" s="1"/>
  <c r="AS72" i="53"/>
  <c r="AS85" i="53"/>
  <c r="AO13" i="52"/>
  <c r="AA132" i="54"/>
  <c r="AA42" i="50" s="1"/>
  <c r="AA44" i="50" s="1"/>
  <c r="AA48" i="50" s="1"/>
  <c r="AA23" i="52" s="1"/>
  <c r="AO39" i="52"/>
  <c r="AP44" i="56"/>
  <c r="AP36" i="56"/>
  <c r="AP17" i="50" s="1"/>
  <c r="AP18" i="50" s="1"/>
  <c r="AP28" i="58" s="1"/>
  <c r="AP31" i="58" s="1"/>
  <c r="AP33" i="58" s="1"/>
  <c r="S36" i="50"/>
  <c r="S48" i="58"/>
  <c r="S50" i="58" s="1"/>
  <c r="S51" i="58" s="1"/>
  <c r="AV18" i="54"/>
  <c r="AV22" i="54" s="1"/>
  <c r="AV24" i="54" s="1"/>
  <c r="AV31" i="54" s="1"/>
  <c r="AV32" i="54" s="1"/>
  <c r="AV35" i="54" s="1"/>
  <c r="AV37" i="54" s="1"/>
  <c r="AT11" i="50"/>
  <c r="AT8" i="58" s="1"/>
  <c r="AY84" i="44"/>
  <c r="AY85" i="44" s="1"/>
  <c r="AY11" i="57" s="1"/>
  <c r="AY73" i="44"/>
  <c r="AY74" i="44" s="1"/>
  <c r="AY11" i="55" s="1"/>
  <c r="AY2" i="59"/>
  <c r="AX36" i="57"/>
  <c r="AX37" i="57" s="1"/>
  <c r="AX39" i="57" s="1"/>
  <c r="AX40" i="58"/>
  <c r="AX10" i="58"/>
  <c r="AX30" i="58"/>
  <c r="AX21" i="58"/>
  <c r="AV48" i="54"/>
  <c r="AV52" i="54" s="1"/>
  <c r="AX4" i="58"/>
  <c r="AX4" i="59"/>
  <c r="AW18" i="53"/>
  <c r="AW26" i="53" s="1"/>
  <c r="AT3" i="59"/>
  <c r="AT3" i="58"/>
  <c r="BA5" i="59"/>
  <c r="BA5" i="58"/>
  <c r="AW16" i="53"/>
  <c r="AW17" i="54" s="1"/>
  <c r="AW21" i="54" s="1"/>
  <c r="AV40" i="53"/>
  <c r="AV44" i="53" s="1"/>
  <c r="AT20" i="58"/>
  <c r="AT9" i="58"/>
  <c r="AT29" i="58"/>
  <c r="AQ34" i="56"/>
  <c r="AQ35" i="56" s="1"/>
  <c r="AQ19" i="58"/>
  <c r="AQ22" i="58" s="1"/>
  <c r="AQ24" i="58" s="1"/>
  <c r="AS11" i="58"/>
  <c r="AS13" i="58" s="1"/>
  <c r="T38" i="52"/>
  <c r="T40" i="52" s="1"/>
  <c r="T43" i="52" s="1"/>
  <c r="T44" i="52" s="1"/>
  <c r="S29" i="50"/>
  <c r="S38" i="58"/>
  <c r="S41" i="58" s="1"/>
  <c r="S42" i="58" s="1"/>
  <c r="AU32" i="52"/>
  <c r="AU35" i="52" s="1"/>
  <c r="AT34" i="50"/>
  <c r="AT47" i="58" s="1"/>
  <c r="AV24" i="53"/>
  <c r="AV27" i="53" s="1"/>
  <c r="AV31" i="53" s="1"/>
  <c r="AV32" i="53" s="1"/>
  <c r="AX30" i="52"/>
  <c r="AX27" i="57"/>
  <c r="AV47" i="54"/>
  <c r="AV51" i="54" s="1"/>
  <c r="AV39" i="53"/>
  <c r="AV43" i="53" s="1"/>
  <c r="AW31" i="57"/>
  <c r="AW15" i="57"/>
  <c r="AW17" i="57" s="1"/>
  <c r="AW18" i="57" s="1"/>
  <c r="AX41" i="56"/>
  <c r="AX70" i="56"/>
  <c r="AX26" i="55"/>
  <c r="AX10" i="28"/>
  <c r="AX15" i="28" s="1"/>
  <c r="AY12" i="28" s="1"/>
  <c r="AX119" i="54"/>
  <c r="AX81" i="53"/>
  <c r="AX4" i="57"/>
  <c r="AX4" i="55"/>
  <c r="AX4" i="56"/>
  <c r="AX4" i="54"/>
  <c r="AU28" i="55"/>
  <c r="AU31" i="55" s="1"/>
  <c r="AT26" i="50"/>
  <c r="AW74" i="54"/>
  <c r="AW82" i="54" s="1"/>
  <c r="AW88" i="54" s="1"/>
  <c r="AW73" i="54"/>
  <c r="AW81" i="54" s="1"/>
  <c r="AW87" i="54" s="1"/>
  <c r="AW72" i="54"/>
  <c r="AW80" i="54" s="1"/>
  <c r="AW86" i="54" s="1"/>
  <c r="BA5" i="57"/>
  <c r="BA5" i="55"/>
  <c r="BA5" i="56"/>
  <c r="BA5" i="54"/>
  <c r="AW47" i="54"/>
  <c r="AW51" i="54" s="1"/>
  <c r="AU99" i="54"/>
  <c r="AU100" i="54" s="1"/>
  <c r="AU101" i="54" s="1"/>
  <c r="AU10" i="50" s="1"/>
  <c r="AU106" i="54"/>
  <c r="AW30" i="53"/>
  <c r="AW30" i="54"/>
  <c r="AW68" i="53"/>
  <c r="AW105" i="54"/>
  <c r="AW57" i="54"/>
  <c r="AW49" i="53"/>
  <c r="AW12" i="54"/>
  <c r="AW36" i="54" s="1"/>
  <c r="AW44" i="54"/>
  <c r="AW62" i="54" s="1"/>
  <c r="AT107" i="54"/>
  <c r="AT122" i="54"/>
  <c r="AX15" i="53"/>
  <c r="AX16" i="53" s="1"/>
  <c r="AX43" i="54"/>
  <c r="AX12" i="57"/>
  <c r="AX13" i="57" s="1"/>
  <c r="AX47" i="50" s="1"/>
  <c r="AX11" i="54"/>
  <c r="AX71" i="54"/>
  <c r="AX12" i="55"/>
  <c r="AW48" i="54"/>
  <c r="AW52" i="54" s="1"/>
  <c r="AW18" i="54"/>
  <c r="AW22" i="54" s="1"/>
  <c r="AU74" i="56"/>
  <c r="AU75" i="56" s="1"/>
  <c r="AV72" i="56" s="1"/>
  <c r="AV65" i="56" s="1"/>
  <c r="AV66" i="56" s="1"/>
  <c r="AU8" i="56"/>
  <c r="AW30" i="55"/>
  <c r="AW13" i="55"/>
  <c r="AW13" i="50" s="1"/>
  <c r="AT3" i="56"/>
  <c r="AT3" i="54"/>
  <c r="AT3" i="57"/>
  <c r="AT3" i="55"/>
  <c r="AB110" i="54"/>
  <c r="AB111" i="54" s="1"/>
  <c r="AB124" i="54" s="1"/>
  <c r="AB130" i="54" s="1"/>
  <c r="AV89" i="54"/>
  <c r="AV93" i="54" s="1"/>
  <c r="AV94" i="54" s="1"/>
  <c r="AV97" i="54" s="1"/>
  <c r="AB73" i="53"/>
  <c r="AB74" i="53" s="1"/>
  <c r="AB86" i="53" s="1"/>
  <c r="AB129" i="54" s="1"/>
  <c r="AT69" i="53"/>
  <c r="AT70" i="53" s="1"/>
  <c r="AT84" i="53"/>
  <c r="AW25" i="53"/>
  <c r="AW40" i="53"/>
  <c r="AW44" i="53" s="1"/>
  <c r="AX17" i="53"/>
  <c r="AX18" i="53"/>
  <c r="AX4" i="53"/>
  <c r="AX4" i="52"/>
  <c r="BA5" i="50"/>
  <c r="BA5" i="53"/>
  <c r="BA5" i="52"/>
  <c r="AT3" i="50"/>
  <c r="AT3" i="52"/>
  <c r="AT3" i="53"/>
  <c r="AY25" i="44"/>
  <c r="AX26" i="44"/>
  <c r="AX27" i="44" s="1"/>
  <c r="AX10" i="52"/>
  <c r="AX20" i="52"/>
  <c r="AY51" i="44"/>
  <c r="AY52" i="44" s="1"/>
  <c r="AX4" i="49"/>
  <c r="AX4" i="50"/>
  <c r="AX4" i="44"/>
  <c r="BA5" i="49"/>
  <c r="BA12" i="44"/>
  <c r="BA13" i="44" s="1"/>
  <c r="BA105" i="44" s="1"/>
  <c r="AT3" i="28"/>
  <c r="AT3" i="49"/>
  <c r="AY46" i="44"/>
  <c r="AY47" i="44" s="1"/>
  <c r="AY106" i="44" s="1"/>
  <c r="AT3" i="44"/>
  <c r="AY100" i="44"/>
  <c r="AY107" i="44"/>
  <c r="AV108" i="44"/>
  <c r="AU113" i="44"/>
  <c r="AU114" i="44" s="1"/>
  <c r="AX4" i="28"/>
  <c r="AZ17" i="44"/>
  <c r="AZ18" i="44" s="1"/>
  <c r="BA5" i="28"/>
  <c r="BA5" i="44"/>
  <c r="BB9" i="44"/>
  <c r="AY21" i="44"/>
  <c r="AY22" i="44" s="1"/>
  <c r="AY38" i="44"/>
  <c r="AY39" i="44" s="1"/>
  <c r="AY15" i="56" s="1"/>
  <c r="AY62" i="44"/>
  <c r="AY63" i="44" s="1"/>
  <c r="AY49" i="58" s="1"/>
  <c r="AY91" i="44"/>
  <c r="AY92" i="44" s="1"/>
  <c r="AY95" i="44" s="1"/>
  <c r="AZ96" i="44" s="1"/>
  <c r="AZ99" i="44" s="1"/>
  <c r="AY2" i="28"/>
  <c r="AT11" i="58" l="1"/>
  <c r="AT13" i="58" s="1"/>
  <c r="AK33" i="50"/>
  <c r="AL43" i="56"/>
  <c r="AL46" i="56" s="1"/>
  <c r="AL43" i="50"/>
  <c r="AL29" i="56"/>
  <c r="AL30" i="56" s="1"/>
  <c r="AM26" i="56"/>
  <c r="AM45" i="56"/>
  <c r="AO17" i="56"/>
  <c r="AO20" i="56" s="1"/>
  <c r="AN24" i="56"/>
  <c r="AN25" i="56" s="1"/>
  <c r="AP39" i="52"/>
  <c r="AV46" i="53"/>
  <c r="AV50" i="53" s="1"/>
  <c r="AV51" i="53" s="1"/>
  <c r="AV55" i="53" s="1"/>
  <c r="AW49" i="54"/>
  <c r="AW53" i="54" s="1"/>
  <c r="AW54" i="54" s="1"/>
  <c r="AW58" i="54" s="1"/>
  <c r="AW59" i="54" s="1"/>
  <c r="AW63" i="54" s="1"/>
  <c r="AW64" i="54" s="1"/>
  <c r="AW98" i="54" s="1"/>
  <c r="AT41" i="50"/>
  <c r="AT7" i="56"/>
  <c r="AP13" i="52"/>
  <c r="AW19" i="54"/>
  <c r="AW23" i="54" s="1"/>
  <c r="AW24" i="54" s="1"/>
  <c r="AW31" i="54" s="1"/>
  <c r="AW32" i="54" s="1"/>
  <c r="AW35" i="54" s="1"/>
  <c r="AW37" i="54" s="1"/>
  <c r="AW41" i="53"/>
  <c r="AW45" i="53" s="1"/>
  <c r="AR9" i="56"/>
  <c r="AR10" i="56" s="1"/>
  <c r="AR42" i="57"/>
  <c r="AZ2" i="58"/>
  <c r="AZ2" i="44"/>
  <c r="AZ2" i="50"/>
  <c r="AZ2" i="49"/>
  <c r="AZ2" i="56"/>
  <c r="AZ2" i="55"/>
  <c r="AZ2" i="52"/>
  <c r="AZ2" i="54"/>
  <c r="AZ2" i="57"/>
  <c r="AZ2" i="53"/>
  <c r="AT72" i="53"/>
  <c r="AT85" i="53"/>
  <c r="AR32" i="50"/>
  <c r="AR46" i="58" s="1"/>
  <c r="AS29" i="57"/>
  <c r="AQ44" i="56"/>
  <c r="AQ36" i="56"/>
  <c r="AQ17" i="50" s="1"/>
  <c r="AQ18" i="50" s="1"/>
  <c r="AQ39" i="52" s="1"/>
  <c r="AV54" i="53"/>
  <c r="AV56" i="53" s="1"/>
  <c r="AV60" i="53"/>
  <c r="BB5" i="58"/>
  <c r="BB5" i="59"/>
  <c r="AU3" i="58"/>
  <c r="AU3" i="59"/>
  <c r="AW39" i="53"/>
  <c r="AW43" i="53" s="1"/>
  <c r="AW46" i="53" s="1"/>
  <c r="AW50" i="53" s="1"/>
  <c r="AW51" i="53" s="1"/>
  <c r="AW55" i="53" s="1"/>
  <c r="AW24" i="53"/>
  <c r="AW27" i="53" s="1"/>
  <c r="AW31" i="53" s="1"/>
  <c r="AW32" i="53" s="1"/>
  <c r="AZ84" i="44"/>
  <c r="AZ85" i="44" s="1"/>
  <c r="AZ11" i="57" s="1"/>
  <c r="AZ73" i="44"/>
  <c r="AZ74" i="44" s="1"/>
  <c r="AZ11" i="55" s="1"/>
  <c r="AZ2" i="59"/>
  <c r="AY36" i="57"/>
  <c r="AY37" i="57" s="1"/>
  <c r="AY39" i="57" s="1"/>
  <c r="AY40" i="58"/>
  <c r="AY10" i="58"/>
  <c r="AY21" i="58"/>
  <c r="AY30" i="58"/>
  <c r="AB131" i="54"/>
  <c r="AU20" i="58"/>
  <c r="AU9" i="58"/>
  <c r="AU29" i="58"/>
  <c r="AY4" i="58"/>
  <c r="AY4" i="59"/>
  <c r="AV54" i="54"/>
  <c r="AV58" i="54" s="1"/>
  <c r="AV59" i="54" s="1"/>
  <c r="AV63" i="54" s="1"/>
  <c r="AV64" i="54" s="1"/>
  <c r="AV98" i="54" s="1"/>
  <c r="S57" i="50"/>
  <c r="S56" i="50"/>
  <c r="T24" i="52"/>
  <c r="T45" i="52"/>
  <c r="AY30" i="52"/>
  <c r="AY27" i="57"/>
  <c r="AU11" i="50"/>
  <c r="AU8" i="58" s="1"/>
  <c r="AW89" i="54"/>
  <c r="AW93" i="54" s="1"/>
  <c r="AW94" i="54" s="1"/>
  <c r="AW97" i="54" s="1"/>
  <c r="AU34" i="50"/>
  <c r="AU47" i="58" s="1"/>
  <c r="AV32" i="52"/>
  <c r="AV35" i="52" s="1"/>
  <c r="AX31" i="57"/>
  <c r="AX15" i="57"/>
  <c r="AX17" i="57" s="1"/>
  <c r="AX18" i="57" s="1"/>
  <c r="AU69" i="53"/>
  <c r="AU70" i="53" s="1"/>
  <c r="AU84" i="53"/>
  <c r="AT109" i="54"/>
  <c r="AT123" i="54" s="1"/>
  <c r="AU3" i="56"/>
  <c r="AU3" i="54"/>
  <c r="AU3" i="57"/>
  <c r="AU3" i="55"/>
  <c r="AU41" i="50"/>
  <c r="AX17" i="54"/>
  <c r="AX21" i="54" s="1"/>
  <c r="AX47" i="54"/>
  <c r="AX51" i="54" s="1"/>
  <c r="AX30" i="55"/>
  <c r="AX13" i="55"/>
  <c r="AX13" i="50" s="1"/>
  <c r="AY15" i="53"/>
  <c r="AY17" i="53" s="1"/>
  <c r="AY12" i="57"/>
  <c r="AY13" i="57" s="1"/>
  <c r="AY47" i="50" s="1"/>
  <c r="AY11" i="54"/>
  <c r="AY43" i="54"/>
  <c r="AY71" i="54"/>
  <c r="AY12" i="55"/>
  <c r="BB5" i="56"/>
  <c r="BB5" i="55"/>
  <c r="BB5" i="54"/>
  <c r="BB5" i="57"/>
  <c r="AX30" i="54"/>
  <c r="AX30" i="53"/>
  <c r="AX49" i="53"/>
  <c r="AX105" i="54"/>
  <c r="AX57" i="54"/>
  <c r="AX68" i="53"/>
  <c r="AV106" i="54"/>
  <c r="AV99" i="54"/>
  <c r="AX49" i="54"/>
  <c r="AX53" i="54" s="1"/>
  <c r="AX19" i="54"/>
  <c r="AX23" i="54" s="1"/>
  <c r="AU107" i="54"/>
  <c r="AU122" i="54"/>
  <c r="AX48" i="54"/>
  <c r="AX52" i="54" s="1"/>
  <c r="AX18" i="54"/>
  <c r="AX22" i="54" s="1"/>
  <c r="AV74" i="56"/>
  <c r="AV75" i="56" s="1"/>
  <c r="AW72" i="56" s="1"/>
  <c r="AW65" i="56" s="1"/>
  <c r="AW66" i="56" s="1"/>
  <c r="AV8" i="56"/>
  <c r="AV28" i="55"/>
  <c r="AV31" i="55" s="1"/>
  <c r="AU26" i="50"/>
  <c r="AC83" i="53"/>
  <c r="AB27" i="50"/>
  <c r="AB37" i="58" s="1"/>
  <c r="AC121" i="54"/>
  <c r="AB31" i="50"/>
  <c r="AB39" i="58" s="1"/>
  <c r="AX73" i="54"/>
  <c r="AX81" i="54" s="1"/>
  <c r="AX87" i="54" s="1"/>
  <c r="AX74" i="54"/>
  <c r="AX82" i="54" s="1"/>
  <c r="AX88" i="54" s="1"/>
  <c r="AX72" i="54"/>
  <c r="AX80" i="54" s="1"/>
  <c r="AX86" i="54" s="1"/>
  <c r="AX44" i="54"/>
  <c r="AX62" i="54" s="1"/>
  <c r="AX12" i="54"/>
  <c r="AX36" i="54" s="1"/>
  <c r="AY70" i="56"/>
  <c r="AY41" i="56"/>
  <c r="AY10" i="28"/>
  <c r="AY15" i="28" s="1"/>
  <c r="AZ12" i="28" s="1"/>
  <c r="AY26" i="55"/>
  <c r="AY119" i="54"/>
  <c r="AY81" i="53"/>
  <c r="AY4" i="54"/>
  <c r="AY4" i="55"/>
  <c r="AY4" i="57"/>
  <c r="AY4" i="56"/>
  <c r="AX26" i="53"/>
  <c r="AX41" i="53"/>
  <c r="AX45" i="53" s="1"/>
  <c r="AX25" i="53"/>
  <c r="AX40" i="53"/>
  <c r="AX44" i="53" s="1"/>
  <c r="AX24" i="53"/>
  <c r="AX39" i="53"/>
  <c r="AX43" i="53" s="1"/>
  <c r="BB5" i="50"/>
  <c r="BB5" i="53"/>
  <c r="BB5" i="52"/>
  <c r="AZ25" i="44"/>
  <c r="AU3" i="50"/>
  <c r="AU3" i="52"/>
  <c r="AU3" i="53"/>
  <c r="AY26" i="44"/>
  <c r="AY27" i="44" s="1"/>
  <c r="AY10" i="52"/>
  <c r="AY20" i="52"/>
  <c r="AY4" i="53"/>
  <c r="AY4" i="52"/>
  <c r="AZ51" i="44"/>
  <c r="AZ52" i="44" s="1"/>
  <c r="AY4" i="49"/>
  <c r="AY4" i="50"/>
  <c r="AY4" i="44"/>
  <c r="BB5" i="49"/>
  <c r="BB12" i="44"/>
  <c r="BB13" i="44" s="1"/>
  <c r="BB105" i="44" s="1"/>
  <c r="AU3" i="28"/>
  <c r="AU3" i="49"/>
  <c r="AZ46" i="44"/>
  <c r="AZ47" i="44" s="1"/>
  <c r="AZ106" i="44" s="1"/>
  <c r="AZ100" i="44"/>
  <c r="AZ107" i="44"/>
  <c r="AU3" i="44"/>
  <c r="AW108" i="44"/>
  <c r="AV113" i="44"/>
  <c r="AV114" i="44" s="1"/>
  <c r="AY4" i="28"/>
  <c r="BB5" i="44"/>
  <c r="BB5" i="28"/>
  <c r="BC9" i="44"/>
  <c r="BA17" i="44"/>
  <c r="BA18" i="44" s="1"/>
  <c r="AZ38" i="44"/>
  <c r="AZ39" i="44" s="1"/>
  <c r="AZ15" i="56" s="1"/>
  <c r="AZ2" i="28"/>
  <c r="AZ91" i="44"/>
  <c r="AZ92" i="44" s="1"/>
  <c r="AZ95" i="44" s="1"/>
  <c r="BA96" i="44" s="1"/>
  <c r="BA99" i="44" s="1"/>
  <c r="AZ21" i="44"/>
  <c r="AZ22" i="44" s="1"/>
  <c r="AZ62" i="44"/>
  <c r="AZ63" i="44" s="1"/>
  <c r="AZ49" i="58" s="1"/>
  <c r="AU11" i="58" l="1"/>
  <c r="AU13" i="58" s="1"/>
  <c r="AN45" i="56"/>
  <c r="AN26" i="56"/>
  <c r="AP17" i="56"/>
  <c r="AP20" i="56" s="1"/>
  <c r="AO24" i="56"/>
  <c r="AO25" i="56" s="1"/>
  <c r="AR19" i="56"/>
  <c r="AR18" i="56"/>
  <c r="AM43" i="50"/>
  <c r="AM29" i="56"/>
  <c r="AM30" i="56" s="1"/>
  <c r="AQ13" i="52"/>
  <c r="AQ28" i="58"/>
  <c r="AQ31" i="58" s="1"/>
  <c r="AQ33" i="58" s="1"/>
  <c r="AM43" i="56"/>
  <c r="AM46" i="56" s="1"/>
  <c r="AL33" i="50"/>
  <c r="AU72" i="53"/>
  <c r="AU85" i="53"/>
  <c r="AR14" i="50"/>
  <c r="AR15" i="50" s="1"/>
  <c r="AR46" i="50"/>
  <c r="AS32" i="57"/>
  <c r="AS40" i="57"/>
  <c r="AS41" i="57" s="1"/>
  <c r="AV100" i="54"/>
  <c r="AV101" i="54" s="1"/>
  <c r="AV10" i="50" s="1"/>
  <c r="AU7" i="56"/>
  <c r="BA2" i="53"/>
  <c r="BA2" i="58"/>
  <c r="BA2" i="44"/>
  <c r="BA2" i="50"/>
  <c r="BA2" i="49"/>
  <c r="BA2" i="56"/>
  <c r="BA2" i="55"/>
  <c r="BA2" i="52"/>
  <c r="BA2" i="54"/>
  <c r="BA2" i="57"/>
  <c r="AB132" i="54"/>
  <c r="AB42" i="50" s="1"/>
  <c r="AB44" i="50" s="1"/>
  <c r="AB48" i="50" s="1"/>
  <c r="AB23" i="52" s="1"/>
  <c r="AY18" i="53"/>
  <c r="AY26" i="53" s="1"/>
  <c r="AX89" i="54"/>
  <c r="AX93" i="54" s="1"/>
  <c r="AX94" i="54" s="1"/>
  <c r="AX97" i="54" s="1"/>
  <c r="AW54" i="53"/>
  <c r="AW56" i="53" s="1"/>
  <c r="AW9" i="50" s="1"/>
  <c r="AW60" i="53"/>
  <c r="AW61" i="53" s="1"/>
  <c r="AV3" i="59"/>
  <c r="AV3" i="58"/>
  <c r="BA84" i="44"/>
  <c r="BA85" i="44" s="1"/>
  <c r="BA11" i="57" s="1"/>
  <c r="BA73" i="44"/>
  <c r="BA74" i="44" s="1"/>
  <c r="BA11" i="55" s="1"/>
  <c r="BA2" i="59"/>
  <c r="BC5" i="58"/>
  <c r="BC5" i="59"/>
  <c r="AZ36" i="57"/>
  <c r="AZ37" i="57" s="1"/>
  <c r="AZ39" i="57" s="1"/>
  <c r="AZ21" i="58"/>
  <c r="AZ10" i="58"/>
  <c r="AZ40" i="58"/>
  <c r="AZ30" i="58"/>
  <c r="AZ4" i="59"/>
  <c r="AZ4" i="58"/>
  <c r="AX27" i="53"/>
  <c r="AX31" i="53" s="1"/>
  <c r="AX32" i="53" s="1"/>
  <c r="T50" i="50"/>
  <c r="T51" i="50" s="1"/>
  <c r="T20" i="50"/>
  <c r="T21" i="50" s="1"/>
  <c r="T14" i="52"/>
  <c r="T15" i="52" s="1"/>
  <c r="T25" i="52"/>
  <c r="AW32" i="52"/>
  <c r="AW35" i="52" s="1"/>
  <c r="AV34" i="50"/>
  <c r="AV47" i="58" s="1"/>
  <c r="AZ30" i="52"/>
  <c r="AZ27" i="57"/>
  <c r="AY31" i="57"/>
  <c r="AX54" i="54"/>
  <c r="AX58" i="54" s="1"/>
  <c r="AX59" i="54" s="1"/>
  <c r="AX63" i="54" s="1"/>
  <c r="AX64" i="54" s="1"/>
  <c r="AX98" i="54" s="1"/>
  <c r="AY15" i="57"/>
  <c r="AY17" i="57" s="1"/>
  <c r="AY18" i="57" s="1"/>
  <c r="AY48" i="54"/>
  <c r="AY52" i="54" s="1"/>
  <c r="AY18" i="54"/>
  <c r="AY22" i="54" s="1"/>
  <c r="AW8" i="56"/>
  <c r="AW74" i="56"/>
  <c r="AW75" i="56" s="1"/>
  <c r="AX72" i="56" s="1"/>
  <c r="AX65" i="56" s="1"/>
  <c r="AX66" i="56" s="1"/>
  <c r="AV107" i="54"/>
  <c r="AV122" i="54"/>
  <c r="BC5" i="56"/>
  <c r="BC5" i="55"/>
  <c r="BC5" i="57"/>
  <c r="BC5" i="54"/>
  <c r="AY12" i="54"/>
  <c r="AY36" i="54" s="1"/>
  <c r="AY44" i="54"/>
  <c r="AY62" i="54" s="1"/>
  <c r="AY105" i="54"/>
  <c r="AY30" i="54"/>
  <c r="AY68" i="53"/>
  <c r="AY49" i="53"/>
  <c r="AY30" i="53"/>
  <c r="AY57" i="54"/>
  <c r="AZ15" i="53"/>
  <c r="AZ18" i="53" s="1"/>
  <c r="AZ12" i="57"/>
  <c r="AZ13" i="57" s="1"/>
  <c r="AZ47" i="50" s="1"/>
  <c r="AZ11" i="54"/>
  <c r="AZ12" i="55"/>
  <c r="AZ43" i="54"/>
  <c r="AZ71" i="54"/>
  <c r="AZ4" i="57"/>
  <c r="AZ4" i="54"/>
  <c r="AZ4" i="56"/>
  <c r="AZ4" i="55"/>
  <c r="AZ41" i="56"/>
  <c r="AZ70" i="56"/>
  <c r="AZ26" i="55"/>
  <c r="AZ10" i="28"/>
  <c r="AZ15" i="28" s="1"/>
  <c r="BA12" i="28" s="1"/>
  <c r="AZ119" i="54"/>
  <c r="AZ81" i="53"/>
  <c r="AY74" i="54"/>
  <c r="AY82" i="54" s="1"/>
  <c r="AY88" i="54" s="1"/>
  <c r="AY73" i="54"/>
  <c r="AY81" i="54" s="1"/>
  <c r="AY87" i="54" s="1"/>
  <c r="AY72" i="54"/>
  <c r="AY80" i="54" s="1"/>
  <c r="AY86" i="54" s="1"/>
  <c r="AY16" i="53"/>
  <c r="AY39" i="53" s="1"/>
  <c r="AY43" i="53" s="1"/>
  <c r="AC110" i="54"/>
  <c r="AC111" i="54" s="1"/>
  <c r="AC124" i="54"/>
  <c r="AC130" i="54" s="1"/>
  <c r="AU109" i="54"/>
  <c r="AU123" i="54" s="1"/>
  <c r="AV3" i="57"/>
  <c r="AV3" i="56"/>
  <c r="AV3" i="55"/>
  <c r="AV3" i="54"/>
  <c r="AC73" i="53"/>
  <c r="AC74" i="53" s="1"/>
  <c r="AC86" i="53"/>
  <c r="AC129" i="54" s="1"/>
  <c r="AV61" i="53"/>
  <c r="AV9" i="50"/>
  <c r="AX46" i="53"/>
  <c r="AX50" i="53" s="1"/>
  <c r="AX51" i="53" s="1"/>
  <c r="AX55" i="53" s="1"/>
  <c r="AW28" i="55"/>
  <c r="AW31" i="55" s="1"/>
  <c r="AV26" i="50"/>
  <c r="AW99" i="54"/>
  <c r="AW100" i="54" s="1"/>
  <c r="AW101" i="54" s="1"/>
  <c r="AW10" i="50" s="1"/>
  <c r="AW106" i="54"/>
  <c r="AY30" i="55"/>
  <c r="AY13" i="55"/>
  <c r="AY13" i="50" s="1"/>
  <c r="AX24" i="54"/>
  <c r="AX31" i="54" s="1"/>
  <c r="AX32" i="54" s="1"/>
  <c r="AX35" i="54" s="1"/>
  <c r="AX37" i="54" s="1"/>
  <c r="AY25" i="53"/>
  <c r="AY40" i="53"/>
  <c r="AY44" i="53" s="1"/>
  <c r="BA25" i="44"/>
  <c r="BC5" i="50"/>
  <c r="BC5" i="52"/>
  <c r="BC5" i="53"/>
  <c r="AZ26" i="44"/>
  <c r="AZ27" i="44"/>
  <c r="AV3" i="50"/>
  <c r="AV3" i="53"/>
  <c r="AV3" i="52"/>
  <c r="AZ4" i="53"/>
  <c r="AZ4" i="52"/>
  <c r="AZ10" i="52"/>
  <c r="AZ20" i="52"/>
  <c r="BA51" i="44"/>
  <c r="BA52" i="44" s="1"/>
  <c r="AZ4" i="49"/>
  <c r="AZ4" i="50"/>
  <c r="AZ4" i="44"/>
  <c r="BC5" i="49"/>
  <c r="BC12" i="44"/>
  <c r="BC13" i="44" s="1"/>
  <c r="BC105" i="44" s="1"/>
  <c r="AV3" i="49"/>
  <c r="AV3" i="28"/>
  <c r="BA46" i="44"/>
  <c r="BA47" i="44" s="1"/>
  <c r="BA106" i="44" s="1"/>
  <c r="BA100" i="44"/>
  <c r="BA107" i="44"/>
  <c r="AV3" i="44"/>
  <c r="AX108" i="44"/>
  <c r="AW113" i="44"/>
  <c r="AW114" i="44" s="1"/>
  <c r="AZ4" i="28"/>
  <c r="BA91" i="44"/>
  <c r="BA92" i="44" s="1"/>
  <c r="BA95" i="44" s="1"/>
  <c r="BB96" i="44" s="1"/>
  <c r="BB99" i="44" s="1"/>
  <c r="BA62" i="44"/>
  <c r="BA63" i="44" s="1"/>
  <c r="BA49" i="58" s="1"/>
  <c r="BA21" i="44"/>
  <c r="BA22" i="44" s="1"/>
  <c r="BA38" i="44"/>
  <c r="BA39" i="44" s="1"/>
  <c r="BA15" i="56" s="1"/>
  <c r="BA2" i="28"/>
  <c r="BC5" i="44"/>
  <c r="BC5" i="28"/>
  <c r="BD9" i="44"/>
  <c r="BB17" i="44"/>
  <c r="BB18" i="44" s="1"/>
  <c r="AY19" i="54" l="1"/>
  <c r="AY23" i="54" s="1"/>
  <c r="AY49" i="54"/>
  <c r="AY53" i="54" s="1"/>
  <c r="AY41" i="53"/>
  <c r="AY45" i="53" s="1"/>
  <c r="AO45" i="56"/>
  <c r="AO26" i="56"/>
  <c r="AQ17" i="56"/>
  <c r="AQ20" i="56" s="1"/>
  <c r="AP24" i="56"/>
  <c r="AP25" i="56" s="1"/>
  <c r="AN43" i="50"/>
  <c r="AN29" i="56"/>
  <c r="AN30" i="56" s="1"/>
  <c r="AN43" i="56"/>
  <c r="AN46" i="56" s="1"/>
  <c r="AM33" i="50"/>
  <c r="AR34" i="56"/>
  <c r="AR35" i="56" s="1"/>
  <c r="AR19" i="58"/>
  <c r="AR22" i="58" s="1"/>
  <c r="AR24" i="58" s="1"/>
  <c r="AT29" i="57"/>
  <c r="AS32" i="50"/>
  <c r="AS46" i="58" s="1"/>
  <c r="AS42" i="57"/>
  <c r="AS9" i="56"/>
  <c r="AS10" i="56" s="1"/>
  <c r="BB2" i="57"/>
  <c r="BB2" i="53"/>
  <c r="BB2" i="58"/>
  <c r="BB2" i="44"/>
  <c r="BB2" i="50"/>
  <c r="BB2" i="49"/>
  <c r="BB2" i="56"/>
  <c r="BB2" i="55"/>
  <c r="BB2" i="52"/>
  <c r="BB2" i="54"/>
  <c r="AY89" i="54"/>
  <c r="AY93" i="54" s="1"/>
  <c r="AY94" i="54" s="1"/>
  <c r="AY97" i="54" s="1"/>
  <c r="AW3" i="59"/>
  <c r="AW3" i="58"/>
  <c r="AW9" i="58"/>
  <c r="AW20" i="58"/>
  <c r="AW29" i="58"/>
  <c r="AX54" i="53"/>
  <c r="AX56" i="53" s="1"/>
  <c r="AX9" i="50" s="1"/>
  <c r="AX60" i="53"/>
  <c r="AX61" i="53" s="1"/>
  <c r="BB84" i="44"/>
  <c r="BB85" i="44" s="1"/>
  <c r="BB11" i="57" s="1"/>
  <c r="BB73" i="44"/>
  <c r="BB74" i="44" s="1"/>
  <c r="BB11" i="55" s="1"/>
  <c r="BB2" i="59"/>
  <c r="BD5" i="58"/>
  <c r="BD5" i="59"/>
  <c r="BA4" i="59"/>
  <c r="BA4" i="58"/>
  <c r="BA36" i="57"/>
  <c r="BA37" i="57" s="1"/>
  <c r="BA39" i="57" s="1"/>
  <c r="BA30" i="58"/>
  <c r="BA21" i="58"/>
  <c r="BA40" i="58"/>
  <c r="BA10" i="58"/>
  <c r="AZ16" i="53"/>
  <c r="AZ39" i="53" s="1"/>
  <c r="AZ43" i="53" s="1"/>
  <c r="AV11" i="50"/>
  <c r="AV8" i="58" s="1"/>
  <c r="AV20" i="58"/>
  <c r="AV9" i="58"/>
  <c r="AV29" i="58"/>
  <c r="U22" i="52"/>
  <c r="T28" i="50"/>
  <c r="U12" i="52"/>
  <c r="T35" i="50"/>
  <c r="AZ17" i="53"/>
  <c r="AZ25" i="53" s="1"/>
  <c r="AY46" i="53"/>
  <c r="AY50" i="53" s="1"/>
  <c r="AY51" i="53" s="1"/>
  <c r="AY55" i="53" s="1"/>
  <c r="BA27" i="57"/>
  <c r="BA30" i="52"/>
  <c r="AW11" i="50"/>
  <c r="AW8" i="58" s="1"/>
  <c r="AY24" i="53"/>
  <c r="AY27" i="53" s="1"/>
  <c r="AY31" i="53" s="1"/>
  <c r="AY32" i="53" s="1"/>
  <c r="AC131" i="54"/>
  <c r="AX32" i="52"/>
  <c r="AX35" i="52" s="1"/>
  <c r="AW34" i="50"/>
  <c r="AW47" i="58" s="1"/>
  <c r="AZ31" i="57"/>
  <c r="AZ15" i="57"/>
  <c r="AZ17" i="57" s="1"/>
  <c r="AZ18" i="57" s="1"/>
  <c r="BA41" i="56"/>
  <c r="BA26" i="55"/>
  <c r="BA70" i="56"/>
  <c r="BA10" i="28"/>
  <c r="BA119" i="54"/>
  <c r="BA81" i="53"/>
  <c r="AX28" i="55"/>
  <c r="AX31" i="55" s="1"/>
  <c r="AW26" i="50"/>
  <c r="BA15" i="53"/>
  <c r="BA18" i="53" s="1"/>
  <c r="BA12" i="57"/>
  <c r="BA13" i="57" s="1"/>
  <c r="BA47" i="50" s="1"/>
  <c r="BA12" i="55"/>
  <c r="BA71" i="54"/>
  <c r="BA11" i="54"/>
  <c r="BA43" i="54"/>
  <c r="AV109" i="54"/>
  <c r="AV123" i="54" s="1"/>
  <c r="AC31" i="50"/>
  <c r="AC39" i="58" s="1"/>
  <c r="AD121" i="54"/>
  <c r="AZ74" i="54"/>
  <c r="AZ82" i="54" s="1"/>
  <c r="AZ88" i="54" s="1"/>
  <c r="AZ72" i="54"/>
  <c r="AZ80" i="54" s="1"/>
  <c r="AZ86" i="54" s="1"/>
  <c r="AZ73" i="54"/>
  <c r="AZ81" i="54" s="1"/>
  <c r="AZ87" i="54" s="1"/>
  <c r="AX74" i="56"/>
  <c r="AX75" i="56" s="1"/>
  <c r="AY72" i="56" s="1"/>
  <c r="AY65" i="56" s="1"/>
  <c r="AY66" i="56" s="1"/>
  <c r="AX8" i="56"/>
  <c r="AX99" i="54"/>
  <c r="AX100" i="54" s="1"/>
  <c r="AX101" i="54" s="1"/>
  <c r="AX10" i="50" s="1"/>
  <c r="AX106" i="54"/>
  <c r="AV69" i="53"/>
  <c r="AV70" i="53" s="1"/>
  <c r="AV84" i="53"/>
  <c r="AZ49" i="54"/>
  <c r="AZ53" i="54" s="1"/>
  <c r="AZ19" i="54"/>
  <c r="AZ23" i="54" s="1"/>
  <c r="BD5" i="55"/>
  <c r="BD5" i="56"/>
  <c r="BD5" i="57"/>
  <c r="BD5" i="54"/>
  <c r="AW107" i="54"/>
  <c r="AW122" i="54"/>
  <c r="AW69" i="53"/>
  <c r="AW70" i="53" s="1"/>
  <c r="AW84" i="53"/>
  <c r="AZ105" i="54"/>
  <c r="AZ68" i="53"/>
  <c r="AZ49" i="53"/>
  <c r="AZ30" i="53"/>
  <c r="AZ30" i="54"/>
  <c r="AZ57" i="54"/>
  <c r="BA4" i="56"/>
  <c r="BA4" i="55"/>
  <c r="BA4" i="57"/>
  <c r="BA4" i="54"/>
  <c r="AW3" i="57"/>
  <c r="AW3" i="55"/>
  <c r="AW3" i="54"/>
  <c r="AW3" i="56"/>
  <c r="AD83" i="53"/>
  <c r="AC27" i="50"/>
  <c r="AC37" i="58" s="1"/>
  <c r="AY47" i="54"/>
  <c r="AY51" i="54" s="1"/>
  <c r="AY54" i="54" s="1"/>
  <c r="AY58" i="54" s="1"/>
  <c r="AY59" i="54" s="1"/>
  <c r="AY63" i="54" s="1"/>
  <c r="AY64" i="54" s="1"/>
  <c r="AY98" i="54" s="1"/>
  <c r="AY17" i="54"/>
  <c r="AY21" i="54" s="1"/>
  <c r="AY24" i="54" s="1"/>
  <c r="AY31" i="54" s="1"/>
  <c r="AY32" i="54" s="1"/>
  <c r="AY35" i="54" s="1"/>
  <c r="AY37" i="54" s="1"/>
  <c r="AZ30" i="55"/>
  <c r="AZ13" i="55"/>
  <c r="AZ13" i="50" s="1"/>
  <c r="BA15" i="28"/>
  <c r="BB12" i="28" s="1"/>
  <c r="AZ44" i="54"/>
  <c r="AZ62" i="54" s="1"/>
  <c r="AZ12" i="54"/>
  <c r="AZ36" i="54" s="1"/>
  <c r="AZ26" i="53"/>
  <c r="AZ41" i="53"/>
  <c r="AZ45" i="53" s="1"/>
  <c r="BA20" i="52"/>
  <c r="BA10" i="52"/>
  <c r="BA4" i="52"/>
  <c r="BA4" i="53"/>
  <c r="AW3" i="50"/>
  <c r="AW3" i="53"/>
  <c r="AW3" i="52"/>
  <c r="BB25" i="44"/>
  <c r="BD5" i="50"/>
  <c r="BD5" i="52"/>
  <c r="BD5" i="53"/>
  <c r="BA26" i="44"/>
  <c r="BA27" i="44" s="1"/>
  <c r="BB51" i="44"/>
  <c r="BB52" i="44" s="1"/>
  <c r="BA4" i="49"/>
  <c r="BA4" i="50"/>
  <c r="BA4" i="44"/>
  <c r="BD5" i="49"/>
  <c r="BD12" i="44"/>
  <c r="BD13" i="44" s="1"/>
  <c r="BD105" i="44" s="1"/>
  <c r="AW3" i="49"/>
  <c r="AW3" i="28"/>
  <c r="BB46" i="44"/>
  <c r="BB47" i="44" s="1"/>
  <c r="BB106" i="44" s="1"/>
  <c r="BB100" i="44"/>
  <c r="BB107" i="44"/>
  <c r="AW3" i="44"/>
  <c r="AY108" i="44"/>
  <c r="AX113" i="44"/>
  <c r="AX114" i="44" s="1"/>
  <c r="BA4" i="28"/>
  <c r="BC17" i="44"/>
  <c r="BC18" i="44" s="1"/>
  <c r="BB62" i="44"/>
  <c r="BB63" i="44" s="1"/>
  <c r="BB49" i="58" s="1"/>
  <c r="BB91" i="44"/>
  <c r="BB92" i="44" s="1"/>
  <c r="BB95" i="44" s="1"/>
  <c r="BC96" i="44" s="1"/>
  <c r="BC99" i="44" s="1"/>
  <c r="BB21" i="44"/>
  <c r="BB22" i="44" s="1"/>
  <c r="BB38" i="44"/>
  <c r="BB39" i="44" s="1"/>
  <c r="BB15" i="56" s="1"/>
  <c r="BB2" i="28"/>
  <c r="BD5" i="44"/>
  <c r="BD5" i="28"/>
  <c r="BE9" i="44"/>
  <c r="AZ24" i="53" l="1"/>
  <c r="AZ47" i="54"/>
  <c r="AZ51" i="54" s="1"/>
  <c r="AZ17" i="54"/>
  <c r="AZ21" i="54" s="1"/>
  <c r="AP45" i="56"/>
  <c r="AP26" i="56"/>
  <c r="AR17" i="56"/>
  <c r="AR20" i="56" s="1"/>
  <c r="AQ24" i="56"/>
  <c r="AQ25" i="56" s="1"/>
  <c r="AS19" i="56"/>
  <c r="AS18" i="56"/>
  <c r="AO43" i="50"/>
  <c r="AO29" i="56"/>
  <c r="AO30" i="56" s="1"/>
  <c r="AN33" i="50"/>
  <c r="AO43" i="56"/>
  <c r="AO46" i="56" s="1"/>
  <c r="AT40" i="57"/>
  <c r="AT41" i="57" s="1"/>
  <c r="AT32" i="57"/>
  <c r="AW41" i="50"/>
  <c r="AW7" i="56"/>
  <c r="AV72" i="53"/>
  <c r="AV85" i="53"/>
  <c r="AR36" i="56"/>
  <c r="AR17" i="50" s="1"/>
  <c r="AR18" i="50" s="1"/>
  <c r="AR44" i="56"/>
  <c r="BC2" i="57"/>
  <c r="BC2" i="53"/>
  <c r="BC2" i="58"/>
  <c r="BC2" i="44"/>
  <c r="BC2" i="50"/>
  <c r="BC2" i="49"/>
  <c r="BC2" i="56"/>
  <c r="BC2" i="55"/>
  <c r="BC2" i="52"/>
  <c r="BC2" i="54"/>
  <c r="AW72" i="53"/>
  <c r="AW85" i="53"/>
  <c r="AV41" i="50"/>
  <c r="AS14" i="50"/>
  <c r="AS15" i="50" s="1"/>
  <c r="AS46" i="50"/>
  <c r="AC132" i="54"/>
  <c r="AC42" i="50" s="1"/>
  <c r="AC44" i="50" s="1"/>
  <c r="AC48" i="50" s="1"/>
  <c r="AC23" i="52" s="1"/>
  <c r="T36" i="50"/>
  <c r="T48" i="58"/>
  <c r="T50" i="58" s="1"/>
  <c r="T51" i="58" s="1"/>
  <c r="BA17" i="53"/>
  <c r="AW11" i="58"/>
  <c r="AW13" i="58" s="1"/>
  <c r="AX9" i="58"/>
  <c r="AX20" i="58"/>
  <c r="AX29" i="58"/>
  <c r="AY54" i="53"/>
  <c r="AY56" i="53" s="1"/>
  <c r="AY60" i="53"/>
  <c r="BE5" i="59"/>
  <c r="BE5" i="58"/>
  <c r="AX11" i="50"/>
  <c r="AX8" i="58" s="1"/>
  <c r="BA16" i="53"/>
  <c r="BA17" i="54" s="1"/>
  <c r="BA21" i="54" s="1"/>
  <c r="AV7" i="56"/>
  <c r="BB4" i="59"/>
  <c r="BB4" i="58"/>
  <c r="BB36" i="57"/>
  <c r="BB37" i="57" s="1"/>
  <c r="BB39" i="57" s="1"/>
  <c r="BB30" i="58"/>
  <c r="BB21" i="58"/>
  <c r="BB40" i="58"/>
  <c r="BB10" i="58"/>
  <c r="BC84" i="44"/>
  <c r="BC85" i="44" s="1"/>
  <c r="BC11" i="57" s="1"/>
  <c r="BC73" i="44"/>
  <c r="BC74" i="44" s="1"/>
  <c r="BC11" i="55" s="1"/>
  <c r="BC2" i="59"/>
  <c r="AX3" i="59"/>
  <c r="AX3" i="58"/>
  <c r="AV11" i="58"/>
  <c r="AV13" i="58" s="1"/>
  <c r="AZ48" i="54"/>
  <c r="AZ52" i="54" s="1"/>
  <c r="AZ54" i="54" s="1"/>
  <c r="AZ58" i="54" s="1"/>
  <c r="AZ59" i="54" s="1"/>
  <c r="AZ63" i="54" s="1"/>
  <c r="AZ64" i="54" s="1"/>
  <c r="AZ98" i="54" s="1"/>
  <c r="U38" i="52"/>
  <c r="U40" i="52" s="1"/>
  <c r="U43" i="52" s="1"/>
  <c r="U44" i="52" s="1"/>
  <c r="T38" i="58"/>
  <c r="T41" i="58" s="1"/>
  <c r="T42" i="58" s="1"/>
  <c r="T29" i="50"/>
  <c r="BB27" i="57"/>
  <c r="BB30" i="52"/>
  <c r="AZ18" i="54"/>
  <c r="AZ22" i="54" s="1"/>
  <c r="AZ24" i="54" s="1"/>
  <c r="AZ31" i="54" s="1"/>
  <c r="AZ32" i="54" s="1"/>
  <c r="AZ35" i="54" s="1"/>
  <c r="AZ37" i="54" s="1"/>
  <c r="AY32" i="52"/>
  <c r="AY35" i="52" s="1"/>
  <c r="AX34" i="50"/>
  <c r="AX47" i="58" s="1"/>
  <c r="AZ40" i="53"/>
  <c r="AZ44" i="53" s="1"/>
  <c r="AZ46" i="53" s="1"/>
  <c r="AZ50" i="53" s="1"/>
  <c r="AZ51" i="53" s="1"/>
  <c r="AZ55" i="53" s="1"/>
  <c r="BA31" i="57"/>
  <c r="BA15" i="57"/>
  <c r="BA17" i="57" s="1"/>
  <c r="BA18" i="57" s="1"/>
  <c r="AX107" i="54"/>
  <c r="AX122" i="54"/>
  <c r="BA49" i="54"/>
  <c r="BA53" i="54" s="1"/>
  <c r="BA19" i="54"/>
  <c r="BA23" i="54" s="1"/>
  <c r="BA72" i="54"/>
  <c r="BA80" i="54" s="1"/>
  <c r="BA86" i="54" s="1"/>
  <c r="BA74" i="54"/>
  <c r="BA82" i="54" s="1"/>
  <c r="BA88" i="54" s="1"/>
  <c r="BA73" i="54"/>
  <c r="BA81" i="54" s="1"/>
  <c r="BA87" i="54" s="1"/>
  <c r="BB4" i="55"/>
  <c r="BB4" i="57"/>
  <c r="BB4" i="54"/>
  <c r="BB4" i="56"/>
  <c r="BA105" i="54"/>
  <c r="BA68" i="53"/>
  <c r="BA49" i="53"/>
  <c r="BA57" i="54"/>
  <c r="BA30" i="53"/>
  <c r="BA30" i="54"/>
  <c r="BA18" i="54"/>
  <c r="BA22" i="54" s="1"/>
  <c r="BA48" i="54"/>
  <c r="BA52" i="54" s="1"/>
  <c r="AY99" i="54"/>
  <c r="AY100" i="54" s="1"/>
  <c r="AY101" i="54" s="1"/>
  <c r="AY10" i="50" s="1"/>
  <c r="AY106" i="54"/>
  <c r="BA30" i="55"/>
  <c r="BA13" i="55"/>
  <c r="BA13" i="50" s="1"/>
  <c r="AY8" i="56"/>
  <c r="AY74" i="56"/>
  <c r="AY75" i="56" s="1"/>
  <c r="AZ72" i="56" s="1"/>
  <c r="AZ65" i="56" s="1"/>
  <c r="AZ66" i="56" s="1"/>
  <c r="BB15" i="53"/>
  <c r="BB16" i="53" s="1"/>
  <c r="BB12" i="55"/>
  <c r="BB12" i="57"/>
  <c r="BB13" i="57" s="1"/>
  <c r="BB47" i="50" s="1"/>
  <c r="BB71" i="54"/>
  <c r="BB43" i="54"/>
  <c r="BB11" i="54"/>
  <c r="AD73" i="53"/>
  <c r="AD74" i="53" s="1"/>
  <c r="AD86" i="53"/>
  <c r="AD129" i="54" s="1"/>
  <c r="AZ89" i="54"/>
  <c r="AZ93" i="54" s="1"/>
  <c r="AZ94" i="54" s="1"/>
  <c r="AZ97" i="54" s="1"/>
  <c r="AY28" i="55"/>
  <c r="AY31" i="55" s="1"/>
  <c r="AX26" i="50"/>
  <c r="AX3" i="56"/>
  <c r="AX3" i="54"/>
  <c r="AX3" i="57"/>
  <c r="AX3" i="55"/>
  <c r="AD110" i="54"/>
  <c r="AD111" i="54" s="1"/>
  <c r="AD124" i="54"/>
  <c r="AD130" i="54" s="1"/>
  <c r="AW109" i="54"/>
  <c r="AW123" i="54" s="1"/>
  <c r="BE5" i="57"/>
  <c r="BE5" i="54"/>
  <c r="BE5" i="55"/>
  <c r="BE5" i="56"/>
  <c r="AX69" i="53"/>
  <c r="AX70" i="53" s="1"/>
  <c r="AX84" i="53"/>
  <c r="BA12" i="54"/>
  <c r="BA36" i="54" s="1"/>
  <c r="BA44" i="54"/>
  <c r="BA62" i="54" s="1"/>
  <c r="BB81" i="53"/>
  <c r="BB26" i="55"/>
  <c r="BB119" i="54"/>
  <c r="BB70" i="56"/>
  <c r="BB41" i="56"/>
  <c r="BB10" i="28"/>
  <c r="AZ27" i="53"/>
  <c r="AZ31" i="53" s="1"/>
  <c r="AZ32" i="53" s="1"/>
  <c r="BB15" i="28"/>
  <c r="BC12" i="28" s="1"/>
  <c r="BA26" i="53"/>
  <c r="BA41" i="53"/>
  <c r="BA45" i="53" s="1"/>
  <c r="BA25" i="53"/>
  <c r="BA40" i="53"/>
  <c r="BA44" i="53" s="1"/>
  <c r="BB20" i="52"/>
  <c r="BB10" i="52"/>
  <c r="BB4" i="52"/>
  <c r="BB4" i="53"/>
  <c r="BC25" i="44"/>
  <c r="AX3" i="50"/>
  <c r="AX3" i="53"/>
  <c r="AX3" i="52"/>
  <c r="BB26" i="44"/>
  <c r="BB27" i="44" s="1"/>
  <c r="BE5" i="50"/>
  <c r="BE5" i="52"/>
  <c r="BE5" i="53"/>
  <c r="BB4" i="49"/>
  <c r="BB4" i="50"/>
  <c r="BB4" i="44"/>
  <c r="BC51" i="44"/>
  <c r="BC52" i="44" s="1"/>
  <c r="BE5" i="49"/>
  <c r="BE12" i="44"/>
  <c r="BE13" i="44" s="1"/>
  <c r="BE105" i="44" s="1"/>
  <c r="AX3" i="28"/>
  <c r="AX3" i="49"/>
  <c r="BC46" i="44"/>
  <c r="BC47" i="44" s="1"/>
  <c r="BC106" i="44" s="1"/>
  <c r="BC100" i="44"/>
  <c r="BC107" i="44"/>
  <c r="AX3" i="44"/>
  <c r="AZ108" i="44"/>
  <c r="AY113" i="44"/>
  <c r="AY114" i="44" s="1"/>
  <c r="BC38" i="44"/>
  <c r="BC39" i="44" s="1"/>
  <c r="BC15" i="56" s="1"/>
  <c r="BC62" i="44"/>
  <c r="BC63" i="44" s="1"/>
  <c r="BC49" i="58" s="1"/>
  <c r="BC21" i="44"/>
  <c r="BC22" i="44" s="1"/>
  <c r="BC91" i="44"/>
  <c r="BC92" i="44" s="1"/>
  <c r="BC95" i="44" s="1"/>
  <c r="BD96" i="44" s="1"/>
  <c r="BD99" i="44" s="1"/>
  <c r="BC2" i="28"/>
  <c r="BE5" i="44"/>
  <c r="BE5" i="28"/>
  <c r="BF9" i="44"/>
  <c r="BD17" i="44"/>
  <c r="BD18" i="44" s="1"/>
  <c r="BB4" i="28"/>
  <c r="AP43" i="56" l="1"/>
  <c r="AP46" i="56" s="1"/>
  <c r="AO33" i="50"/>
  <c r="AQ26" i="56"/>
  <c r="AQ45" i="56"/>
  <c r="AS17" i="56"/>
  <c r="AS20" i="56" s="1"/>
  <c r="AR24" i="56"/>
  <c r="AR25" i="56" s="1"/>
  <c r="AP43" i="50"/>
  <c r="AP29" i="56"/>
  <c r="AP30" i="56" s="1"/>
  <c r="AT42" i="57"/>
  <c r="AT9" i="56"/>
  <c r="AT10" i="56" s="1"/>
  <c r="AR28" i="58"/>
  <c r="AR31" i="58" s="1"/>
  <c r="AR33" i="58" s="1"/>
  <c r="AR39" i="52"/>
  <c r="AR13" i="52"/>
  <c r="BD2" i="58"/>
  <c r="BD2" i="52"/>
  <c r="BD2" i="55"/>
  <c r="BD2" i="53"/>
  <c r="BD2" i="49"/>
  <c r="BD2" i="54"/>
  <c r="BD2" i="57"/>
  <c r="BD2" i="44"/>
  <c r="BD2" i="50"/>
  <c r="BD2" i="56"/>
  <c r="AX11" i="58"/>
  <c r="AX13" i="58" s="1"/>
  <c r="AU29" i="57"/>
  <c r="AT32" i="50"/>
  <c r="AT46" i="58" s="1"/>
  <c r="AS34" i="56"/>
  <c r="AS35" i="56" s="1"/>
  <c r="AS19" i="58"/>
  <c r="AS22" i="58" s="1"/>
  <c r="AS24" i="58" s="1"/>
  <c r="AX72" i="53"/>
  <c r="AX85" i="53"/>
  <c r="BC4" i="59"/>
  <c r="BC4" i="58"/>
  <c r="AY3" i="58"/>
  <c r="AY3" i="59"/>
  <c r="BA24" i="53"/>
  <c r="BA27" i="53" s="1"/>
  <c r="BA31" i="53" s="1"/>
  <c r="BA32" i="53" s="1"/>
  <c r="BA47" i="54"/>
  <c r="BA51" i="54" s="1"/>
  <c r="BA54" i="54" s="1"/>
  <c r="BA58" i="54" s="1"/>
  <c r="BA59" i="54" s="1"/>
  <c r="BA63" i="54" s="1"/>
  <c r="BA64" i="54" s="1"/>
  <c r="BA98" i="54" s="1"/>
  <c r="BF5" i="58"/>
  <c r="BF5" i="59"/>
  <c r="AX7" i="56"/>
  <c r="BC36" i="57"/>
  <c r="BC37" i="57" s="1"/>
  <c r="BC39" i="57" s="1"/>
  <c r="BC30" i="58"/>
  <c r="BC21" i="58"/>
  <c r="BC40" i="58"/>
  <c r="BC10" i="58"/>
  <c r="BA39" i="53"/>
  <c r="BA43" i="53" s="1"/>
  <c r="BA46" i="53" s="1"/>
  <c r="BA50" i="53" s="1"/>
  <c r="BA51" i="53" s="1"/>
  <c r="BA55" i="53" s="1"/>
  <c r="AZ54" i="53"/>
  <c r="AZ56" i="53" s="1"/>
  <c r="AZ9" i="50" s="1"/>
  <c r="AZ60" i="53"/>
  <c r="AZ61" i="53" s="1"/>
  <c r="BD84" i="44"/>
  <c r="BD85" i="44" s="1"/>
  <c r="BD11" i="57" s="1"/>
  <c r="BD73" i="44"/>
  <c r="BD74" i="44" s="1"/>
  <c r="BD11" i="55" s="1"/>
  <c r="BD2" i="59"/>
  <c r="AX41" i="50"/>
  <c r="T56" i="50"/>
  <c r="T57" i="50"/>
  <c r="U45" i="52"/>
  <c r="U24" i="52"/>
  <c r="AY61" i="53"/>
  <c r="AY9" i="50"/>
  <c r="AY11" i="50" s="1"/>
  <c r="BC27" i="57"/>
  <c r="BC30" i="52"/>
  <c r="AY34" i="50"/>
  <c r="AY47" i="58" s="1"/>
  <c r="AZ32" i="52"/>
  <c r="AZ35" i="52" s="1"/>
  <c r="AD131" i="54"/>
  <c r="BB31" i="57"/>
  <c r="BA24" i="54"/>
  <c r="BA31" i="54" s="1"/>
  <c r="BA32" i="54" s="1"/>
  <c r="BA35" i="54" s="1"/>
  <c r="BA37" i="54" s="1"/>
  <c r="BB15" i="57"/>
  <c r="BB17" i="57" s="1"/>
  <c r="BB18" i="57" s="1"/>
  <c r="BB17" i="54"/>
  <c r="BB21" i="54" s="1"/>
  <c r="BB47" i="54"/>
  <c r="BB51" i="54" s="1"/>
  <c r="AY3" i="56"/>
  <c r="AY3" i="57"/>
  <c r="AY3" i="55"/>
  <c r="AY3" i="54"/>
  <c r="AY107" i="54"/>
  <c r="AY122" i="54"/>
  <c r="BF5" i="56"/>
  <c r="BF5" i="54"/>
  <c r="BF5" i="55"/>
  <c r="BF5" i="57"/>
  <c r="AD31" i="50"/>
  <c r="AD39" i="58" s="1"/>
  <c r="AE121" i="54"/>
  <c r="BB17" i="53"/>
  <c r="BB25" i="53" s="1"/>
  <c r="BB18" i="53"/>
  <c r="BB26" i="53" s="1"/>
  <c r="BC26" i="55"/>
  <c r="BC70" i="56"/>
  <c r="BC119" i="54"/>
  <c r="BC81" i="53"/>
  <c r="BC41" i="56"/>
  <c r="BC10" i="28"/>
  <c r="BC15" i="28" s="1"/>
  <c r="BD12" i="28" s="1"/>
  <c r="AZ8" i="56"/>
  <c r="AZ74" i="56"/>
  <c r="AZ75" i="56" s="1"/>
  <c r="BA72" i="56" s="1"/>
  <c r="BA65" i="56" s="1"/>
  <c r="BA66" i="56" s="1"/>
  <c r="AZ28" i="55"/>
  <c r="AZ31" i="55" s="1"/>
  <c r="AY26" i="50"/>
  <c r="BA89" i="54"/>
  <c r="BA93" i="54" s="1"/>
  <c r="BA94" i="54" s="1"/>
  <c r="BA97" i="54" s="1"/>
  <c r="AZ106" i="54"/>
  <c r="AZ99" i="54"/>
  <c r="AZ100" i="54" s="1"/>
  <c r="AZ101" i="54" s="1"/>
  <c r="AZ10" i="50" s="1"/>
  <c r="BB12" i="54"/>
  <c r="BB36" i="54" s="1"/>
  <c r="BB44" i="54"/>
  <c r="BB62" i="54" s="1"/>
  <c r="BB57" i="54"/>
  <c r="BB49" i="53"/>
  <c r="BB30" i="53"/>
  <c r="BB105" i="54"/>
  <c r="BB68" i="53"/>
  <c r="BB30" i="54"/>
  <c r="AE83" i="53"/>
  <c r="AD27" i="50"/>
  <c r="AD37" i="58" s="1"/>
  <c r="BB73" i="54"/>
  <c r="BB81" i="54" s="1"/>
  <c r="BB87" i="54" s="1"/>
  <c r="BB72" i="54"/>
  <c r="BB80" i="54" s="1"/>
  <c r="BB86" i="54" s="1"/>
  <c r="BB74" i="54"/>
  <c r="BB82" i="54" s="1"/>
  <c r="BB88" i="54" s="1"/>
  <c r="AX109" i="54"/>
  <c r="AX123" i="54" s="1"/>
  <c r="BC4" i="56"/>
  <c r="BC4" i="57"/>
  <c r="BC4" i="55"/>
  <c r="BC4" i="54"/>
  <c r="BC15" i="53"/>
  <c r="BC18" i="53" s="1"/>
  <c r="BC12" i="55"/>
  <c r="BC12" i="57"/>
  <c r="BC13" i="57" s="1"/>
  <c r="BC47" i="50" s="1"/>
  <c r="BC71" i="54"/>
  <c r="BC11" i="54"/>
  <c r="BC43" i="54"/>
  <c r="BB30" i="55"/>
  <c r="BB13" i="55"/>
  <c r="BB13" i="50" s="1"/>
  <c r="BB24" i="53"/>
  <c r="BB39" i="53"/>
  <c r="BB43" i="53" s="1"/>
  <c r="BC26" i="44"/>
  <c r="BC27" i="44"/>
  <c r="BC4" i="52"/>
  <c r="BC4" i="53"/>
  <c r="BC20" i="52"/>
  <c r="BC10" i="52"/>
  <c r="AY3" i="50"/>
  <c r="AY3" i="53"/>
  <c r="AY3" i="52"/>
  <c r="BD25" i="44"/>
  <c r="BF5" i="50"/>
  <c r="BF5" i="52"/>
  <c r="BF5" i="53"/>
  <c r="BD51" i="44"/>
  <c r="BD52" i="44" s="1"/>
  <c r="BC4" i="49"/>
  <c r="BC4" i="44"/>
  <c r="BC4" i="50"/>
  <c r="BF5" i="49"/>
  <c r="BF12" i="44"/>
  <c r="BF13" i="44" s="1"/>
  <c r="BF105" i="44" s="1"/>
  <c r="AY3" i="49"/>
  <c r="AY3" i="28"/>
  <c r="BD46" i="44"/>
  <c r="BD47" i="44" s="1"/>
  <c r="BD106" i="44" s="1"/>
  <c r="BD100" i="44"/>
  <c r="BD107" i="44"/>
  <c r="AY3" i="44"/>
  <c r="BA108" i="44"/>
  <c r="AZ113" i="44"/>
  <c r="AZ114" i="44" s="1"/>
  <c r="BC4" i="28"/>
  <c r="BD21" i="44"/>
  <c r="BD22" i="44" s="1"/>
  <c r="BD38" i="44"/>
  <c r="BD39" i="44" s="1"/>
  <c r="BD15" i="56" s="1"/>
  <c r="BD2" i="28"/>
  <c r="BD62" i="44"/>
  <c r="BD63" i="44" s="1"/>
  <c r="BD49" i="58" s="1"/>
  <c r="BD91" i="44"/>
  <c r="BD92" i="44" s="1"/>
  <c r="BD95" i="44" s="1"/>
  <c r="BE96" i="44" s="1"/>
  <c r="BE99" i="44" s="1"/>
  <c r="BE17" i="44"/>
  <c r="BE18" i="44" s="1"/>
  <c r="BF5" i="44"/>
  <c r="BF5" i="28"/>
  <c r="BG9" i="44"/>
  <c r="AR26" i="56" l="1"/>
  <c r="AR45" i="56"/>
  <c r="AT17" i="56"/>
  <c r="AS24" i="56"/>
  <c r="AS25" i="56" s="1"/>
  <c r="AQ43" i="50"/>
  <c r="AQ29" i="56"/>
  <c r="AQ30" i="56" s="1"/>
  <c r="AT19" i="56"/>
  <c r="AT18" i="56"/>
  <c r="AQ43" i="56"/>
  <c r="AQ46" i="56" s="1"/>
  <c r="AP33" i="50"/>
  <c r="BE2" i="44"/>
  <c r="BE2" i="49"/>
  <c r="BE2" i="52"/>
  <c r="BE2" i="54"/>
  <c r="BE2" i="57"/>
  <c r="BE2" i="53"/>
  <c r="BE2" i="58"/>
  <c r="BE2" i="50"/>
  <c r="BE2" i="56"/>
  <c r="BE2" i="55"/>
  <c r="AS36" i="56"/>
  <c r="AS17" i="50" s="1"/>
  <c r="AS18" i="50" s="1"/>
  <c r="AS44" i="56"/>
  <c r="AU32" i="57"/>
  <c r="AU40" i="57"/>
  <c r="AU41" i="57" s="1"/>
  <c r="AT46" i="50"/>
  <c r="AT14" i="50"/>
  <c r="AT15" i="50" s="1"/>
  <c r="AD132" i="54"/>
  <c r="AD42" i="50" s="1"/>
  <c r="AD44" i="50" s="1"/>
  <c r="AD48" i="50" s="1"/>
  <c r="AD23" i="52" s="1"/>
  <c r="AY8" i="58"/>
  <c r="AY7" i="56"/>
  <c r="AY41" i="50"/>
  <c r="AZ29" i="58"/>
  <c r="AZ20" i="58"/>
  <c r="AZ9" i="58"/>
  <c r="BB41" i="53"/>
  <c r="BB45" i="53" s="1"/>
  <c r="BG5" i="59"/>
  <c r="BG5" i="58"/>
  <c r="BC17" i="53"/>
  <c r="BC40" i="53" s="1"/>
  <c r="BC44" i="53" s="1"/>
  <c r="BE84" i="44"/>
  <c r="BE85" i="44" s="1"/>
  <c r="BE11" i="57" s="1"/>
  <c r="BE73" i="44"/>
  <c r="BE74" i="44" s="1"/>
  <c r="BE11" i="55" s="1"/>
  <c r="BE2" i="59"/>
  <c r="BD36" i="57"/>
  <c r="BD37" i="57" s="1"/>
  <c r="BD39" i="57" s="1"/>
  <c r="BD10" i="58"/>
  <c r="BD40" i="58"/>
  <c r="BD21" i="58"/>
  <c r="BD30" i="58"/>
  <c r="AZ11" i="50"/>
  <c r="AZ8" i="58" s="1"/>
  <c r="AZ11" i="58" s="1"/>
  <c r="AZ13" i="58" s="1"/>
  <c r="BA54" i="53"/>
  <c r="BA56" i="53" s="1"/>
  <c r="BA9" i="50" s="1"/>
  <c r="BA60" i="53"/>
  <c r="BA61" i="53" s="1"/>
  <c r="AZ3" i="58"/>
  <c r="AZ3" i="59"/>
  <c r="BC16" i="53"/>
  <c r="BC39" i="53" s="1"/>
  <c r="BC43" i="53" s="1"/>
  <c r="BD4" i="59"/>
  <c r="BD4" i="58"/>
  <c r="AY29" i="58"/>
  <c r="AY20" i="58"/>
  <c r="AY9" i="58"/>
  <c r="AY11" i="58" s="1"/>
  <c r="AY13" i="58" s="1"/>
  <c r="U14" i="52"/>
  <c r="U15" i="52" s="1"/>
  <c r="U25" i="52"/>
  <c r="U50" i="50"/>
  <c r="U51" i="50" s="1"/>
  <c r="U20" i="50"/>
  <c r="U21" i="50" s="1"/>
  <c r="BD30" i="52"/>
  <c r="BD27" i="57"/>
  <c r="BB40" i="53"/>
  <c r="BB44" i="53" s="1"/>
  <c r="BA32" i="52"/>
  <c r="BA35" i="52" s="1"/>
  <c r="AZ34" i="50"/>
  <c r="AZ47" i="58" s="1"/>
  <c r="AY69" i="53"/>
  <c r="AY70" i="53" s="1"/>
  <c r="AY84" i="53"/>
  <c r="BC31" i="57"/>
  <c r="BC15" i="57"/>
  <c r="BC17" i="57" s="1"/>
  <c r="BC18" i="57" s="1"/>
  <c r="BD15" i="53"/>
  <c r="BD16" i="53" s="1"/>
  <c r="BD12" i="57"/>
  <c r="BD13" i="57" s="1"/>
  <c r="BD47" i="50" s="1"/>
  <c r="BD71" i="54"/>
  <c r="BD43" i="54"/>
  <c r="BD12" i="55"/>
  <c r="BD11" i="54"/>
  <c r="BC74" i="54"/>
  <c r="BC82" i="54" s="1"/>
  <c r="BC88" i="54" s="1"/>
  <c r="BC73" i="54"/>
  <c r="BC81" i="54" s="1"/>
  <c r="BC87" i="54" s="1"/>
  <c r="BC72" i="54"/>
  <c r="BC80" i="54" s="1"/>
  <c r="BC86" i="54" s="1"/>
  <c r="BB48" i="54"/>
  <c r="BB52" i="54" s="1"/>
  <c r="BB18" i="54"/>
  <c r="BB22" i="54" s="1"/>
  <c r="BC49" i="54"/>
  <c r="BC53" i="54" s="1"/>
  <c r="BC19" i="54"/>
  <c r="BC23" i="54" s="1"/>
  <c r="AE73" i="53"/>
  <c r="AE74" i="53" s="1"/>
  <c r="AE86" i="53"/>
  <c r="AE129" i="54" s="1"/>
  <c r="BC30" i="54"/>
  <c r="BC49" i="53"/>
  <c r="BC57" i="54"/>
  <c r="BC30" i="53"/>
  <c r="BC105" i="54"/>
  <c r="BC68" i="53"/>
  <c r="BA28" i="55"/>
  <c r="BA31" i="55" s="1"/>
  <c r="AZ26" i="50"/>
  <c r="BB49" i="54"/>
  <c r="BB53" i="54" s="1"/>
  <c r="BB19" i="54"/>
  <c r="BB23" i="54" s="1"/>
  <c r="AY109" i="54"/>
  <c r="AY123" i="54" s="1"/>
  <c r="BA8" i="56"/>
  <c r="BA74" i="56"/>
  <c r="BA75" i="56" s="1"/>
  <c r="BB72" i="56" s="1"/>
  <c r="BB65" i="56" s="1"/>
  <c r="BB66" i="56" s="1"/>
  <c r="BC44" i="54"/>
  <c r="BC62" i="54" s="1"/>
  <c r="BC12" i="54"/>
  <c r="BC36" i="54" s="1"/>
  <c r="BB89" i="54"/>
  <c r="BB93" i="54" s="1"/>
  <c r="BB94" i="54" s="1"/>
  <c r="BB97" i="54" s="1"/>
  <c r="AE110" i="54"/>
  <c r="AE111" i="54" s="1"/>
  <c r="AE124" i="54"/>
  <c r="AE130" i="54" s="1"/>
  <c r="BD26" i="55"/>
  <c r="BD81" i="53"/>
  <c r="BD70" i="56"/>
  <c r="BD41" i="56"/>
  <c r="BD119" i="54"/>
  <c r="BD10" i="28"/>
  <c r="BD15" i="28" s="1"/>
  <c r="BE12" i="28" s="1"/>
  <c r="BC30" i="55"/>
  <c r="BC13" i="55"/>
  <c r="BC13" i="50" s="1"/>
  <c r="BD4" i="56"/>
  <c r="BD4" i="57"/>
  <c r="BD4" i="54"/>
  <c r="BD4" i="55"/>
  <c r="AZ107" i="54"/>
  <c r="AZ122" i="54"/>
  <c r="AZ3" i="57"/>
  <c r="AZ3" i="55"/>
  <c r="AZ3" i="54"/>
  <c r="AZ3" i="56"/>
  <c r="AZ69" i="53"/>
  <c r="AZ70" i="53" s="1"/>
  <c r="AZ84" i="53"/>
  <c r="BG5" i="56"/>
  <c r="BG5" i="57"/>
  <c r="BG5" i="55"/>
  <c r="BG5" i="54"/>
  <c r="BA106" i="54"/>
  <c r="BA99" i="54"/>
  <c r="BA100" i="54" s="1"/>
  <c r="BA101" i="54" s="1"/>
  <c r="BA10" i="50" s="1"/>
  <c r="BC26" i="53"/>
  <c r="BC41" i="53"/>
  <c r="BC45" i="53" s="1"/>
  <c r="BC24" i="53"/>
  <c r="BB27" i="53"/>
  <c r="BB31" i="53" s="1"/>
  <c r="BB32" i="53" s="1"/>
  <c r="BE25" i="44"/>
  <c r="BD20" i="52"/>
  <c r="BD10" i="52"/>
  <c r="BD4" i="53"/>
  <c r="BD4" i="52"/>
  <c r="BD26" i="44"/>
  <c r="BD27" i="44"/>
  <c r="AZ3" i="50"/>
  <c r="AZ3" i="53"/>
  <c r="AZ3" i="52"/>
  <c r="BG5" i="50"/>
  <c r="BG5" i="53"/>
  <c r="BG5" i="52"/>
  <c r="BD4" i="49"/>
  <c r="BD4" i="50"/>
  <c r="BD4" i="44"/>
  <c r="BE51" i="44"/>
  <c r="BE52" i="44" s="1"/>
  <c r="BG5" i="49"/>
  <c r="BG12" i="44"/>
  <c r="BG13" i="44" s="1"/>
  <c r="BG105" i="44" s="1"/>
  <c r="AZ3" i="49"/>
  <c r="AZ3" i="28"/>
  <c r="BE46" i="44"/>
  <c r="BE47" i="44" s="1"/>
  <c r="BE106" i="44" s="1"/>
  <c r="BE100" i="44"/>
  <c r="BE107" i="44"/>
  <c r="AZ3" i="44"/>
  <c r="BB108" i="44"/>
  <c r="BA113" i="44"/>
  <c r="BA114" i="44" s="1"/>
  <c r="BG5" i="44"/>
  <c r="BG5" i="28"/>
  <c r="BH9" i="44"/>
  <c r="BE91" i="44"/>
  <c r="BE92" i="44" s="1"/>
  <c r="BE95" i="44" s="1"/>
  <c r="BF96" i="44" s="1"/>
  <c r="BF99" i="44" s="1"/>
  <c r="BE62" i="44"/>
  <c r="BE63" i="44" s="1"/>
  <c r="BE49" i="58" s="1"/>
  <c r="BE21" i="44"/>
  <c r="BE22" i="44" s="1"/>
  <c r="BE38" i="44"/>
  <c r="BE39" i="44" s="1"/>
  <c r="BE15" i="56" s="1"/>
  <c r="BE2" i="28"/>
  <c r="BF17" i="44"/>
  <c r="BF18" i="44" s="1"/>
  <c r="BD4" i="28"/>
  <c r="AQ33" i="50" l="1"/>
  <c r="AR43" i="56"/>
  <c r="AR46" i="56" s="1"/>
  <c r="AS45" i="56"/>
  <c r="AS26" i="56"/>
  <c r="AT20" i="56"/>
  <c r="AR43" i="50"/>
  <c r="AR29" i="56"/>
  <c r="AR30" i="56" s="1"/>
  <c r="AV29" i="57"/>
  <c r="AU32" i="50"/>
  <c r="AU46" i="58" s="1"/>
  <c r="AT19" i="58"/>
  <c r="AT22" i="58" s="1"/>
  <c r="AT24" i="58" s="1"/>
  <c r="AT34" i="56"/>
  <c r="AT35" i="56" s="1"/>
  <c r="BB46" i="53"/>
  <c r="BB50" i="53" s="1"/>
  <c r="BB51" i="53" s="1"/>
  <c r="BB55" i="53" s="1"/>
  <c r="AY72" i="53"/>
  <c r="AY85" i="53"/>
  <c r="AU9" i="56"/>
  <c r="AU10" i="56" s="1"/>
  <c r="AU42" i="57"/>
  <c r="BF2" i="54"/>
  <c r="BF2" i="53"/>
  <c r="BF2" i="44"/>
  <c r="BF2" i="49"/>
  <c r="BF2" i="52"/>
  <c r="BF2" i="57"/>
  <c r="BF2" i="58"/>
  <c r="BF2" i="50"/>
  <c r="BF2" i="56"/>
  <c r="BF2" i="55"/>
  <c r="AZ72" i="53"/>
  <c r="AZ85" i="53"/>
  <c r="AS13" i="52"/>
  <c r="AS39" i="52"/>
  <c r="AS28" i="58"/>
  <c r="AS31" i="58" s="1"/>
  <c r="AS33" i="58" s="1"/>
  <c r="AE131" i="54"/>
  <c r="AZ41" i="50"/>
  <c r="BC48" i="54"/>
  <c r="BC52" i="54" s="1"/>
  <c r="AZ7" i="56"/>
  <c r="BC46" i="53"/>
  <c r="BC50" i="53" s="1"/>
  <c r="BC51" i="53" s="1"/>
  <c r="BC55" i="53" s="1"/>
  <c r="BC25" i="53"/>
  <c r="BC27" i="53" s="1"/>
  <c r="BC31" i="53" s="1"/>
  <c r="BC32" i="53" s="1"/>
  <c r="BC89" i="54"/>
  <c r="BC93" i="54" s="1"/>
  <c r="BC94" i="54" s="1"/>
  <c r="BC97" i="54" s="1"/>
  <c r="BC18" i="54"/>
  <c r="BC22" i="54" s="1"/>
  <c r="BA29" i="58"/>
  <c r="BA20" i="58"/>
  <c r="BA9" i="58"/>
  <c r="BE4" i="59"/>
  <c r="BE4" i="58"/>
  <c r="BD17" i="53"/>
  <c r="BD25" i="53" s="1"/>
  <c r="BC17" i="54"/>
  <c r="BC21" i="54" s="1"/>
  <c r="BE36" i="57"/>
  <c r="BE37" i="57" s="1"/>
  <c r="BE39" i="57" s="1"/>
  <c r="BE21" i="58"/>
  <c r="BE10" i="58"/>
  <c r="BE40" i="58"/>
  <c r="BE30" i="58"/>
  <c r="BD18" i="53"/>
  <c r="BD41" i="53" s="1"/>
  <c r="BD45" i="53" s="1"/>
  <c r="BF84" i="44"/>
  <c r="BF85" i="44" s="1"/>
  <c r="BF11" i="57" s="1"/>
  <c r="BF73" i="44"/>
  <c r="BF74" i="44" s="1"/>
  <c r="BF11" i="55" s="1"/>
  <c r="BF2" i="59"/>
  <c r="BC47" i="54"/>
  <c r="BC51" i="54" s="1"/>
  <c r="BH5" i="59"/>
  <c r="BH5" i="58"/>
  <c r="BB54" i="53"/>
  <c r="BB60" i="53"/>
  <c r="BA3" i="59"/>
  <c r="BA3" i="58"/>
  <c r="BB24" i="54"/>
  <c r="BB31" i="54" s="1"/>
  <c r="BB32" i="54" s="1"/>
  <c r="BB35" i="54" s="1"/>
  <c r="BB37" i="54" s="1"/>
  <c r="BB99" i="54" s="1"/>
  <c r="U28" i="50"/>
  <c r="V22" i="52"/>
  <c r="V12" i="52"/>
  <c r="U35" i="50"/>
  <c r="BA34" i="50"/>
  <c r="BA47" i="58" s="1"/>
  <c r="BB32" i="52"/>
  <c r="BB35" i="52" s="1"/>
  <c r="BA11" i="50"/>
  <c r="BA8" i="58" s="1"/>
  <c r="BA11" i="58" s="1"/>
  <c r="BA13" i="58" s="1"/>
  <c r="BE27" i="57"/>
  <c r="BE30" i="52"/>
  <c r="BD31" i="57"/>
  <c r="BB54" i="54"/>
  <c r="BB58" i="54" s="1"/>
  <c r="BB59" i="54" s="1"/>
  <c r="BB63" i="54" s="1"/>
  <c r="BB64" i="54" s="1"/>
  <c r="BB98" i="54" s="1"/>
  <c r="BD15" i="57"/>
  <c r="BD17" i="57" s="1"/>
  <c r="BD18" i="57" s="1"/>
  <c r="BD74" i="54"/>
  <c r="BD82" i="54" s="1"/>
  <c r="BD88" i="54" s="1"/>
  <c r="BD73" i="54"/>
  <c r="BD81" i="54" s="1"/>
  <c r="BD87" i="54" s="1"/>
  <c r="BD72" i="54"/>
  <c r="BD80" i="54" s="1"/>
  <c r="BD86" i="54" s="1"/>
  <c r="BD47" i="54"/>
  <c r="BD51" i="54" s="1"/>
  <c r="BD17" i="54"/>
  <c r="BD21" i="54" s="1"/>
  <c r="BA3" i="57"/>
  <c r="BA3" i="56"/>
  <c r="BA3" i="54"/>
  <c r="BA3" i="55"/>
  <c r="BA107" i="54"/>
  <c r="BA122" i="54"/>
  <c r="AZ109" i="54"/>
  <c r="AZ123" i="54" s="1"/>
  <c r="BB74" i="56"/>
  <c r="BB75" i="56" s="1"/>
  <c r="BC72" i="56" s="1"/>
  <c r="BC65" i="56" s="1"/>
  <c r="BC66" i="56" s="1"/>
  <c r="BB8" i="56"/>
  <c r="BE70" i="56"/>
  <c r="BE10" i="28"/>
  <c r="BE15" i="28" s="1"/>
  <c r="BF12" i="28" s="1"/>
  <c r="BE119" i="54"/>
  <c r="BE26" i="55"/>
  <c r="BE41" i="56"/>
  <c r="BE81" i="53"/>
  <c r="BD57" i="54"/>
  <c r="BD30" i="53"/>
  <c r="BD105" i="54"/>
  <c r="BD49" i="53"/>
  <c r="BD68" i="53"/>
  <c r="BD30" i="54"/>
  <c r="BA26" i="50"/>
  <c r="BB28" i="55"/>
  <c r="BB31" i="55" s="1"/>
  <c r="BE4" i="57"/>
  <c r="BE4" i="56"/>
  <c r="BE4" i="54"/>
  <c r="BE4" i="55"/>
  <c r="BE15" i="53"/>
  <c r="BE16" i="53" s="1"/>
  <c r="BE12" i="57"/>
  <c r="BE13" i="57" s="1"/>
  <c r="BE47" i="50" s="1"/>
  <c r="BE11" i="54"/>
  <c r="BE43" i="54"/>
  <c r="BE71" i="54"/>
  <c r="BE12" i="55"/>
  <c r="AF83" i="53"/>
  <c r="AE27" i="50"/>
  <c r="AE37" i="58" s="1"/>
  <c r="BD44" i="54"/>
  <c r="BD62" i="54" s="1"/>
  <c r="BD12" i="54"/>
  <c r="BD36" i="54" s="1"/>
  <c r="BH5" i="56"/>
  <c r="BH5" i="57"/>
  <c r="BH5" i="55"/>
  <c r="BH5" i="54"/>
  <c r="AE31" i="50"/>
  <c r="AE39" i="58" s="1"/>
  <c r="AF121" i="54"/>
  <c r="BD30" i="55"/>
  <c r="BD13" i="55"/>
  <c r="BD13" i="50" s="1"/>
  <c r="BA69" i="53"/>
  <c r="BA70" i="53" s="1"/>
  <c r="BA84" i="53"/>
  <c r="BD24" i="53"/>
  <c r="BD39" i="53"/>
  <c r="BD43" i="53" s="1"/>
  <c r="BH5" i="50"/>
  <c r="BH5" i="52"/>
  <c r="BH5" i="53"/>
  <c r="BA3" i="50"/>
  <c r="BA3" i="53"/>
  <c r="BA3" i="52"/>
  <c r="BF25" i="44"/>
  <c r="BE20" i="52"/>
  <c r="BE10" i="52"/>
  <c r="BE4" i="53"/>
  <c r="BE4" i="52"/>
  <c r="BE26" i="44"/>
  <c r="BE27" i="44" s="1"/>
  <c r="BF51" i="44"/>
  <c r="BF52" i="44" s="1"/>
  <c r="BE4" i="49"/>
  <c r="BE4" i="50"/>
  <c r="BE4" i="44"/>
  <c r="BH5" i="49"/>
  <c r="BH12" i="44"/>
  <c r="BH13" i="44" s="1"/>
  <c r="BH105" i="44" s="1"/>
  <c r="BA3" i="49"/>
  <c r="BA3" i="28"/>
  <c r="BF46" i="44"/>
  <c r="BF47" i="44" s="1"/>
  <c r="BF106" i="44" s="1"/>
  <c r="BF100" i="44"/>
  <c r="BF107" i="44"/>
  <c r="BA3" i="44"/>
  <c r="BC108" i="44"/>
  <c r="BB113" i="44"/>
  <c r="BB114" i="44" s="1"/>
  <c r="BE4" i="28"/>
  <c r="BH5" i="28"/>
  <c r="BH5" i="44"/>
  <c r="BI9" i="44"/>
  <c r="BG17" i="44"/>
  <c r="BG18" i="44" s="1"/>
  <c r="BF62" i="44"/>
  <c r="BF63" i="44" s="1"/>
  <c r="BF49" i="58" s="1"/>
  <c r="BF38" i="44"/>
  <c r="BF39" i="44" s="1"/>
  <c r="BF15" i="56" s="1"/>
  <c r="BF2" i="28"/>
  <c r="BF91" i="44"/>
  <c r="BF92" i="44" s="1"/>
  <c r="BF95" i="44" s="1"/>
  <c r="BG96" i="44" s="1"/>
  <c r="BG99" i="44" s="1"/>
  <c r="BF21" i="44"/>
  <c r="BF22" i="44" s="1"/>
  <c r="BC54" i="54" l="1"/>
  <c r="BC58" i="54" s="1"/>
  <c r="BC59" i="54" s="1"/>
  <c r="BC63" i="54" s="1"/>
  <c r="BC64" i="54" s="1"/>
  <c r="BC98" i="54" s="1"/>
  <c r="AU17" i="56"/>
  <c r="AT24" i="56"/>
  <c r="AT25" i="56" s="1"/>
  <c r="AS43" i="50"/>
  <c r="AS29" i="56"/>
  <c r="AS30" i="56" s="1"/>
  <c r="AS43" i="56"/>
  <c r="AS46" i="56" s="1"/>
  <c r="AR33" i="50"/>
  <c r="AU19" i="56"/>
  <c r="AU18" i="56"/>
  <c r="BG2" i="56"/>
  <c r="BG2" i="55"/>
  <c r="BG2" i="54"/>
  <c r="BG2" i="53"/>
  <c r="BG2" i="52"/>
  <c r="BG2" i="57"/>
  <c r="BG2" i="44"/>
  <c r="BG2" i="58"/>
  <c r="BG2" i="49"/>
  <c r="BG2" i="50"/>
  <c r="BD18" i="54"/>
  <c r="BD22" i="54" s="1"/>
  <c r="BD48" i="54"/>
  <c r="BD52" i="54" s="1"/>
  <c r="BD54" i="54" s="1"/>
  <c r="BD58" i="54" s="1"/>
  <c r="BD59" i="54" s="1"/>
  <c r="BD63" i="54" s="1"/>
  <c r="BD64" i="54" s="1"/>
  <c r="BD98" i="54" s="1"/>
  <c r="AT44" i="56"/>
  <c r="AT36" i="56"/>
  <c r="AT17" i="50" s="1"/>
  <c r="AT18" i="50" s="1"/>
  <c r="BD26" i="53"/>
  <c r="BD27" i="53" s="1"/>
  <c r="BD31" i="53" s="1"/>
  <c r="BD32" i="53" s="1"/>
  <c r="BB56" i="53"/>
  <c r="AV32" i="57"/>
  <c r="AV40" i="57"/>
  <c r="AV41" i="57" s="1"/>
  <c r="AU46" i="50"/>
  <c r="AU14" i="50"/>
  <c r="AU15" i="50" s="1"/>
  <c r="BA72" i="53"/>
  <c r="BA85" i="53"/>
  <c r="AE132" i="54"/>
  <c r="AE42" i="50" s="1"/>
  <c r="AE44" i="50" s="1"/>
  <c r="AE48" i="50" s="1"/>
  <c r="AE23" i="52" s="1"/>
  <c r="U36" i="50"/>
  <c r="U48" i="58"/>
  <c r="U50" i="58" s="1"/>
  <c r="U51" i="58" s="1"/>
  <c r="BC24" i="54"/>
  <c r="BC31" i="54" s="1"/>
  <c r="BC32" i="54" s="1"/>
  <c r="BC35" i="54" s="1"/>
  <c r="BC37" i="54" s="1"/>
  <c r="BC99" i="54" s="1"/>
  <c r="BC100" i="54" s="1"/>
  <c r="BC101" i="54" s="1"/>
  <c r="BC10" i="50" s="1"/>
  <c r="BA41" i="50"/>
  <c r="BA7" i="56"/>
  <c r="BF4" i="59"/>
  <c r="BF4" i="58"/>
  <c r="BC54" i="53"/>
  <c r="BC56" i="53" s="1"/>
  <c r="BC9" i="50" s="1"/>
  <c r="BC60" i="53"/>
  <c r="BC61" i="53" s="1"/>
  <c r="BF36" i="57"/>
  <c r="BF37" i="57" s="1"/>
  <c r="BF39" i="57" s="1"/>
  <c r="BF21" i="58"/>
  <c r="BF30" i="58"/>
  <c r="BF10" i="58"/>
  <c r="BF40" i="58"/>
  <c r="BI5" i="59"/>
  <c r="BI5" i="58"/>
  <c r="BB106" i="54"/>
  <c r="BB107" i="54" s="1"/>
  <c r="BB3" i="59"/>
  <c r="BB3" i="58"/>
  <c r="BG84" i="44"/>
  <c r="BG85" i="44" s="1"/>
  <c r="BG11" i="57" s="1"/>
  <c r="BG73" i="44"/>
  <c r="BG74" i="44" s="1"/>
  <c r="BG11" i="55" s="1"/>
  <c r="BG2" i="59"/>
  <c r="BD40" i="53"/>
  <c r="BD44" i="53" s="1"/>
  <c r="BD46" i="53" s="1"/>
  <c r="BD50" i="53" s="1"/>
  <c r="BD51" i="53" s="1"/>
  <c r="BD55" i="53" s="1"/>
  <c r="BD49" i="54"/>
  <c r="BD53" i="54" s="1"/>
  <c r="BD19" i="54"/>
  <c r="BD23" i="54" s="1"/>
  <c r="U29" i="50"/>
  <c r="U38" i="58"/>
  <c r="U41" i="58" s="1"/>
  <c r="U42" i="58" s="1"/>
  <c r="V38" i="52"/>
  <c r="V40" i="52" s="1"/>
  <c r="V43" i="52" s="1"/>
  <c r="V44" i="52" s="1"/>
  <c r="BF27" i="57"/>
  <c r="BF30" i="52"/>
  <c r="BE17" i="53"/>
  <c r="BE18" i="54" s="1"/>
  <c r="BE22" i="54" s="1"/>
  <c r="BD89" i="54"/>
  <c r="BD93" i="54" s="1"/>
  <c r="BD94" i="54" s="1"/>
  <c r="BD97" i="54" s="1"/>
  <c r="BB34" i="50"/>
  <c r="BB47" i="58" s="1"/>
  <c r="BC32" i="52"/>
  <c r="BC35" i="52" s="1"/>
  <c r="BE18" i="53"/>
  <c r="BE49" i="54" s="1"/>
  <c r="BE53" i="54" s="1"/>
  <c r="BE31" i="57"/>
  <c r="BB100" i="54"/>
  <c r="BB101" i="54" s="1"/>
  <c r="BB10" i="50" s="1"/>
  <c r="BE15" i="57"/>
  <c r="BE17" i="57" s="1"/>
  <c r="BE18" i="57" s="1"/>
  <c r="BE57" i="54"/>
  <c r="BE30" i="53"/>
  <c r="BE105" i="54"/>
  <c r="BE49" i="53"/>
  <c r="BE68" i="53"/>
  <c r="BE30" i="54"/>
  <c r="BE30" i="55"/>
  <c r="BE13" i="55"/>
  <c r="BE13" i="50" s="1"/>
  <c r="BF15" i="53"/>
  <c r="BF16" i="53" s="1"/>
  <c r="BF12" i="57"/>
  <c r="BF13" i="57" s="1"/>
  <c r="BF47" i="50" s="1"/>
  <c r="BF71" i="54"/>
  <c r="BF12" i="55"/>
  <c r="BF11" i="54"/>
  <c r="BF43" i="54"/>
  <c r="BB3" i="56"/>
  <c r="BB3" i="57"/>
  <c r="BB3" i="55"/>
  <c r="BB3" i="54"/>
  <c r="BF4" i="57"/>
  <c r="BF4" i="55"/>
  <c r="BF4" i="56"/>
  <c r="BF4" i="54"/>
  <c r="BA109" i="54"/>
  <c r="BA123" i="54" s="1"/>
  <c r="BF119" i="54"/>
  <c r="BF41" i="56"/>
  <c r="BF70" i="56"/>
  <c r="BF26" i="55"/>
  <c r="BF81" i="53"/>
  <c r="BF10" i="28"/>
  <c r="BF15" i="28" s="1"/>
  <c r="BG12" i="28" s="1"/>
  <c r="BC28" i="55"/>
  <c r="BC31" i="55" s="1"/>
  <c r="BB26" i="50"/>
  <c r="BE74" i="54"/>
  <c r="BE82" i="54" s="1"/>
  <c r="BE88" i="54" s="1"/>
  <c r="BE73" i="54"/>
  <c r="BE81" i="54" s="1"/>
  <c r="BE87" i="54" s="1"/>
  <c r="BE72" i="54"/>
  <c r="BE80" i="54" s="1"/>
  <c r="BE86" i="54" s="1"/>
  <c r="BI5" i="56"/>
  <c r="BI5" i="57"/>
  <c r="BI5" i="54"/>
  <c r="BI5" i="55"/>
  <c r="BE47" i="54"/>
  <c r="BE51" i="54" s="1"/>
  <c r="BE17" i="54"/>
  <c r="BE21" i="54" s="1"/>
  <c r="BE44" i="54"/>
  <c r="BE62" i="54" s="1"/>
  <c r="BE12" i="54"/>
  <c r="BE36" i="54" s="1"/>
  <c r="BB61" i="53"/>
  <c r="BB9" i="50"/>
  <c r="AF110" i="54"/>
  <c r="AF111" i="54" s="1"/>
  <c r="AF124" i="54" s="1"/>
  <c r="AF130" i="54" s="1"/>
  <c r="AF73" i="53"/>
  <c r="AF74" i="53" s="1"/>
  <c r="AF86" i="53"/>
  <c r="AF129" i="54" s="1"/>
  <c r="BC74" i="56"/>
  <c r="BC75" i="56" s="1"/>
  <c r="BD72" i="56" s="1"/>
  <c r="BD65" i="56" s="1"/>
  <c r="BD66" i="56" s="1"/>
  <c r="BC8" i="56"/>
  <c r="BE24" i="53"/>
  <c r="BE39" i="53"/>
  <c r="BE43" i="53" s="1"/>
  <c r="BG25" i="44"/>
  <c r="BI5" i="50"/>
  <c r="BI5" i="52"/>
  <c r="BI5" i="53"/>
  <c r="BB3" i="50"/>
  <c r="BB3" i="53"/>
  <c r="BB3" i="52"/>
  <c r="BF4" i="53"/>
  <c r="BF4" i="52"/>
  <c r="BF26" i="44"/>
  <c r="BF27" i="44" s="1"/>
  <c r="BF20" i="52"/>
  <c r="BF10" i="52"/>
  <c r="BG51" i="44"/>
  <c r="BG52" i="44" s="1"/>
  <c r="BF4" i="49"/>
  <c r="BF4" i="50"/>
  <c r="BF4" i="44"/>
  <c r="BI5" i="49"/>
  <c r="BI12" i="44"/>
  <c r="BI13" i="44" s="1"/>
  <c r="BI105" i="44" s="1"/>
  <c r="BB3" i="28"/>
  <c r="BB3" i="49"/>
  <c r="BG46" i="44"/>
  <c r="BG47" i="44" s="1"/>
  <c r="BG106" i="44" s="1"/>
  <c r="BG100" i="44"/>
  <c r="BG107" i="44"/>
  <c r="BB3" i="44"/>
  <c r="BD108" i="44"/>
  <c r="BC113" i="44"/>
  <c r="BC114" i="44" s="1"/>
  <c r="BF4" i="28"/>
  <c r="BG38" i="44"/>
  <c r="BG39" i="44" s="1"/>
  <c r="BG15" i="56" s="1"/>
  <c r="BG21" i="44"/>
  <c r="BG22" i="44" s="1"/>
  <c r="BG91" i="44"/>
  <c r="BG92" i="44" s="1"/>
  <c r="BG95" i="44" s="1"/>
  <c r="BH96" i="44" s="1"/>
  <c r="BH99" i="44" s="1"/>
  <c r="BG2" i="28"/>
  <c r="BG62" i="44"/>
  <c r="BG63" i="44" s="1"/>
  <c r="BG49" i="58" s="1"/>
  <c r="BH17" i="44"/>
  <c r="BH18" i="44" s="1"/>
  <c r="BI5" i="28"/>
  <c r="BI5" i="44"/>
  <c r="BJ9" i="44"/>
  <c r="BC106" i="54" l="1"/>
  <c r="AS33" i="50"/>
  <c r="AT43" i="56"/>
  <c r="AT45" i="56"/>
  <c r="AT26" i="56"/>
  <c r="AU20" i="56"/>
  <c r="AU19" i="58"/>
  <c r="AU22" i="58" s="1"/>
  <c r="AU24" i="58" s="1"/>
  <c r="AU34" i="56"/>
  <c r="AU35" i="56" s="1"/>
  <c r="AV32" i="50"/>
  <c r="AV46" i="58" s="1"/>
  <c r="AW29" i="57"/>
  <c r="BD24" i="54"/>
  <c r="BD31" i="54" s="1"/>
  <c r="BD32" i="54" s="1"/>
  <c r="BD35" i="54" s="1"/>
  <c r="BD37" i="54" s="1"/>
  <c r="BD99" i="54" s="1"/>
  <c r="BD100" i="54" s="1"/>
  <c r="BD101" i="54" s="1"/>
  <c r="BD10" i="50" s="1"/>
  <c r="AV42" i="57"/>
  <c r="AV9" i="56"/>
  <c r="AV10" i="56" s="1"/>
  <c r="BE26" i="53"/>
  <c r="BH2" i="50"/>
  <c r="BH2" i="57"/>
  <c r="BH2" i="52"/>
  <c r="BH2" i="56"/>
  <c r="BH2" i="55"/>
  <c r="BH2" i="54"/>
  <c r="BH2" i="53"/>
  <c r="BH2" i="44"/>
  <c r="BH2" i="58"/>
  <c r="BH2" i="49"/>
  <c r="AT28" i="58"/>
  <c r="AT31" i="58" s="1"/>
  <c r="AT33" i="58" s="1"/>
  <c r="AT13" i="52"/>
  <c r="AT39" i="52"/>
  <c r="BE48" i="54"/>
  <c r="BE52" i="54" s="1"/>
  <c r="BE54" i="54" s="1"/>
  <c r="BE58" i="54" s="1"/>
  <c r="BE59" i="54" s="1"/>
  <c r="BE63" i="54" s="1"/>
  <c r="BE64" i="54" s="1"/>
  <c r="BE98" i="54" s="1"/>
  <c r="BC29" i="58"/>
  <c r="BC20" i="58"/>
  <c r="BC9" i="58"/>
  <c r="BH84" i="44"/>
  <c r="BH85" i="44" s="1"/>
  <c r="BH11" i="57" s="1"/>
  <c r="BH73" i="44"/>
  <c r="BH74" i="44" s="1"/>
  <c r="BH11" i="55" s="1"/>
  <c r="BH2" i="59"/>
  <c r="BG36" i="57"/>
  <c r="BG37" i="57" s="1"/>
  <c r="BG39" i="57" s="1"/>
  <c r="BG21" i="58"/>
  <c r="BG30" i="58"/>
  <c r="BG10" i="58"/>
  <c r="BG40" i="58"/>
  <c r="BJ5" i="59"/>
  <c r="BJ5" i="58"/>
  <c r="BG4" i="59"/>
  <c r="BG4" i="58"/>
  <c r="BB29" i="58"/>
  <c r="BB20" i="58"/>
  <c r="BB9" i="58"/>
  <c r="BE40" i="53"/>
  <c r="BE44" i="53" s="1"/>
  <c r="BE25" i="53"/>
  <c r="BE27" i="53" s="1"/>
  <c r="BE31" i="53" s="1"/>
  <c r="BE32" i="53" s="1"/>
  <c r="BB122" i="54"/>
  <c r="BC3" i="59"/>
  <c r="BC3" i="58"/>
  <c r="BD54" i="53"/>
  <c r="BD56" i="53" s="1"/>
  <c r="BD9" i="50" s="1"/>
  <c r="BD60" i="53"/>
  <c r="BD61" i="53" s="1"/>
  <c r="V45" i="52"/>
  <c r="V24" i="52"/>
  <c r="U56" i="50"/>
  <c r="U57" i="50"/>
  <c r="BF18" i="53"/>
  <c r="BF26" i="53" s="1"/>
  <c r="AF131" i="54"/>
  <c r="BE19" i="54"/>
  <c r="BE23" i="54" s="1"/>
  <c r="BE24" i="54" s="1"/>
  <c r="BE31" i="54" s="1"/>
  <c r="BE32" i="54" s="1"/>
  <c r="BE35" i="54" s="1"/>
  <c r="BE37" i="54" s="1"/>
  <c r="BC11" i="50"/>
  <c r="BB11" i="50"/>
  <c r="BD32" i="52"/>
  <c r="BD35" i="52" s="1"/>
  <c r="BC34" i="50"/>
  <c r="BC47" i="58" s="1"/>
  <c r="BG27" i="57"/>
  <c r="BG30" i="52"/>
  <c r="BE41" i="53"/>
  <c r="BE45" i="53" s="1"/>
  <c r="BF31" i="57"/>
  <c r="BE89" i="54"/>
  <c r="BE93" i="54" s="1"/>
  <c r="BE94" i="54" s="1"/>
  <c r="BE97" i="54" s="1"/>
  <c r="BF15" i="57"/>
  <c r="BF17" i="57" s="1"/>
  <c r="BF18" i="57" s="1"/>
  <c r="BF47" i="54"/>
  <c r="BF51" i="54" s="1"/>
  <c r="BF17" i="54"/>
  <c r="BF21" i="54" s="1"/>
  <c r="BG4" i="55"/>
  <c r="BG4" i="54"/>
  <c r="BG4" i="57"/>
  <c r="BG4" i="56"/>
  <c r="BG26" i="55"/>
  <c r="BG41" i="56"/>
  <c r="BG10" i="28"/>
  <c r="BG15" i="28" s="1"/>
  <c r="BH12" i="28" s="1"/>
  <c r="BG70" i="56"/>
  <c r="BG81" i="53"/>
  <c r="BG119" i="54"/>
  <c r="BF44" i="54"/>
  <c r="BF62" i="54" s="1"/>
  <c r="BF12" i="54"/>
  <c r="BF36" i="54" s="1"/>
  <c r="BC3" i="56"/>
  <c r="BC3" i="55"/>
  <c r="BC3" i="57"/>
  <c r="BC3" i="54"/>
  <c r="BJ5" i="57"/>
  <c r="BJ5" i="54"/>
  <c r="BJ5" i="56"/>
  <c r="BJ5" i="55"/>
  <c r="BD28" i="55"/>
  <c r="BD31" i="55" s="1"/>
  <c r="BC26" i="50"/>
  <c r="BF30" i="55"/>
  <c r="BF13" i="55"/>
  <c r="BF13" i="50" s="1"/>
  <c r="BF49" i="53"/>
  <c r="BF30" i="54"/>
  <c r="BF57" i="54"/>
  <c r="BF30" i="53"/>
  <c r="BF68" i="53"/>
  <c r="BF105" i="54"/>
  <c r="BF74" i="54"/>
  <c r="BF82" i="54" s="1"/>
  <c r="BF88" i="54" s="1"/>
  <c r="BF72" i="54"/>
  <c r="BF80" i="54" s="1"/>
  <c r="BF86" i="54" s="1"/>
  <c r="BF73" i="54"/>
  <c r="BF81" i="54" s="1"/>
  <c r="BF87" i="54" s="1"/>
  <c r="BC107" i="54"/>
  <c r="BC122" i="54"/>
  <c r="AG121" i="54"/>
  <c r="AF31" i="50"/>
  <c r="AF39" i="58" s="1"/>
  <c r="BB109" i="54"/>
  <c r="BB123" i="54" s="1"/>
  <c r="BG15" i="53"/>
  <c r="BG17" i="53" s="1"/>
  <c r="BG12" i="57"/>
  <c r="BG13" i="57" s="1"/>
  <c r="BG47" i="50" s="1"/>
  <c r="BG12" i="55"/>
  <c r="BG11" i="54"/>
  <c r="BG71" i="54"/>
  <c r="BG43" i="54"/>
  <c r="BD74" i="56"/>
  <c r="BD75" i="56" s="1"/>
  <c r="BE72" i="56" s="1"/>
  <c r="BE65" i="56" s="1"/>
  <c r="BE66" i="56" s="1"/>
  <c r="BD8" i="56"/>
  <c r="BF17" i="53"/>
  <c r="BF40" i="53" s="1"/>
  <c r="BF44" i="53" s="1"/>
  <c r="AG83" i="53"/>
  <c r="AF27" i="50"/>
  <c r="AF37" i="58" s="1"/>
  <c r="BB69" i="53"/>
  <c r="BB70" i="53" s="1"/>
  <c r="BB84" i="53"/>
  <c r="BC69" i="53"/>
  <c r="BC70" i="53" s="1"/>
  <c r="BC84" i="53"/>
  <c r="BF24" i="53"/>
  <c r="BF39" i="53"/>
  <c r="BF43" i="53" s="1"/>
  <c r="BG4" i="53"/>
  <c r="BG4" i="52"/>
  <c r="BG20" i="52"/>
  <c r="BG10" i="52"/>
  <c r="BC3" i="50"/>
  <c r="BC3" i="53"/>
  <c r="BC3" i="52"/>
  <c r="BJ5" i="50"/>
  <c r="BJ5" i="53"/>
  <c r="BJ5" i="52"/>
  <c r="BG26" i="44"/>
  <c r="BG27" i="44" s="1"/>
  <c r="BH25" i="44"/>
  <c r="BG4" i="49"/>
  <c r="BG4" i="50"/>
  <c r="BG4" i="44"/>
  <c r="BH51" i="44"/>
  <c r="BH52" i="44" s="1"/>
  <c r="BJ5" i="49"/>
  <c r="BJ12" i="44"/>
  <c r="BJ13" i="44" s="1"/>
  <c r="BJ105" i="44" s="1"/>
  <c r="BC3" i="49"/>
  <c r="BC3" i="28"/>
  <c r="BH46" i="44"/>
  <c r="BH47" i="44" s="1"/>
  <c r="BH106" i="44" s="1"/>
  <c r="BH100" i="44"/>
  <c r="BH107" i="44"/>
  <c r="BC3" i="44"/>
  <c r="BE108" i="44"/>
  <c r="BD113" i="44"/>
  <c r="BD114" i="44" s="1"/>
  <c r="BI17" i="44"/>
  <c r="BI18" i="44" s="1"/>
  <c r="BG4" i="28"/>
  <c r="BJ5" i="44"/>
  <c r="BJ5" i="28"/>
  <c r="BK9" i="44"/>
  <c r="BH62" i="44"/>
  <c r="BH63" i="44" s="1"/>
  <c r="BH49" i="58" s="1"/>
  <c r="BH2" i="28"/>
  <c r="BH91" i="44"/>
  <c r="BH92" i="44" s="1"/>
  <c r="BH95" i="44" s="1"/>
  <c r="BI96" i="44" s="1"/>
  <c r="BI99" i="44" s="1"/>
  <c r="BH21" i="44"/>
  <c r="BH22" i="44" s="1"/>
  <c r="BH38" i="44"/>
  <c r="BH39" i="44" s="1"/>
  <c r="BH15" i="56" s="1"/>
  <c r="BD106" i="54" l="1"/>
  <c r="BF49" i="54"/>
  <c r="BF53" i="54" s="1"/>
  <c r="BF19" i="54"/>
  <c r="BF23" i="54" s="1"/>
  <c r="AT46" i="56"/>
  <c r="AV17" i="56"/>
  <c r="AU24" i="56"/>
  <c r="AU25" i="56" s="1"/>
  <c r="AT29" i="56"/>
  <c r="AT30" i="56" s="1"/>
  <c r="AT43" i="50"/>
  <c r="AV18" i="56"/>
  <c r="AV19" i="56"/>
  <c r="AV46" i="50"/>
  <c r="AV14" i="50"/>
  <c r="AV15" i="50" s="1"/>
  <c r="BE46" i="53"/>
  <c r="BE50" i="53" s="1"/>
  <c r="BE51" i="53" s="1"/>
  <c r="BE55" i="53" s="1"/>
  <c r="AW40" i="57"/>
  <c r="AW41" i="57" s="1"/>
  <c r="AW32" i="57"/>
  <c r="BI2" i="58"/>
  <c r="BI2" i="50"/>
  <c r="BI2" i="57"/>
  <c r="BI2" i="52"/>
  <c r="BI2" i="56"/>
  <c r="BI2" i="55"/>
  <c r="BI2" i="54"/>
  <c r="BI2" i="53"/>
  <c r="BI2" i="44"/>
  <c r="BI2" i="49"/>
  <c r="BC72" i="53"/>
  <c r="BC85" i="53"/>
  <c r="AU44" i="56"/>
  <c r="AU36" i="56"/>
  <c r="AU17" i="50" s="1"/>
  <c r="AU18" i="50" s="1"/>
  <c r="BB72" i="53"/>
  <c r="BB85" i="53"/>
  <c r="AF132" i="54"/>
  <c r="AF42" i="50" s="1"/>
  <c r="AF44" i="50" s="1"/>
  <c r="AF48" i="50" s="1"/>
  <c r="AF23" i="52" s="1"/>
  <c r="BD20" i="58"/>
  <c r="BD29" i="58"/>
  <c r="BD9" i="58"/>
  <c r="BF25" i="53"/>
  <c r="BF27" i="53" s="1"/>
  <c r="BF31" i="53" s="1"/>
  <c r="BF32" i="53" s="1"/>
  <c r="BE54" i="53"/>
  <c r="BE60" i="53"/>
  <c r="BE61" i="53" s="1"/>
  <c r="BH4" i="59"/>
  <c r="BH4" i="58"/>
  <c r="BC41" i="50"/>
  <c r="BC8" i="58"/>
  <c r="BC11" i="58" s="1"/>
  <c r="BC13" i="58" s="1"/>
  <c r="BK5" i="59"/>
  <c r="BK5" i="58"/>
  <c r="BI84" i="44"/>
  <c r="BI85" i="44" s="1"/>
  <c r="BI11" i="57" s="1"/>
  <c r="BI73" i="44"/>
  <c r="BI74" i="44" s="1"/>
  <c r="BI11" i="55" s="1"/>
  <c r="BI2" i="59"/>
  <c r="BD3" i="59"/>
  <c r="BD3" i="58"/>
  <c r="BB7" i="56"/>
  <c r="BB8" i="58"/>
  <c r="BB11" i="58" s="1"/>
  <c r="BB13" i="58" s="1"/>
  <c r="BH36" i="57"/>
  <c r="BH37" i="57" s="1"/>
  <c r="BH39" i="57" s="1"/>
  <c r="BH30" i="58"/>
  <c r="BH40" i="58"/>
  <c r="BH21" i="58"/>
  <c r="BH10" i="58"/>
  <c r="V14" i="52"/>
  <c r="V15" i="52" s="1"/>
  <c r="V25" i="52"/>
  <c r="V20" i="50"/>
  <c r="V21" i="50" s="1"/>
  <c r="V50" i="50"/>
  <c r="V51" i="50" s="1"/>
  <c r="BE106" i="54"/>
  <c r="BE107" i="54" s="1"/>
  <c r="BE99" i="54"/>
  <c r="BE100" i="54" s="1"/>
  <c r="BE101" i="54" s="1"/>
  <c r="BE10" i="50" s="1"/>
  <c r="BH27" i="57"/>
  <c r="BH30" i="52"/>
  <c r="BB41" i="50"/>
  <c r="BG16" i="53"/>
  <c r="BG47" i="54" s="1"/>
  <c r="BG51" i="54" s="1"/>
  <c r="BF41" i="53"/>
  <c r="BF45" i="53" s="1"/>
  <c r="BF46" i="53" s="1"/>
  <c r="BF50" i="53" s="1"/>
  <c r="BF51" i="53" s="1"/>
  <c r="BF55" i="53" s="1"/>
  <c r="BD11" i="50"/>
  <c r="BD8" i="58" s="1"/>
  <c r="BC7" i="56"/>
  <c r="BE32" i="52"/>
  <c r="BE35" i="52" s="1"/>
  <c r="BD34" i="50"/>
  <c r="BD47" i="58" s="1"/>
  <c r="BG18" i="53"/>
  <c r="BG49" i="54" s="1"/>
  <c r="BG53" i="54" s="1"/>
  <c r="BG31" i="57"/>
  <c r="BG15" i="57"/>
  <c r="BG17" i="57" s="1"/>
  <c r="BG18" i="57" s="1"/>
  <c r="BH15" i="53"/>
  <c r="BH16" i="53" s="1"/>
  <c r="BH12" i="57"/>
  <c r="BH13" i="57" s="1"/>
  <c r="BH47" i="50" s="1"/>
  <c r="BH12" i="55"/>
  <c r="BH71" i="54"/>
  <c r="BH43" i="54"/>
  <c r="BH11" i="54"/>
  <c r="BK5" i="57"/>
  <c r="BK5" i="55"/>
  <c r="BK5" i="56"/>
  <c r="BK5" i="54"/>
  <c r="BD107" i="54"/>
  <c r="BD122" i="54"/>
  <c r="BE28" i="55"/>
  <c r="BE31" i="55" s="1"/>
  <c r="BD26" i="50"/>
  <c r="BF89" i="54"/>
  <c r="BF93" i="54" s="1"/>
  <c r="BF94" i="54" s="1"/>
  <c r="BF97" i="54" s="1"/>
  <c r="BD3" i="57"/>
  <c r="BD3" i="55"/>
  <c r="BD3" i="54"/>
  <c r="BD3" i="56"/>
  <c r="BG44" i="54"/>
  <c r="BG62" i="54" s="1"/>
  <c r="BG12" i="54"/>
  <c r="BG36" i="54" s="1"/>
  <c r="AG110" i="54"/>
  <c r="AG111" i="54" s="1"/>
  <c r="AG124" i="54"/>
  <c r="AG130" i="54" s="1"/>
  <c r="AG73" i="53"/>
  <c r="AG74" i="53" s="1"/>
  <c r="AG86" i="53" s="1"/>
  <c r="AG129" i="54" s="1"/>
  <c r="BF48" i="54"/>
  <c r="BF52" i="54" s="1"/>
  <c r="BF18" i="54"/>
  <c r="BF22" i="54" s="1"/>
  <c r="BF24" i="54" s="1"/>
  <c r="BF31" i="54" s="1"/>
  <c r="BF32" i="54" s="1"/>
  <c r="BF35" i="54" s="1"/>
  <c r="BF37" i="54" s="1"/>
  <c r="BC109" i="54"/>
  <c r="BC123" i="54" s="1"/>
  <c r="BG105" i="54"/>
  <c r="BG30" i="54"/>
  <c r="BG57" i="54"/>
  <c r="BG68" i="53"/>
  <c r="BG49" i="53"/>
  <c r="BG30" i="53"/>
  <c r="BD7" i="56"/>
  <c r="BE74" i="56"/>
  <c r="BE75" i="56" s="1"/>
  <c r="BF72" i="56" s="1"/>
  <c r="BF65" i="56" s="1"/>
  <c r="BF66" i="56" s="1"/>
  <c r="BE8" i="56"/>
  <c r="BG73" i="54"/>
  <c r="BG81" i="54" s="1"/>
  <c r="BG87" i="54" s="1"/>
  <c r="BG72" i="54"/>
  <c r="BG80" i="54" s="1"/>
  <c r="BG86" i="54" s="1"/>
  <c r="BG74" i="54"/>
  <c r="BG82" i="54" s="1"/>
  <c r="BG88" i="54" s="1"/>
  <c r="BG18" i="54"/>
  <c r="BG22" i="54" s="1"/>
  <c r="BG48" i="54"/>
  <c r="BG52" i="54" s="1"/>
  <c r="BG30" i="55"/>
  <c r="BG13" i="55"/>
  <c r="BG13" i="50" s="1"/>
  <c r="BH70" i="56"/>
  <c r="BH41" i="56"/>
  <c r="BH26" i="55"/>
  <c r="BH81" i="53"/>
  <c r="BH10" i="28"/>
  <c r="BH15" i="28" s="1"/>
  <c r="BI12" i="28" s="1"/>
  <c r="BH119" i="54"/>
  <c r="BH4" i="56"/>
  <c r="BH4" i="54"/>
  <c r="BH4" i="57"/>
  <c r="BH4" i="55"/>
  <c r="BD69" i="53"/>
  <c r="BD70" i="53" s="1"/>
  <c r="BD84" i="53"/>
  <c r="BG24" i="53"/>
  <c r="BG39" i="53"/>
  <c r="BG43" i="53" s="1"/>
  <c r="BG25" i="53"/>
  <c r="BG40" i="53"/>
  <c r="BG44" i="53" s="1"/>
  <c r="BK5" i="50"/>
  <c r="BK5" i="53"/>
  <c r="BK5" i="52"/>
  <c r="BH26" i="44"/>
  <c r="BH27" i="44" s="1"/>
  <c r="BI25" i="44"/>
  <c r="BD3" i="50"/>
  <c r="BD3" i="52"/>
  <c r="BD3" i="53"/>
  <c r="BH10" i="52"/>
  <c r="BH20" i="52"/>
  <c r="BH4" i="53"/>
  <c r="BH4" i="52"/>
  <c r="BI51" i="44"/>
  <c r="BI52" i="44" s="1"/>
  <c r="BH4" i="49"/>
  <c r="BH4" i="50"/>
  <c r="BH4" i="44"/>
  <c r="BK5" i="49"/>
  <c r="BK12" i="44"/>
  <c r="BK13" i="44" s="1"/>
  <c r="BK105" i="44" s="1"/>
  <c r="BD3" i="49"/>
  <c r="BD3" i="28"/>
  <c r="BI46" i="44"/>
  <c r="BI47" i="44" s="1"/>
  <c r="BI106" i="44" s="1"/>
  <c r="BI100" i="44"/>
  <c r="BI107" i="44"/>
  <c r="BD3" i="44"/>
  <c r="BF108" i="44"/>
  <c r="BE113" i="44"/>
  <c r="BE114" i="44" s="1"/>
  <c r="BH4" i="28"/>
  <c r="BK5" i="44"/>
  <c r="BK5" i="28"/>
  <c r="BL9" i="44"/>
  <c r="BI91" i="44"/>
  <c r="BI92" i="44" s="1"/>
  <c r="BI95" i="44" s="1"/>
  <c r="BJ96" i="44" s="1"/>
  <c r="BJ99" i="44" s="1"/>
  <c r="BI38" i="44"/>
  <c r="BI39" i="44" s="1"/>
  <c r="BI15" i="56" s="1"/>
  <c r="BI2" i="28"/>
  <c r="BI62" i="44"/>
  <c r="BI63" i="44" s="1"/>
  <c r="BI49" i="58" s="1"/>
  <c r="BI21" i="44"/>
  <c r="BI22" i="44" s="1"/>
  <c r="BJ17" i="44"/>
  <c r="BJ18" i="44" s="1"/>
  <c r="BF54" i="54" l="1"/>
  <c r="BF58" i="54" s="1"/>
  <c r="BF59" i="54" s="1"/>
  <c r="BF63" i="54" s="1"/>
  <c r="BF64" i="54" s="1"/>
  <c r="BF98" i="54" s="1"/>
  <c r="BD11" i="58"/>
  <c r="BD13" i="58" s="1"/>
  <c r="AT33" i="50"/>
  <c r="AU43" i="56"/>
  <c r="AU45" i="56"/>
  <c r="AU26" i="56"/>
  <c r="AV20" i="56"/>
  <c r="AV34" i="56"/>
  <c r="AV35" i="56" s="1"/>
  <c r="AV19" i="58"/>
  <c r="AV22" i="58" s="1"/>
  <c r="AV24" i="58" s="1"/>
  <c r="BD72" i="53"/>
  <c r="BD85" i="53"/>
  <c r="AW32" i="50"/>
  <c r="AW46" i="58" s="1"/>
  <c r="AX29" i="57"/>
  <c r="BJ2" i="50"/>
  <c r="BJ2" i="57"/>
  <c r="BJ2" i="56"/>
  <c r="BJ2" i="54"/>
  <c r="BJ2" i="44"/>
  <c r="BJ2" i="58"/>
  <c r="BJ2" i="52"/>
  <c r="BJ2" i="55"/>
  <c r="BJ2" i="53"/>
  <c r="BJ2" i="49"/>
  <c r="AU28" i="58"/>
  <c r="AU31" i="58" s="1"/>
  <c r="AU33" i="58" s="1"/>
  <c r="AU39" i="52"/>
  <c r="AU13" i="52"/>
  <c r="BE56" i="53"/>
  <c r="BE9" i="50" s="1"/>
  <c r="BE20" i="58" s="1"/>
  <c r="AW42" i="57"/>
  <c r="AW9" i="56"/>
  <c r="AW10" i="56" s="1"/>
  <c r="BD41" i="50"/>
  <c r="BG41" i="53"/>
  <c r="BG45" i="53" s="1"/>
  <c r="BG46" i="53" s="1"/>
  <c r="BG50" i="53" s="1"/>
  <c r="BG51" i="53" s="1"/>
  <c r="BG55" i="53" s="1"/>
  <c r="BE3" i="59"/>
  <c r="BE3" i="58"/>
  <c r="BG19" i="54"/>
  <c r="BG23" i="54" s="1"/>
  <c r="BL5" i="59"/>
  <c r="BL5" i="58"/>
  <c r="BE122" i="54"/>
  <c r="BJ84" i="44"/>
  <c r="BJ85" i="44" s="1"/>
  <c r="BJ11" i="57" s="1"/>
  <c r="BJ73" i="44"/>
  <c r="BJ74" i="44" s="1"/>
  <c r="BJ11" i="55" s="1"/>
  <c r="BJ2" i="59"/>
  <c r="BG26" i="53"/>
  <c r="BG27" i="53" s="1"/>
  <c r="BG31" i="53" s="1"/>
  <c r="BG32" i="53" s="1"/>
  <c r="BF54" i="53"/>
  <c r="BF56" i="53" s="1"/>
  <c r="BF9" i="50" s="1"/>
  <c r="BF60" i="53"/>
  <c r="BF61" i="53" s="1"/>
  <c r="BI4" i="59"/>
  <c r="BI4" i="58"/>
  <c r="BI36" i="57"/>
  <c r="BI37" i="57" s="1"/>
  <c r="BI39" i="57" s="1"/>
  <c r="BI40" i="58"/>
  <c r="BI21" i="58"/>
  <c r="BI10" i="58"/>
  <c r="BI30" i="58"/>
  <c r="V35" i="50"/>
  <c r="W12" i="52"/>
  <c r="V28" i="50"/>
  <c r="W22" i="52"/>
  <c r="BE34" i="50"/>
  <c r="BE47" i="58" s="1"/>
  <c r="BF32" i="52"/>
  <c r="BF35" i="52" s="1"/>
  <c r="AG131" i="54"/>
  <c r="BH17" i="53"/>
  <c r="BH18" i="54" s="1"/>
  <c r="BH22" i="54" s="1"/>
  <c r="BH18" i="53"/>
  <c r="BH19" i="54" s="1"/>
  <c r="BH23" i="54" s="1"/>
  <c r="BG17" i="54"/>
  <c r="BG21" i="54" s="1"/>
  <c r="BI27" i="57"/>
  <c r="BI30" i="52"/>
  <c r="BH31" i="57"/>
  <c r="BG54" i="54"/>
  <c r="BG58" i="54" s="1"/>
  <c r="BG59" i="54" s="1"/>
  <c r="BG63" i="54" s="1"/>
  <c r="BH15" i="57"/>
  <c r="BH17" i="57" s="1"/>
  <c r="BH18" i="57" s="1"/>
  <c r="BF106" i="54"/>
  <c r="BF99" i="54"/>
  <c r="BF100" i="54" s="1"/>
  <c r="BF101" i="54" s="1"/>
  <c r="BF10" i="50" s="1"/>
  <c r="BF74" i="56"/>
  <c r="BF75" i="56" s="1"/>
  <c r="BG72" i="56" s="1"/>
  <c r="BG65" i="56" s="1"/>
  <c r="BG66" i="56" s="1"/>
  <c r="BF8" i="56"/>
  <c r="BI4" i="56"/>
  <c r="BI4" i="55"/>
  <c r="BI4" i="57"/>
  <c r="BI4" i="54"/>
  <c r="BI15" i="53"/>
  <c r="BI16" i="53" s="1"/>
  <c r="BI11" i="54"/>
  <c r="BI43" i="54"/>
  <c r="BI12" i="57"/>
  <c r="BI13" i="57" s="1"/>
  <c r="BI47" i="50" s="1"/>
  <c r="BI12" i="55"/>
  <c r="BI71" i="54"/>
  <c r="BG64" i="54"/>
  <c r="BG98" i="54" s="1"/>
  <c r="BH44" i="54"/>
  <c r="BH62" i="54" s="1"/>
  <c r="BH12" i="54"/>
  <c r="BH36" i="54" s="1"/>
  <c r="AH121" i="54"/>
  <c r="AG31" i="50"/>
  <c r="AG39" i="58" s="1"/>
  <c r="BH17" i="54"/>
  <c r="BH21" i="54" s="1"/>
  <c r="BH47" i="54"/>
  <c r="BH51" i="54" s="1"/>
  <c r="BH73" i="54"/>
  <c r="BH81" i="54" s="1"/>
  <c r="BH87" i="54" s="1"/>
  <c r="BH72" i="54"/>
  <c r="BH80" i="54" s="1"/>
  <c r="BH86" i="54" s="1"/>
  <c r="BH74" i="54"/>
  <c r="BH82" i="54" s="1"/>
  <c r="BH88" i="54" s="1"/>
  <c r="BL5" i="56"/>
  <c r="BL5" i="57"/>
  <c r="BL5" i="54"/>
  <c r="BL5" i="55"/>
  <c r="BH30" i="55"/>
  <c r="BH13" i="55"/>
  <c r="BH13" i="50" s="1"/>
  <c r="BH30" i="53"/>
  <c r="BH57" i="54"/>
  <c r="BH105" i="54"/>
  <c r="BH68" i="53"/>
  <c r="BH49" i="53"/>
  <c r="BH30" i="54"/>
  <c r="BE3" i="56"/>
  <c r="BE3" i="57"/>
  <c r="BE3" i="55"/>
  <c r="BE3" i="54"/>
  <c r="BE109" i="54"/>
  <c r="BE123" i="54" s="1"/>
  <c r="BE26" i="50"/>
  <c r="BF28" i="55"/>
  <c r="BF31" i="55" s="1"/>
  <c r="AH83" i="53"/>
  <c r="AG27" i="50"/>
  <c r="AG37" i="58" s="1"/>
  <c r="BG89" i="54"/>
  <c r="BG93" i="54" s="1"/>
  <c r="BG94" i="54" s="1"/>
  <c r="BG97" i="54" s="1"/>
  <c r="BI70" i="56"/>
  <c r="BI41" i="56"/>
  <c r="BI119" i="54"/>
  <c r="BI81" i="53"/>
  <c r="BI10" i="28"/>
  <c r="BI15" i="28" s="1"/>
  <c r="BJ12" i="28" s="1"/>
  <c r="BI26" i="55"/>
  <c r="BE69" i="53"/>
  <c r="BE70" i="53" s="1"/>
  <c r="BE84" i="53"/>
  <c r="BD109" i="54"/>
  <c r="BD123" i="54" s="1"/>
  <c r="BH40" i="53"/>
  <c r="BH44" i="53" s="1"/>
  <c r="BH24" i="53"/>
  <c r="BH39" i="53"/>
  <c r="BH43" i="53" s="1"/>
  <c r="BI10" i="52"/>
  <c r="BI20" i="52"/>
  <c r="BL5" i="50"/>
  <c r="BL5" i="53"/>
  <c r="BL5" i="52"/>
  <c r="BI26" i="44"/>
  <c r="BI27" i="44" s="1"/>
  <c r="BE3" i="50"/>
  <c r="BE3" i="53"/>
  <c r="BE3" i="52"/>
  <c r="BJ25" i="44"/>
  <c r="BI4" i="53"/>
  <c r="BI4" i="52"/>
  <c r="BI4" i="49"/>
  <c r="BI4" i="50"/>
  <c r="BI4" i="44"/>
  <c r="BJ51" i="44"/>
  <c r="BJ52" i="44" s="1"/>
  <c r="BL5" i="49"/>
  <c r="BL12" i="44"/>
  <c r="BL13" i="44" s="1"/>
  <c r="BL105" i="44" s="1"/>
  <c r="BE3" i="49"/>
  <c r="BE3" i="28"/>
  <c r="BJ46" i="44"/>
  <c r="BJ47" i="44" s="1"/>
  <c r="BJ106" i="44" s="1"/>
  <c r="BE3" i="44"/>
  <c r="BJ100" i="44"/>
  <c r="BJ107" i="44"/>
  <c r="BG108" i="44"/>
  <c r="BF113" i="44"/>
  <c r="BF114" i="44" s="1"/>
  <c r="BI4" i="28"/>
  <c r="BJ38" i="44"/>
  <c r="BJ39" i="44" s="1"/>
  <c r="BJ15" i="56" s="1"/>
  <c r="BJ2" i="28"/>
  <c r="BJ91" i="44"/>
  <c r="BJ92" i="44" s="1"/>
  <c r="BJ95" i="44" s="1"/>
  <c r="BK96" i="44" s="1"/>
  <c r="BK99" i="44" s="1"/>
  <c r="BJ21" i="44"/>
  <c r="BJ22" i="44" s="1"/>
  <c r="BJ62" i="44"/>
  <c r="BJ63" i="44" s="1"/>
  <c r="BJ49" i="58" s="1"/>
  <c r="BL5" i="44"/>
  <c r="BL5" i="28"/>
  <c r="BM9" i="44"/>
  <c r="BK17" i="44"/>
  <c r="BK18" i="44" s="1"/>
  <c r="BH25" i="53" l="1"/>
  <c r="AU46" i="56"/>
  <c r="AV43" i="56" s="1"/>
  <c r="AU33" i="50"/>
  <c r="AW18" i="56"/>
  <c r="AW19" i="56"/>
  <c r="AW17" i="56"/>
  <c r="AV24" i="56"/>
  <c r="AV25" i="56" s="1"/>
  <c r="AU43" i="50"/>
  <c r="AU29" i="56"/>
  <c r="AU30" i="56" s="1"/>
  <c r="BK2" i="50"/>
  <c r="BK2" i="58"/>
  <c r="BK2" i="57"/>
  <c r="BK2" i="56"/>
  <c r="BK2" i="49"/>
  <c r="BK2" i="55"/>
  <c r="BK2" i="52"/>
  <c r="BK2" i="54"/>
  <c r="BK2" i="53"/>
  <c r="BK2" i="44"/>
  <c r="AW46" i="50"/>
  <c r="AW14" i="50"/>
  <c r="AW15" i="50" s="1"/>
  <c r="AX32" i="57"/>
  <c r="AX40" i="57"/>
  <c r="AX41" i="57" s="1"/>
  <c r="BE72" i="53"/>
  <c r="BE85" i="53"/>
  <c r="AV36" i="56"/>
  <c r="AV17" i="50" s="1"/>
  <c r="AV18" i="50" s="1"/>
  <c r="AV44" i="56"/>
  <c r="BE29" i="58"/>
  <c r="BE11" i="50"/>
  <c r="BE8" i="58" s="1"/>
  <c r="BE9" i="58"/>
  <c r="AG132" i="54"/>
  <c r="AG42" i="50" s="1"/>
  <c r="AG44" i="50" s="1"/>
  <c r="AG48" i="50" s="1"/>
  <c r="AG23" i="52" s="1"/>
  <c r="V36" i="50"/>
  <c r="V48" i="58"/>
  <c r="V50" i="58" s="1"/>
  <c r="V51" i="58" s="1"/>
  <c r="BG24" i="54"/>
  <c r="BG31" i="54" s="1"/>
  <c r="BG32" i="54" s="1"/>
  <c r="BG35" i="54" s="1"/>
  <c r="BG37" i="54" s="1"/>
  <c r="BG106" i="54" s="1"/>
  <c r="BK84" i="44"/>
  <c r="BK85" i="44" s="1"/>
  <c r="BK11" i="57" s="1"/>
  <c r="BK73" i="44"/>
  <c r="BK74" i="44" s="1"/>
  <c r="BK11" i="55" s="1"/>
  <c r="BK2" i="59"/>
  <c r="BM5" i="58"/>
  <c r="BM5" i="59"/>
  <c r="BI17" i="53"/>
  <c r="BI25" i="53" s="1"/>
  <c r="BF20" i="58"/>
  <c r="BF9" i="58"/>
  <c r="BF29" i="58"/>
  <c r="BI18" i="53"/>
  <c r="BI19" i="54" s="1"/>
  <c r="BI23" i="54" s="1"/>
  <c r="BH49" i="54"/>
  <c r="BH53" i="54" s="1"/>
  <c r="BF3" i="59"/>
  <c r="BF3" i="58"/>
  <c r="BG54" i="53"/>
  <c r="BG56" i="53" s="1"/>
  <c r="BG9" i="50" s="1"/>
  <c r="BG60" i="53"/>
  <c r="BG61" i="53" s="1"/>
  <c r="BJ36" i="57"/>
  <c r="BJ37" i="57" s="1"/>
  <c r="BJ39" i="57" s="1"/>
  <c r="BJ40" i="58"/>
  <c r="BJ10" i="58"/>
  <c r="BJ30" i="58"/>
  <c r="BJ21" i="58"/>
  <c r="BJ4" i="58"/>
  <c r="BJ4" i="59"/>
  <c r="V38" i="58"/>
  <c r="V41" i="58" s="1"/>
  <c r="V42" i="58" s="1"/>
  <c r="V29" i="50"/>
  <c r="W38" i="52"/>
  <c r="W40" i="52" s="1"/>
  <c r="W43" i="52" s="1"/>
  <c r="W44" i="52" s="1"/>
  <c r="BJ27" i="57"/>
  <c r="BJ30" i="52"/>
  <c r="BH48" i="54"/>
  <c r="BH52" i="54" s="1"/>
  <c r="BH41" i="53"/>
  <c r="BH45" i="53" s="1"/>
  <c r="BH46" i="53" s="1"/>
  <c r="BH50" i="53" s="1"/>
  <c r="BH51" i="53" s="1"/>
  <c r="BH55" i="53" s="1"/>
  <c r="BG32" i="52"/>
  <c r="BG35" i="52" s="1"/>
  <c r="BF34" i="50"/>
  <c r="BF47" i="58" s="1"/>
  <c r="BH26" i="53"/>
  <c r="BH27" i="53" s="1"/>
  <c r="BH31" i="53" s="1"/>
  <c r="BH32" i="53" s="1"/>
  <c r="BI31" i="57"/>
  <c r="BI15" i="57"/>
  <c r="BI17" i="57" s="1"/>
  <c r="BI18" i="57" s="1"/>
  <c r="BI17" i="54"/>
  <c r="BI21" i="54" s="1"/>
  <c r="BI47" i="54"/>
  <c r="BI51" i="54" s="1"/>
  <c r="BF11" i="50"/>
  <c r="BF8" i="58" s="1"/>
  <c r="BJ41" i="56"/>
  <c r="BJ26" i="55"/>
  <c r="BJ70" i="56"/>
  <c r="BJ10" i="28"/>
  <c r="BJ15" i="28" s="1"/>
  <c r="BK12" i="28" s="1"/>
  <c r="BJ81" i="53"/>
  <c r="BJ119" i="54"/>
  <c r="BF69" i="53"/>
  <c r="BF70" i="53" s="1"/>
  <c r="BF84" i="53"/>
  <c r="BH89" i="54"/>
  <c r="BH93" i="54" s="1"/>
  <c r="BH94" i="54" s="1"/>
  <c r="BH97" i="54" s="1"/>
  <c r="BF107" i="54"/>
  <c r="BF122" i="54"/>
  <c r="BF3" i="54"/>
  <c r="BF3" i="57"/>
  <c r="BF3" i="55"/>
  <c r="BF3" i="56"/>
  <c r="AH73" i="53"/>
  <c r="AH74" i="53" s="1"/>
  <c r="AH86" i="53" s="1"/>
  <c r="AH129" i="54" s="1"/>
  <c r="BH24" i="54"/>
  <c r="BH31" i="54" s="1"/>
  <c r="BH32" i="54" s="1"/>
  <c r="BH35" i="54" s="1"/>
  <c r="BH37" i="54" s="1"/>
  <c r="BI73" i="54"/>
  <c r="BI81" i="54" s="1"/>
  <c r="BI87" i="54" s="1"/>
  <c r="BI72" i="54"/>
  <c r="BI80" i="54" s="1"/>
  <c r="BI86" i="54" s="1"/>
  <c r="BI74" i="54"/>
  <c r="BI82" i="54" s="1"/>
  <c r="BI88" i="54" s="1"/>
  <c r="BG28" i="55"/>
  <c r="BG31" i="55" s="1"/>
  <c r="BF26" i="50"/>
  <c r="BI30" i="55"/>
  <c r="BI13" i="55"/>
  <c r="BI13" i="50" s="1"/>
  <c r="BM5" i="56"/>
  <c r="BM5" i="57"/>
  <c r="BM5" i="55"/>
  <c r="BM5" i="54"/>
  <c r="AH110" i="54"/>
  <c r="AH111" i="54" s="1"/>
  <c r="AH124" i="54"/>
  <c r="AH130" i="54" s="1"/>
  <c r="BG8" i="56"/>
  <c r="BG74" i="56"/>
  <c r="BG75" i="56" s="1"/>
  <c r="BH72" i="56" s="1"/>
  <c r="BH65" i="56" s="1"/>
  <c r="BH66" i="56" s="1"/>
  <c r="BI44" i="54"/>
  <c r="BI62" i="54" s="1"/>
  <c r="BI12" i="54"/>
  <c r="BI36" i="54" s="1"/>
  <c r="BJ15" i="53"/>
  <c r="BJ17" i="53" s="1"/>
  <c r="BJ43" i="54"/>
  <c r="BJ12" i="57"/>
  <c r="BJ13" i="57" s="1"/>
  <c r="BJ47" i="50" s="1"/>
  <c r="BJ71" i="54"/>
  <c r="BJ12" i="55"/>
  <c r="BJ11" i="54"/>
  <c r="BJ4" i="56"/>
  <c r="BJ4" i="55"/>
  <c r="BJ4" i="57"/>
  <c r="BJ4" i="54"/>
  <c r="BI30" i="54"/>
  <c r="BI57" i="54"/>
  <c r="BI30" i="53"/>
  <c r="BI105" i="54"/>
  <c r="BI68" i="53"/>
  <c r="BI49" i="53"/>
  <c r="BI24" i="53"/>
  <c r="BI39" i="53"/>
  <c r="BI43" i="53" s="1"/>
  <c r="BJ4" i="52"/>
  <c r="BJ4" i="53"/>
  <c r="BJ20" i="52"/>
  <c r="BJ10" i="52"/>
  <c r="BJ26" i="44"/>
  <c r="BJ27" i="44" s="1"/>
  <c r="BF3" i="50"/>
  <c r="BF3" i="52"/>
  <c r="BF3" i="53"/>
  <c r="BK25" i="44"/>
  <c r="BM5" i="50"/>
  <c r="BM5" i="53"/>
  <c r="BM5" i="52"/>
  <c r="BJ4" i="49"/>
  <c r="BJ4" i="50"/>
  <c r="BJ4" i="44"/>
  <c r="BK51" i="44"/>
  <c r="BK52" i="44" s="1"/>
  <c r="BM5" i="49"/>
  <c r="BM12" i="44"/>
  <c r="BM13" i="44" s="1"/>
  <c r="BM105" i="44" s="1"/>
  <c r="BF3" i="28"/>
  <c r="BF3" i="49"/>
  <c r="BK46" i="44"/>
  <c r="BK47" i="44" s="1"/>
  <c r="BK106" i="44" s="1"/>
  <c r="BK100" i="44"/>
  <c r="BK107" i="44"/>
  <c r="BF3" i="44"/>
  <c r="BH108" i="44"/>
  <c r="BG113" i="44"/>
  <c r="BG114" i="44" s="1"/>
  <c r="BJ4" i="28"/>
  <c r="BK91" i="44"/>
  <c r="BK92" i="44" s="1"/>
  <c r="BK95" i="44" s="1"/>
  <c r="BL96" i="44" s="1"/>
  <c r="BL99" i="44" s="1"/>
  <c r="BK2" i="28"/>
  <c r="BK62" i="44"/>
  <c r="BK63" i="44" s="1"/>
  <c r="BK49" i="58" s="1"/>
  <c r="BK21" i="44"/>
  <c r="BK22" i="44" s="1"/>
  <c r="BK38" i="44"/>
  <c r="BK39" i="44" s="1"/>
  <c r="BK15" i="56" s="1"/>
  <c r="BM5" i="44"/>
  <c r="BM5" i="28"/>
  <c r="BN9" i="44"/>
  <c r="BL17" i="44"/>
  <c r="BL18" i="44" s="1"/>
  <c r="BE11" i="58" l="1"/>
  <c r="BE13" i="58" s="1"/>
  <c r="BI41" i="53"/>
  <c r="BI45" i="53" s="1"/>
  <c r="BI26" i="53"/>
  <c r="BI27" i="53" s="1"/>
  <c r="BI31" i="53" s="1"/>
  <c r="BI32" i="53" s="1"/>
  <c r="BI54" i="53" s="1"/>
  <c r="AW20" i="56"/>
  <c r="AX17" i="56"/>
  <c r="AW24" i="56"/>
  <c r="AW25" i="56" s="1"/>
  <c r="AV45" i="56"/>
  <c r="AV46" i="56" s="1"/>
  <c r="AV26" i="56"/>
  <c r="AV13" i="52"/>
  <c r="AV28" i="58"/>
  <c r="AV31" i="58" s="1"/>
  <c r="AV33" i="58" s="1"/>
  <c r="AV39" i="52"/>
  <c r="BE41" i="50"/>
  <c r="BG99" i="54"/>
  <c r="BG100" i="54" s="1"/>
  <c r="BG101" i="54" s="1"/>
  <c r="BG10" i="50" s="1"/>
  <c r="BG11" i="50" s="1"/>
  <c r="BE7" i="56"/>
  <c r="AX9" i="56"/>
  <c r="AX10" i="56" s="1"/>
  <c r="AX42" i="57"/>
  <c r="BL2" i="50"/>
  <c r="BL2" i="56"/>
  <c r="BL2" i="49"/>
  <c r="BL2" i="55"/>
  <c r="BL2" i="52"/>
  <c r="BL2" i="54"/>
  <c r="BL2" i="57"/>
  <c r="BL2" i="53"/>
  <c r="BL2" i="58"/>
  <c r="BL2" i="44"/>
  <c r="AY29" i="57"/>
  <c r="AX32" i="50"/>
  <c r="AX46" i="58" s="1"/>
  <c r="BF72" i="53"/>
  <c r="BF85" i="53"/>
  <c r="BH54" i="54"/>
  <c r="BH58" i="54" s="1"/>
  <c r="BH59" i="54" s="1"/>
  <c r="BH63" i="54" s="1"/>
  <c r="BH64" i="54" s="1"/>
  <c r="BH98" i="54" s="1"/>
  <c r="AW34" i="56"/>
  <c r="AW35" i="56" s="1"/>
  <c r="AW19" i="58"/>
  <c r="AW22" i="58" s="1"/>
  <c r="AW24" i="58" s="1"/>
  <c r="BI49" i="54"/>
  <c r="BI53" i="54" s="1"/>
  <c r="BG29" i="58"/>
  <c r="BG20" i="58"/>
  <c r="BG9" i="58"/>
  <c r="BL84" i="44"/>
  <c r="BL85" i="44" s="1"/>
  <c r="BL11" i="57" s="1"/>
  <c r="BL73" i="44"/>
  <c r="BL74" i="44" s="1"/>
  <c r="BL11" i="55" s="1"/>
  <c r="BL2" i="59"/>
  <c r="BN5" i="59"/>
  <c r="BN5" i="58"/>
  <c r="BH54" i="53"/>
  <c r="BH56" i="53" s="1"/>
  <c r="BH9" i="50" s="1"/>
  <c r="BH60" i="53"/>
  <c r="BH61" i="53" s="1"/>
  <c r="BI40" i="53"/>
  <c r="BI44" i="53" s="1"/>
  <c r="BI46" i="53" s="1"/>
  <c r="BI50" i="53" s="1"/>
  <c r="BI51" i="53" s="1"/>
  <c r="BI55" i="53" s="1"/>
  <c r="BI18" i="54"/>
  <c r="BI22" i="54" s="1"/>
  <c r="BI24" i="54" s="1"/>
  <c r="BI31" i="54" s="1"/>
  <c r="BI32" i="54" s="1"/>
  <c r="BI35" i="54" s="1"/>
  <c r="BI37" i="54" s="1"/>
  <c r="BI48" i="54"/>
  <c r="BI52" i="54" s="1"/>
  <c r="BK4" i="58"/>
  <c r="BK4" i="59"/>
  <c r="BF11" i="58"/>
  <c r="BF13" i="58" s="1"/>
  <c r="BG3" i="59"/>
  <c r="BG3" i="58"/>
  <c r="BK36" i="57"/>
  <c r="BK37" i="57" s="1"/>
  <c r="BK39" i="57" s="1"/>
  <c r="BK40" i="58"/>
  <c r="BK10" i="58"/>
  <c r="BK30" i="58"/>
  <c r="BK21" i="58"/>
  <c r="AH131" i="54"/>
  <c r="W45" i="52"/>
  <c r="W24" i="52"/>
  <c r="V56" i="50"/>
  <c r="V57" i="50"/>
  <c r="BK30" i="52"/>
  <c r="BK27" i="57"/>
  <c r="BH32" i="52"/>
  <c r="BH35" i="52" s="1"/>
  <c r="BG34" i="50"/>
  <c r="BG47" i="58" s="1"/>
  <c r="BJ31" i="57"/>
  <c r="BJ15" i="57"/>
  <c r="BJ17" i="57" s="1"/>
  <c r="BJ18" i="57" s="1"/>
  <c r="BJ48" i="54"/>
  <c r="BJ52" i="54" s="1"/>
  <c r="BJ18" i="54"/>
  <c r="BJ22" i="54" s="1"/>
  <c r="BK70" i="56"/>
  <c r="BK10" i="28"/>
  <c r="BK15" i="28" s="1"/>
  <c r="BL12" i="28" s="1"/>
  <c r="BK41" i="56"/>
  <c r="BK26" i="55"/>
  <c r="BK81" i="53"/>
  <c r="BK119" i="54"/>
  <c r="BK4" i="56"/>
  <c r="BK4" i="57"/>
  <c r="BK4" i="54"/>
  <c r="BK4" i="55"/>
  <c r="BJ44" i="54"/>
  <c r="BJ62" i="54" s="1"/>
  <c r="BJ12" i="54"/>
  <c r="BJ36" i="54" s="1"/>
  <c r="BI89" i="54"/>
  <c r="BI93" i="54" s="1"/>
  <c r="BI94" i="54" s="1"/>
  <c r="BI97" i="54" s="1"/>
  <c r="BF7" i="56"/>
  <c r="BF41" i="50"/>
  <c r="BJ72" i="54"/>
  <c r="BJ80" i="54" s="1"/>
  <c r="BJ86" i="54" s="1"/>
  <c r="BJ74" i="54"/>
  <c r="BJ82" i="54" s="1"/>
  <c r="BJ88" i="54" s="1"/>
  <c r="BJ73" i="54"/>
  <c r="BJ81" i="54" s="1"/>
  <c r="BJ87" i="54" s="1"/>
  <c r="BG107" i="54"/>
  <c r="BG122" i="54"/>
  <c r="BH99" i="54"/>
  <c r="BH106" i="54"/>
  <c r="BG69" i="53"/>
  <c r="BG70" i="53" s="1"/>
  <c r="BG84" i="53"/>
  <c r="BH28" i="55"/>
  <c r="BH31" i="55" s="1"/>
  <c r="BG26" i="50"/>
  <c r="BG3" i="57"/>
  <c r="BG3" i="56"/>
  <c r="BG3" i="55"/>
  <c r="BG3" i="54"/>
  <c r="AI83" i="53"/>
  <c r="AH27" i="50"/>
  <c r="AH37" i="58" s="1"/>
  <c r="BJ18" i="53"/>
  <c r="BJ26" i="53" s="1"/>
  <c r="BJ16" i="53"/>
  <c r="BJ24" i="53" s="1"/>
  <c r="BN5" i="56"/>
  <c r="BN5" i="55"/>
  <c r="BN5" i="57"/>
  <c r="BN5" i="54"/>
  <c r="BH74" i="56"/>
  <c r="BH75" i="56" s="1"/>
  <c r="BI72" i="56" s="1"/>
  <c r="BI65" i="56" s="1"/>
  <c r="BI66" i="56" s="1"/>
  <c r="BH8" i="56"/>
  <c r="BK15" i="53"/>
  <c r="BK17" i="53" s="1"/>
  <c r="BK12" i="55"/>
  <c r="BK12" i="57"/>
  <c r="BK13" i="57" s="1"/>
  <c r="BK47" i="50" s="1"/>
  <c r="BK43" i="54"/>
  <c r="BK71" i="54"/>
  <c r="BK11" i="54"/>
  <c r="BJ30" i="55"/>
  <c r="BJ13" i="55"/>
  <c r="BJ13" i="50" s="1"/>
  <c r="AI121" i="54"/>
  <c r="AH31" i="50"/>
  <c r="AH39" i="58" s="1"/>
  <c r="BF109" i="54"/>
  <c r="BF123" i="54" s="1"/>
  <c r="BJ30" i="53"/>
  <c r="BJ57" i="54"/>
  <c r="BJ68" i="53"/>
  <c r="BJ49" i="53"/>
  <c r="BJ30" i="54"/>
  <c r="BJ105" i="54"/>
  <c r="BJ25" i="53"/>
  <c r="BJ40" i="53"/>
  <c r="BJ44" i="53" s="1"/>
  <c r="BK4" i="52"/>
  <c r="BK4" i="53"/>
  <c r="BG3" i="50"/>
  <c r="BG3" i="52"/>
  <c r="BG3" i="53"/>
  <c r="BL25" i="44"/>
  <c r="BK26" i="44"/>
  <c r="BK27" i="44" s="1"/>
  <c r="BN5" i="50"/>
  <c r="BN5" i="52"/>
  <c r="BN5" i="53"/>
  <c r="BK10" i="52"/>
  <c r="BK20" i="52"/>
  <c r="BL51" i="44"/>
  <c r="BL52" i="44" s="1"/>
  <c r="BK4" i="49"/>
  <c r="BK4" i="44"/>
  <c r="BK4" i="50"/>
  <c r="BN5" i="49"/>
  <c r="BN12" i="44"/>
  <c r="BN13" i="44" s="1"/>
  <c r="BN105" i="44" s="1"/>
  <c r="BG3" i="28"/>
  <c r="BG3" i="49"/>
  <c r="BL46" i="44"/>
  <c r="BL47" i="44" s="1"/>
  <c r="BL106" i="44" s="1"/>
  <c r="BL100" i="44"/>
  <c r="BL107" i="44"/>
  <c r="BG3" i="44"/>
  <c r="BI108" i="44"/>
  <c r="BH113" i="44"/>
  <c r="BH114" i="44" s="1"/>
  <c r="BN5" i="44"/>
  <c r="BN5" i="28"/>
  <c r="BO9" i="44"/>
  <c r="BL91" i="44"/>
  <c r="BL92" i="44" s="1"/>
  <c r="BL95" i="44" s="1"/>
  <c r="BM96" i="44" s="1"/>
  <c r="BM99" i="44" s="1"/>
  <c r="BL21" i="44"/>
  <c r="BL22" i="44" s="1"/>
  <c r="BL38" i="44"/>
  <c r="BL39" i="44" s="1"/>
  <c r="BL15" i="56" s="1"/>
  <c r="BL2" i="28"/>
  <c r="BL62" i="44"/>
  <c r="BL63" i="44" s="1"/>
  <c r="BL49" i="58" s="1"/>
  <c r="BM17" i="44"/>
  <c r="BM18" i="44" s="1"/>
  <c r="BK4" i="28"/>
  <c r="BI60" i="53" l="1"/>
  <c r="AW43" i="56"/>
  <c r="AV33" i="50"/>
  <c r="AV29" i="56"/>
  <c r="AV30" i="56" s="1"/>
  <c r="AV43" i="50"/>
  <c r="AX18" i="56"/>
  <c r="AX19" i="56"/>
  <c r="AW26" i="56"/>
  <c r="AW45" i="56"/>
  <c r="AX20" i="56"/>
  <c r="BG8" i="58"/>
  <c r="BG11" i="58" s="1"/>
  <c r="BG13" i="58" s="1"/>
  <c r="BG41" i="50"/>
  <c r="AY32" i="57"/>
  <c r="AY40" i="57"/>
  <c r="AY41" i="57" s="1"/>
  <c r="BK16" i="53"/>
  <c r="BK24" i="53" s="1"/>
  <c r="AX14" i="50"/>
  <c r="AX15" i="50" s="1"/>
  <c r="AX46" i="50"/>
  <c r="BI54" i="54"/>
  <c r="BI58" i="54" s="1"/>
  <c r="BI59" i="54" s="1"/>
  <c r="BI63" i="54" s="1"/>
  <c r="BI64" i="54" s="1"/>
  <c r="BI98" i="54" s="1"/>
  <c r="AW36" i="56"/>
  <c r="AW17" i="50" s="1"/>
  <c r="AW18" i="50" s="1"/>
  <c r="AW44" i="56"/>
  <c r="BM2" i="50"/>
  <c r="BM2" i="56"/>
  <c r="BM2" i="49"/>
  <c r="BM2" i="55"/>
  <c r="BM2" i="52"/>
  <c r="BM2" i="54"/>
  <c r="BM2" i="57"/>
  <c r="BM2" i="53"/>
  <c r="BM2" i="58"/>
  <c r="BM2" i="44"/>
  <c r="BG72" i="53"/>
  <c r="BG85" i="53"/>
  <c r="BI56" i="53"/>
  <c r="BI9" i="50" s="1"/>
  <c r="AW46" i="56"/>
  <c r="BH100" i="54"/>
  <c r="BH101" i="54" s="1"/>
  <c r="BH10" i="50" s="1"/>
  <c r="BH11" i="50" s="1"/>
  <c r="AH132" i="54"/>
  <c r="AH42" i="50" s="1"/>
  <c r="AH44" i="50" s="1"/>
  <c r="AH48" i="50" s="1"/>
  <c r="AH23" i="52" s="1"/>
  <c r="BK18" i="53"/>
  <c r="BK19" i="54" s="1"/>
  <c r="BK23" i="54" s="1"/>
  <c r="BH29" i="58"/>
  <c r="BH20" i="58"/>
  <c r="BH9" i="58"/>
  <c r="BH84" i="53"/>
  <c r="BH69" i="53"/>
  <c r="BH70" i="53" s="1"/>
  <c r="BG7" i="56"/>
  <c r="BL4" i="58"/>
  <c r="BL4" i="59"/>
  <c r="BM84" i="44"/>
  <c r="BM85" i="44" s="1"/>
  <c r="BM11" i="57" s="1"/>
  <c r="BM73" i="44"/>
  <c r="BM74" i="44" s="1"/>
  <c r="BM11" i="55" s="1"/>
  <c r="BM2" i="59"/>
  <c r="BL36" i="57"/>
  <c r="BL37" i="57" s="1"/>
  <c r="BL39" i="57" s="1"/>
  <c r="BL40" i="58"/>
  <c r="BL30" i="58"/>
  <c r="BL10" i="58"/>
  <c r="BL21" i="58"/>
  <c r="BO5" i="58"/>
  <c r="BO5" i="59"/>
  <c r="BH3" i="59"/>
  <c r="BH3" i="58"/>
  <c r="W14" i="52"/>
  <c r="W15" i="52" s="1"/>
  <c r="W25" i="52"/>
  <c r="W50" i="50"/>
  <c r="W51" i="50" s="1"/>
  <c r="W20" i="50"/>
  <c r="W21" i="50" s="1"/>
  <c r="BI32" i="52"/>
  <c r="BI35" i="52" s="1"/>
  <c r="BH34" i="50"/>
  <c r="BH47" i="58" s="1"/>
  <c r="BL30" i="52"/>
  <c r="BL27" i="57"/>
  <c r="BK31" i="57"/>
  <c r="BK15" i="57"/>
  <c r="BK17" i="57" s="1"/>
  <c r="BK18" i="57" s="1"/>
  <c r="BK18" i="54"/>
  <c r="BK22" i="54" s="1"/>
  <c r="BK48" i="54"/>
  <c r="BK52" i="54" s="1"/>
  <c r="BK30" i="55"/>
  <c r="BK13" i="55"/>
  <c r="BK13" i="50" s="1"/>
  <c r="BJ27" i="53"/>
  <c r="BJ31" i="53" s="1"/>
  <c r="BJ32" i="53" s="1"/>
  <c r="AI110" i="54"/>
  <c r="AI111" i="54" s="1"/>
  <c r="AI124" i="54"/>
  <c r="AI130" i="54" s="1"/>
  <c r="BI99" i="54"/>
  <c r="BI106" i="54"/>
  <c r="BL15" i="53"/>
  <c r="BL18" i="53" s="1"/>
  <c r="BL12" i="55"/>
  <c r="BL43" i="54"/>
  <c r="BL71" i="54"/>
  <c r="BL12" i="57"/>
  <c r="BL13" i="57" s="1"/>
  <c r="BL47" i="50" s="1"/>
  <c r="BL11" i="54"/>
  <c r="BJ39" i="53"/>
  <c r="BJ43" i="53" s="1"/>
  <c r="AI73" i="53"/>
  <c r="AI74" i="53" s="1"/>
  <c r="AI86" i="53" s="1"/>
  <c r="AI129" i="54" s="1"/>
  <c r="BL41" i="56"/>
  <c r="BL119" i="54"/>
  <c r="BL70" i="56"/>
  <c r="BL10" i="28"/>
  <c r="BL15" i="28" s="1"/>
  <c r="BM12" i="28" s="1"/>
  <c r="BL26" i="55"/>
  <c r="BL81" i="53"/>
  <c r="BJ41" i="53"/>
  <c r="BJ45" i="53" s="1"/>
  <c r="BK44" i="54"/>
  <c r="BK62" i="54" s="1"/>
  <c r="BK12" i="54"/>
  <c r="BK36" i="54" s="1"/>
  <c r="BL4" i="56"/>
  <c r="BL4" i="57"/>
  <c r="BL4" i="54"/>
  <c r="BL4" i="55"/>
  <c r="BK73" i="54"/>
  <c r="BK81" i="54" s="1"/>
  <c r="BK87" i="54" s="1"/>
  <c r="BK72" i="54"/>
  <c r="BK80" i="54" s="1"/>
  <c r="BK86" i="54" s="1"/>
  <c r="BK74" i="54"/>
  <c r="BK82" i="54" s="1"/>
  <c r="BK88" i="54" s="1"/>
  <c r="BK17" i="54"/>
  <c r="BK21" i="54" s="1"/>
  <c r="BK47" i="54"/>
  <c r="BK51" i="54" s="1"/>
  <c r="BH107" i="54"/>
  <c r="BH122" i="54"/>
  <c r="BO5" i="57"/>
  <c r="BO5" i="56"/>
  <c r="BO5" i="54"/>
  <c r="BO5" i="55"/>
  <c r="BJ47" i="54"/>
  <c r="BJ51" i="54" s="1"/>
  <c r="BJ17" i="54"/>
  <c r="BJ21" i="54" s="1"/>
  <c r="BK68" i="53"/>
  <c r="BK57" i="54"/>
  <c r="BK30" i="54"/>
  <c r="BK49" i="53"/>
  <c r="BK30" i="53"/>
  <c r="BK105" i="54"/>
  <c r="BG109" i="54"/>
  <c r="BG123" i="54" s="1"/>
  <c r="BH3" i="55"/>
  <c r="BH3" i="56"/>
  <c r="BH3" i="57"/>
  <c r="BH3" i="54"/>
  <c r="BI8" i="56"/>
  <c r="BI74" i="56"/>
  <c r="BI75" i="56" s="1"/>
  <c r="BJ72" i="56" s="1"/>
  <c r="BJ65" i="56" s="1"/>
  <c r="BJ66" i="56" s="1"/>
  <c r="BJ19" i="54"/>
  <c r="BJ23" i="54" s="1"/>
  <c r="BJ49" i="54"/>
  <c r="BJ53" i="54" s="1"/>
  <c r="BI28" i="55"/>
  <c r="BI31" i="55" s="1"/>
  <c r="BH26" i="50"/>
  <c r="BJ89" i="54"/>
  <c r="BJ93" i="54" s="1"/>
  <c r="BJ94" i="54" s="1"/>
  <c r="BJ97" i="54" s="1"/>
  <c r="BI61" i="53"/>
  <c r="BK25" i="53"/>
  <c r="BK40" i="53"/>
  <c r="BK44" i="53" s="1"/>
  <c r="BL10" i="52"/>
  <c r="BL20" i="52"/>
  <c r="BL4" i="52"/>
  <c r="BL4" i="53"/>
  <c r="BO5" i="50"/>
  <c r="BO5" i="52"/>
  <c r="BO5" i="53"/>
  <c r="BH3" i="50"/>
  <c r="BH3" i="52"/>
  <c r="BH3" i="53"/>
  <c r="BM25" i="44"/>
  <c r="BL26" i="44"/>
  <c r="BL27" i="44" s="1"/>
  <c r="BM51" i="44"/>
  <c r="BM52" i="44" s="1"/>
  <c r="BL4" i="49"/>
  <c r="BL4" i="44"/>
  <c r="BL4" i="50"/>
  <c r="BO5" i="49"/>
  <c r="BO12" i="44"/>
  <c r="BO13" i="44" s="1"/>
  <c r="BO105" i="44" s="1"/>
  <c r="BH3" i="49"/>
  <c r="BH3" i="28"/>
  <c r="BM46" i="44"/>
  <c r="BM47" i="44" s="1"/>
  <c r="BM106" i="44" s="1"/>
  <c r="BH3" i="44"/>
  <c r="BM100" i="44"/>
  <c r="BM107" i="44"/>
  <c r="BJ108" i="44"/>
  <c r="BI113" i="44"/>
  <c r="BI114" i="44" s="1"/>
  <c r="BM62" i="44"/>
  <c r="BM63" i="44" s="1"/>
  <c r="BM49" i="58" s="1"/>
  <c r="BM38" i="44"/>
  <c r="BM39" i="44" s="1"/>
  <c r="BM15" i="56" s="1"/>
  <c r="BM2" i="28"/>
  <c r="BM91" i="44"/>
  <c r="BM92" i="44" s="1"/>
  <c r="BM95" i="44" s="1"/>
  <c r="BN96" i="44" s="1"/>
  <c r="BN99" i="44" s="1"/>
  <c r="BM21" i="44"/>
  <c r="BM22" i="44" s="1"/>
  <c r="BO5" i="44"/>
  <c r="BO5" i="28"/>
  <c r="BP9" i="44"/>
  <c r="BL4" i="28"/>
  <c r="BN17" i="44"/>
  <c r="BN18" i="44" s="1"/>
  <c r="BH8" i="58" l="1"/>
  <c r="BH7" i="56"/>
  <c r="BH41" i="50"/>
  <c r="AY17" i="56"/>
  <c r="AX24" i="56"/>
  <c r="AW43" i="50"/>
  <c r="AW29" i="56"/>
  <c r="AW30" i="56" s="1"/>
  <c r="BK39" i="53"/>
  <c r="BK43" i="53" s="1"/>
  <c r="BK41" i="53"/>
  <c r="BK45" i="53" s="1"/>
  <c r="BK49" i="54"/>
  <c r="BK53" i="54" s="1"/>
  <c r="AY9" i="56"/>
  <c r="AY10" i="56" s="1"/>
  <c r="AY42" i="57"/>
  <c r="BI100" i="54"/>
  <c r="BI101" i="54" s="1"/>
  <c r="BI10" i="50" s="1"/>
  <c r="AZ29" i="57"/>
  <c r="AY32" i="50"/>
  <c r="AY46" i="58" s="1"/>
  <c r="AX43" i="56"/>
  <c r="AW33" i="50"/>
  <c r="AW39" i="52"/>
  <c r="AW13" i="52"/>
  <c r="AW28" i="58"/>
  <c r="AW31" i="58" s="1"/>
  <c r="AW33" i="58" s="1"/>
  <c r="BN2" i="44"/>
  <c r="BN2" i="50"/>
  <c r="BN2" i="56"/>
  <c r="BN2" i="49"/>
  <c r="BN2" i="55"/>
  <c r="BN2" i="52"/>
  <c r="BN2" i="54"/>
  <c r="BN2" i="57"/>
  <c r="BN2" i="53"/>
  <c r="BN2" i="58"/>
  <c r="AX34" i="56"/>
  <c r="AX35" i="56" s="1"/>
  <c r="AX19" i="58"/>
  <c r="AX22" i="58" s="1"/>
  <c r="AX24" i="58" s="1"/>
  <c r="BK26" i="53"/>
  <c r="BK27" i="53" s="1"/>
  <c r="BK31" i="53" s="1"/>
  <c r="BK32" i="53" s="1"/>
  <c r="BH72" i="53"/>
  <c r="BH85" i="53"/>
  <c r="BL17" i="53"/>
  <c r="BL25" i="53" s="1"/>
  <c r="BM36" i="57"/>
  <c r="BM37" i="57" s="1"/>
  <c r="BM39" i="57" s="1"/>
  <c r="BM30" i="58"/>
  <c r="BM40" i="58"/>
  <c r="BM10" i="58"/>
  <c r="BM21" i="58"/>
  <c r="BM4" i="58"/>
  <c r="BM4" i="59"/>
  <c r="BN84" i="44"/>
  <c r="BN85" i="44" s="1"/>
  <c r="BN11" i="57" s="1"/>
  <c r="BN73" i="44"/>
  <c r="BN74" i="44" s="1"/>
  <c r="BN11" i="55" s="1"/>
  <c r="BN2" i="59"/>
  <c r="BI20" i="58"/>
  <c r="BI9" i="58"/>
  <c r="BI29" i="58"/>
  <c r="BP5" i="58"/>
  <c r="BP5" i="59"/>
  <c r="BJ54" i="53"/>
  <c r="BJ60" i="53"/>
  <c r="BJ61" i="53" s="1"/>
  <c r="BJ46" i="53"/>
  <c r="BJ50" i="53" s="1"/>
  <c r="BJ51" i="53" s="1"/>
  <c r="BJ55" i="53" s="1"/>
  <c r="BI3" i="59"/>
  <c r="BI3" i="58"/>
  <c r="BH11" i="58"/>
  <c r="BH13" i="58" s="1"/>
  <c r="X12" i="52"/>
  <c r="W35" i="50"/>
  <c r="W28" i="50"/>
  <c r="X22" i="52"/>
  <c r="BL16" i="53"/>
  <c r="BL17" i="54" s="1"/>
  <c r="BL21" i="54" s="1"/>
  <c r="BI11" i="50"/>
  <c r="BI8" i="58" s="1"/>
  <c r="AI131" i="54"/>
  <c r="BM30" i="52"/>
  <c r="BM27" i="57"/>
  <c r="BI34" i="50"/>
  <c r="BI47" i="58" s="1"/>
  <c r="BJ32" i="52"/>
  <c r="BJ35" i="52" s="1"/>
  <c r="BL15" i="57"/>
  <c r="BL17" i="57" s="1"/>
  <c r="BL18" i="57" s="1"/>
  <c r="BL31" i="57"/>
  <c r="BJ54" i="54"/>
  <c r="BJ58" i="54" s="1"/>
  <c r="BJ59" i="54" s="1"/>
  <c r="BJ63" i="54" s="1"/>
  <c r="BJ64" i="54" s="1"/>
  <c r="BJ98" i="54" s="1"/>
  <c r="BM15" i="28"/>
  <c r="BN12" i="28" s="1"/>
  <c r="BI107" i="54"/>
  <c r="BI122" i="54"/>
  <c r="BL49" i="54"/>
  <c r="BL53" i="54" s="1"/>
  <c r="BL19" i="54"/>
  <c r="BL23" i="54" s="1"/>
  <c r="BJ74" i="56"/>
  <c r="BJ75" i="56" s="1"/>
  <c r="BK72" i="56" s="1"/>
  <c r="BK65" i="56" s="1"/>
  <c r="BK66" i="56" s="1"/>
  <c r="BJ8" i="56"/>
  <c r="BK89" i="54"/>
  <c r="BK93" i="54" s="1"/>
  <c r="BK94" i="54" s="1"/>
  <c r="BK97" i="54" s="1"/>
  <c r="BM15" i="53"/>
  <c r="BM17" i="53" s="1"/>
  <c r="BM12" i="55"/>
  <c r="BM11" i="54"/>
  <c r="BM43" i="54"/>
  <c r="BM12" i="57"/>
  <c r="BM13" i="57" s="1"/>
  <c r="BM47" i="50" s="1"/>
  <c r="BM71" i="54"/>
  <c r="BI3" i="55"/>
  <c r="BI3" i="54"/>
  <c r="BI3" i="57"/>
  <c r="BI3" i="56"/>
  <c r="BH109" i="54"/>
  <c r="BH123" i="54" s="1"/>
  <c r="BI69" i="53"/>
  <c r="BI70" i="53" s="1"/>
  <c r="BI84" i="53"/>
  <c r="BK54" i="54"/>
  <c r="BK58" i="54" s="1"/>
  <c r="BK59" i="54" s="1"/>
  <c r="BK63" i="54" s="1"/>
  <c r="BK64" i="54" s="1"/>
  <c r="BK98" i="54" s="1"/>
  <c r="BK24" i="54"/>
  <c r="BK31" i="54" s="1"/>
  <c r="BK32" i="54" s="1"/>
  <c r="BK35" i="54" s="1"/>
  <c r="BK37" i="54" s="1"/>
  <c r="BL30" i="55"/>
  <c r="BL13" i="55"/>
  <c r="BL13" i="50" s="1"/>
  <c r="BJ24" i="54"/>
  <c r="BJ31" i="54" s="1"/>
  <c r="BJ32" i="54" s="1"/>
  <c r="BJ35" i="54" s="1"/>
  <c r="BJ37" i="54" s="1"/>
  <c r="BP5" i="57"/>
  <c r="BP5" i="56"/>
  <c r="BP5" i="54"/>
  <c r="BP5" i="55"/>
  <c r="BJ28" i="55"/>
  <c r="BJ31" i="55" s="1"/>
  <c r="BI26" i="50"/>
  <c r="BL30" i="54"/>
  <c r="BL57" i="54"/>
  <c r="BL105" i="54"/>
  <c r="BL30" i="53"/>
  <c r="BL68" i="53"/>
  <c r="BL49" i="53"/>
  <c r="BM4" i="57"/>
  <c r="BM4" i="54"/>
  <c r="BM4" i="55"/>
  <c r="BM4" i="56"/>
  <c r="AJ83" i="53"/>
  <c r="AI27" i="50"/>
  <c r="AI37" i="58" s="1"/>
  <c r="AJ121" i="54"/>
  <c r="AI31" i="50"/>
  <c r="AI39" i="58" s="1"/>
  <c r="BM70" i="56"/>
  <c r="BM119" i="54"/>
  <c r="BM41" i="56"/>
  <c r="BM10" i="28"/>
  <c r="BM26" i="55"/>
  <c r="BM81" i="53"/>
  <c r="BL44" i="54"/>
  <c r="BL62" i="54" s="1"/>
  <c r="BL12" i="54"/>
  <c r="BL36" i="54" s="1"/>
  <c r="BL72" i="54"/>
  <c r="BL80" i="54" s="1"/>
  <c r="BL86" i="54" s="1"/>
  <c r="BL74" i="54"/>
  <c r="BL82" i="54" s="1"/>
  <c r="BL88" i="54" s="1"/>
  <c r="BL73" i="54"/>
  <c r="BL81" i="54" s="1"/>
  <c r="BL87" i="54" s="1"/>
  <c r="BK46" i="53"/>
  <c r="BK50" i="53" s="1"/>
  <c r="BK51" i="53" s="1"/>
  <c r="BK55" i="53" s="1"/>
  <c r="BL26" i="53"/>
  <c r="BL41" i="53"/>
  <c r="BL45" i="53" s="1"/>
  <c r="BM4" i="52"/>
  <c r="BM4" i="53"/>
  <c r="BM10" i="52"/>
  <c r="BM20" i="52"/>
  <c r="BI3" i="50"/>
  <c r="BI3" i="53"/>
  <c r="BI3" i="52"/>
  <c r="BN25" i="44"/>
  <c r="BM26" i="44"/>
  <c r="BM27" i="44" s="1"/>
  <c r="BP5" i="50"/>
  <c r="BP5" i="52"/>
  <c r="BP5" i="53"/>
  <c r="BN51" i="44"/>
  <c r="BN52" i="44" s="1"/>
  <c r="BM4" i="49"/>
  <c r="BM4" i="50"/>
  <c r="BM4" i="44"/>
  <c r="BP5" i="49"/>
  <c r="BP12" i="44"/>
  <c r="BP13" i="44" s="1"/>
  <c r="BP105" i="44" s="1"/>
  <c r="BI3" i="49"/>
  <c r="BI3" i="28"/>
  <c r="BN46" i="44"/>
  <c r="BN47" i="44" s="1"/>
  <c r="BN106" i="44" s="1"/>
  <c r="BN100" i="44"/>
  <c r="BN107" i="44"/>
  <c r="BI3" i="44"/>
  <c r="BK108" i="44"/>
  <c r="BJ113" i="44"/>
  <c r="BJ114" i="44" s="1"/>
  <c r="BM4" i="28"/>
  <c r="BN62" i="44"/>
  <c r="BN63" i="44" s="1"/>
  <c r="BN49" i="58" s="1"/>
  <c r="BN91" i="44"/>
  <c r="BN92" i="44" s="1"/>
  <c r="BN95" i="44" s="1"/>
  <c r="BO96" i="44" s="1"/>
  <c r="BO99" i="44" s="1"/>
  <c r="BN21" i="44"/>
  <c r="BN22" i="44" s="1"/>
  <c r="BN38" i="44"/>
  <c r="BN39" i="44" s="1"/>
  <c r="BN15" i="56" s="1"/>
  <c r="BN2" i="28"/>
  <c r="BO17" i="44"/>
  <c r="BO18" i="44" s="1"/>
  <c r="BP5" i="28"/>
  <c r="BP5" i="44"/>
  <c r="BQ9" i="44"/>
  <c r="BL18" i="54" l="1"/>
  <c r="BL22" i="54" s="1"/>
  <c r="BL48" i="54"/>
  <c r="BL52" i="54" s="1"/>
  <c r="AX25" i="56"/>
  <c r="AX45" i="56" s="1"/>
  <c r="AX46" i="56" s="1"/>
  <c r="BI11" i="58"/>
  <c r="BI13" i="58" s="1"/>
  <c r="BL40" i="53"/>
  <c r="BL44" i="53" s="1"/>
  <c r="AX26" i="56"/>
  <c r="AX43" i="50" s="1"/>
  <c r="AY18" i="56"/>
  <c r="AY19" i="56"/>
  <c r="AY20" i="56"/>
  <c r="AZ32" i="57"/>
  <c r="AZ40" i="57"/>
  <c r="AZ41" i="57" s="1"/>
  <c r="BI72" i="53"/>
  <c r="BI85" i="53"/>
  <c r="BO2" i="58"/>
  <c r="BO2" i="44"/>
  <c r="BO2" i="50"/>
  <c r="BO2" i="56"/>
  <c r="BO2" i="49"/>
  <c r="BO2" i="55"/>
  <c r="BO2" i="52"/>
  <c r="BO2" i="54"/>
  <c r="BO2" i="57"/>
  <c r="BO2" i="53"/>
  <c r="BL47" i="54"/>
  <c r="BL51" i="54" s="1"/>
  <c r="AX44" i="56"/>
  <c r="AX36" i="56"/>
  <c r="AX17" i="50" s="1"/>
  <c r="AX18" i="50" s="1"/>
  <c r="AY46" i="50"/>
  <c r="AY14" i="50"/>
  <c r="AY15" i="50" s="1"/>
  <c r="BL24" i="53"/>
  <c r="BL27" i="53" s="1"/>
  <c r="BL31" i="53" s="1"/>
  <c r="BL32" i="53" s="1"/>
  <c r="AX29" i="56"/>
  <c r="AX30" i="56" s="1"/>
  <c r="BJ56" i="53"/>
  <c r="BJ9" i="50" s="1"/>
  <c r="BJ9" i="58" s="1"/>
  <c r="AI132" i="54"/>
  <c r="AI42" i="50" s="1"/>
  <c r="AI44" i="50" s="1"/>
  <c r="AI48" i="50" s="1"/>
  <c r="AI23" i="52" s="1"/>
  <c r="W36" i="50"/>
  <c r="W48" i="58"/>
  <c r="W50" i="58" s="1"/>
  <c r="W51" i="58" s="1"/>
  <c r="BI7" i="56"/>
  <c r="BI41" i="50"/>
  <c r="BL39" i="53"/>
  <c r="BL43" i="53" s="1"/>
  <c r="BK54" i="53"/>
  <c r="BK60" i="53"/>
  <c r="BK61" i="53" s="1"/>
  <c r="BK56" i="53"/>
  <c r="BK9" i="50" s="1"/>
  <c r="BN4" i="59"/>
  <c r="BN4" i="58"/>
  <c r="BQ5" i="59"/>
  <c r="BQ5" i="58"/>
  <c r="BN36" i="57"/>
  <c r="BN37" i="57" s="1"/>
  <c r="BN39" i="57" s="1"/>
  <c r="BN30" i="58"/>
  <c r="BN10" i="58"/>
  <c r="BN40" i="58"/>
  <c r="BN21" i="58"/>
  <c r="BJ3" i="59"/>
  <c r="BJ3" i="58"/>
  <c r="BO84" i="44"/>
  <c r="BO85" i="44" s="1"/>
  <c r="BO11" i="57" s="1"/>
  <c r="BO73" i="44"/>
  <c r="BO74" i="44" s="1"/>
  <c r="BO11" i="55" s="1"/>
  <c r="BO2" i="59"/>
  <c r="W38" i="58"/>
  <c r="W41" i="58" s="1"/>
  <c r="W42" i="58" s="1"/>
  <c r="W29" i="50"/>
  <c r="X38" i="52"/>
  <c r="X40" i="52" s="1"/>
  <c r="X43" i="52" s="1"/>
  <c r="X44" i="52" s="1"/>
  <c r="BN30" i="52"/>
  <c r="BN27" i="57"/>
  <c r="BK32" i="52"/>
  <c r="BK35" i="52" s="1"/>
  <c r="BJ34" i="50"/>
  <c r="BJ47" i="58" s="1"/>
  <c r="BM31" i="57"/>
  <c r="BM15" i="57"/>
  <c r="BM17" i="57" s="1"/>
  <c r="BM18" i="57" s="1"/>
  <c r="BM48" i="54"/>
  <c r="BM52" i="54" s="1"/>
  <c r="BM18" i="54"/>
  <c r="BM22" i="54" s="1"/>
  <c r="BM30" i="55"/>
  <c r="BM13" i="55"/>
  <c r="BM13" i="50" s="1"/>
  <c r="BM44" i="54"/>
  <c r="BM62" i="54" s="1"/>
  <c r="BM12" i="54"/>
  <c r="BM36" i="54" s="1"/>
  <c r="BJ3" i="54"/>
  <c r="BJ3" i="57"/>
  <c r="BJ3" i="55"/>
  <c r="BJ3" i="56"/>
  <c r="BL89" i="54"/>
  <c r="BL93" i="54" s="1"/>
  <c r="BL94" i="54" s="1"/>
  <c r="BL97" i="54" s="1"/>
  <c r="BQ5" i="57"/>
  <c r="BQ5" i="54"/>
  <c r="BQ5" i="55"/>
  <c r="BQ5" i="56"/>
  <c r="AJ110" i="54"/>
  <c r="AJ111" i="54" s="1"/>
  <c r="AJ124" i="54"/>
  <c r="AJ130" i="54" s="1"/>
  <c r="BI109" i="54"/>
  <c r="BI123" i="54" s="1"/>
  <c r="BJ106" i="54"/>
  <c r="BJ99" i="54"/>
  <c r="BJ100" i="54" s="1"/>
  <c r="BJ101" i="54" s="1"/>
  <c r="BJ10" i="50" s="1"/>
  <c r="BL24" i="54"/>
  <c r="BL31" i="54" s="1"/>
  <c r="BL32" i="54" s="1"/>
  <c r="BL35" i="54" s="1"/>
  <c r="BL37" i="54" s="1"/>
  <c r="BM18" i="53"/>
  <c r="BM26" i="53" s="1"/>
  <c r="BM16" i="53"/>
  <c r="BM39" i="53" s="1"/>
  <c r="BM43" i="53" s="1"/>
  <c r="BL54" i="54"/>
  <c r="BL58" i="54" s="1"/>
  <c r="BL59" i="54" s="1"/>
  <c r="BL63" i="54" s="1"/>
  <c r="BL64" i="54" s="1"/>
  <c r="BL98" i="54" s="1"/>
  <c r="BN41" i="56"/>
  <c r="BN70" i="56"/>
  <c r="BN26" i="55"/>
  <c r="BN10" i="28"/>
  <c r="BN15" i="28" s="1"/>
  <c r="BO12" i="28" s="1"/>
  <c r="BN81" i="53"/>
  <c r="BN119" i="54"/>
  <c r="BN4" i="57"/>
  <c r="BN4" i="56"/>
  <c r="BN4" i="55"/>
  <c r="BN4" i="54"/>
  <c r="BM105" i="54"/>
  <c r="BM30" i="54"/>
  <c r="BM68" i="53"/>
  <c r="BM30" i="53"/>
  <c r="BM49" i="53"/>
  <c r="BM57" i="54"/>
  <c r="AJ73" i="53"/>
  <c r="AJ74" i="53" s="1"/>
  <c r="AJ86" i="53"/>
  <c r="AJ129" i="54" s="1"/>
  <c r="BK99" i="54"/>
  <c r="BK100" i="54" s="1"/>
  <c r="BK101" i="54" s="1"/>
  <c r="BK10" i="50" s="1"/>
  <c r="BK106" i="54"/>
  <c r="BM74" i="54"/>
  <c r="BM82" i="54" s="1"/>
  <c r="BM88" i="54" s="1"/>
  <c r="BM72" i="54"/>
  <c r="BM80" i="54" s="1"/>
  <c r="BM86" i="54" s="1"/>
  <c r="BM73" i="54"/>
  <c r="BM81" i="54" s="1"/>
  <c r="BM87" i="54" s="1"/>
  <c r="BK28" i="55"/>
  <c r="BK31" i="55" s="1"/>
  <c r="BJ26" i="50"/>
  <c r="BN15" i="53"/>
  <c r="BN18" i="53" s="1"/>
  <c r="BN12" i="57"/>
  <c r="BN13" i="57" s="1"/>
  <c r="BN47" i="50" s="1"/>
  <c r="BN12" i="55"/>
  <c r="BN11" i="54"/>
  <c r="BN43" i="54"/>
  <c r="BN71" i="54"/>
  <c r="BK74" i="56"/>
  <c r="BK75" i="56" s="1"/>
  <c r="BL72" i="56" s="1"/>
  <c r="BL65" i="56" s="1"/>
  <c r="BL66" i="56" s="1"/>
  <c r="BK8" i="56"/>
  <c r="BJ69" i="53"/>
  <c r="BJ70" i="53" s="1"/>
  <c r="BJ84" i="53"/>
  <c r="BM25" i="53"/>
  <c r="BM40" i="53"/>
  <c r="BM44" i="53" s="1"/>
  <c r="BN20" i="52"/>
  <c r="BN10" i="52"/>
  <c r="BN4" i="53"/>
  <c r="BN4" i="52"/>
  <c r="BN26" i="44"/>
  <c r="BN27" i="44"/>
  <c r="BJ3" i="50"/>
  <c r="BJ3" i="53"/>
  <c r="BJ3" i="52"/>
  <c r="BQ5" i="50"/>
  <c r="BQ5" i="52"/>
  <c r="BQ5" i="53"/>
  <c r="BO25" i="44"/>
  <c r="BO51" i="44"/>
  <c r="BO52" i="44" s="1"/>
  <c r="BN4" i="49"/>
  <c r="BN4" i="50"/>
  <c r="BN4" i="44"/>
  <c r="BQ5" i="49"/>
  <c r="BQ12" i="44"/>
  <c r="BQ13" i="44" s="1"/>
  <c r="BQ105" i="44" s="1"/>
  <c r="BJ3" i="28"/>
  <c r="BJ3" i="49"/>
  <c r="BO46" i="44"/>
  <c r="BO47" i="44" s="1"/>
  <c r="BO106" i="44" s="1"/>
  <c r="BO100" i="44"/>
  <c r="BO107" i="44"/>
  <c r="BJ3" i="44"/>
  <c r="BL108" i="44"/>
  <c r="BK113" i="44"/>
  <c r="BK114" i="44" s="1"/>
  <c r="BP17" i="44"/>
  <c r="BP18" i="44" s="1"/>
  <c r="BN4" i="28"/>
  <c r="BQ5" i="28"/>
  <c r="BQ5" i="44"/>
  <c r="BR9" i="44"/>
  <c r="BO38" i="44"/>
  <c r="BO39" i="44" s="1"/>
  <c r="BO15" i="56" s="1"/>
  <c r="BO62" i="44"/>
  <c r="BO63" i="44" s="1"/>
  <c r="BO49" i="58" s="1"/>
  <c r="BO21" i="44"/>
  <c r="BO22" i="44" s="1"/>
  <c r="BO91" i="44"/>
  <c r="BO92" i="44" s="1"/>
  <c r="BO95" i="44" s="1"/>
  <c r="BP96" i="44" s="1"/>
  <c r="BP99" i="44" s="1"/>
  <c r="BO2" i="28"/>
  <c r="BL46" i="53" l="1"/>
  <c r="BL50" i="53" s="1"/>
  <c r="BL51" i="53" s="1"/>
  <c r="BL55" i="53" s="1"/>
  <c r="BJ20" i="58"/>
  <c r="AZ17" i="56"/>
  <c r="AY24" i="56"/>
  <c r="AY34" i="56"/>
  <c r="AY35" i="56" s="1"/>
  <c r="AY19" i="58"/>
  <c r="AY22" i="58" s="1"/>
  <c r="AY24" i="58" s="1"/>
  <c r="AX33" i="50"/>
  <c r="AY43" i="56"/>
  <c r="BJ29" i="58"/>
  <c r="BJ11" i="50"/>
  <c r="BJ8" i="58" s="1"/>
  <c r="BJ11" i="58" s="1"/>
  <c r="BJ13" i="58" s="1"/>
  <c r="BJ72" i="53"/>
  <c r="BJ85" i="53"/>
  <c r="BA29" i="57"/>
  <c r="AZ32" i="50"/>
  <c r="AZ46" i="58" s="1"/>
  <c r="AX28" i="58"/>
  <c r="AX31" i="58" s="1"/>
  <c r="AX33" i="58" s="1"/>
  <c r="AX13" i="52"/>
  <c r="AX39" i="52"/>
  <c r="BP2" i="58"/>
  <c r="BP2" i="52"/>
  <c r="BP2" i="55"/>
  <c r="BP2" i="53"/>
  <c r="BP2" i="49"/>
  <c r="BP2" i="44"/>
  <c r="BP2" i="50"/>
  <c r="BP2" i="56"/>
  <c r="BP2" i="54"/>
  <c r="BP2" i="57"/>
  <c r="AZ9" i="56"/>
  <c r="AZ10" i="56" s="1"/>
  <c r="AZ42" i="57"/>
  <c r="BM24" i="53"/>
  <c r="BK20" i="58"/>
  <c r="BK9" i="58"/>
  <c r="BK29" i="58"/>
  <c r="BO4" i="59"/>
  <c r="BO4" i="58"/>
  <c r="BO36" i="57"/>
  <c r="BO37" i="57" s="1"/>
  <c r="BO39" i="57" s="1"/>
  <c r="BO30" i="58"/>
  <c r="BO21" i="58"/>
  <c r="BO40" i="58"/>
  <c r="BO10" i="58"/>
  <c r="BK11" i="50"/>
  <c r="BK8" i="58" s="1"/>
  <c r="BM41" i="53"/>
  <c r="BM45" i="53" s="1"/>
  <c r="BM46" i="53" s="1"/>
  <c r="BM50" i="53" s="1"/>
  <c r="BM51" i="53" s="1"/>
  <c r="BM55" i="53" s="1"/>
  <c r="BK3" i="59"/>
  <c r="BK3" i="58"/>
  <c r="BL54" i="53"/>
  <c r="BL60" i="53"/>
  <c r="BL61" i="53" s="1"/>
  <c r="BR5" i="59"/>
  <c r="BR5" i="58"/>
  <c r="BP84" i="44"/>
  <c r="BP85" i="44" s="1"/>
  <c r="BP11" i="57" s="1"/>
  <c r="BP73" i="44"/>
  <c r="BP74" i="44" s="1"/>
  <c r="BP11" i="55" s="1"/>
  <c r="BP2" i="59"/>
  <c r="X24" i="52"/>
  <c r="X45" i="52"/>
  <c r="W57" i="50"/>
  <c r="W56" i="50"/>
  <c r="AJ131" i="54"/>
  <c r="BM27" i="53"/>
  <c r="BM31" i="53" s="1"/>
  <c r="BM32" i="53" s="1"/>
  <c r="BN17" i="53"/>
  <c r="BN18" i="54" s="1"/>
  <c r="BN22" i="54" s="1"/>
  <c r="BN16" i="53"/>
  <c r="BN17" i="54" s="1"/>
  <c r="BN21" i="54" s="1"/>
  <c r="BL32" i="52"/>
  <c r="BL35" i="52" s="1"/>
  <c r="BK34" i="50"/>
  <c r="BK47" i="58" s="1"/>
  <c r="BO27" i="57"/>
  <c r="BO30" i="52"/>
  <c r="BN31" i="57"/>
  <c r="BN15" i="57"/>
  <c r="BN17" i="57" s="1"/>
  <c r="BN18" i="57" s="1"/>
  <c r="BN49" i="54"/>
  <c r="BN53" i="54" s="1"/>
  <c r="BN19" i="54"/>
  <c r="BN23" i="54" s="1"/>
  <c r="BO4" i="56"/>
  <c r="BO4" i="55"/>
  <c r="BO4" i="57"/>
  <c r="BO4" i="54"/>
  <c r="BN105" i="54"/>
  <c r="BN68" i="53"/>
  <c r="BN49" i="53"/>
  <c r="BN30" i="53"/>
  <c r="BN30" i="54"/>
  <c r="BN57" i="54"/>
  <c r="BO15" i="53"/>
  <c r="BO17" i="53" s="1"/>
  <c r="BO12" i="57"/>
  <c r="BO13" i="57" s="1"/>
  <c r="BO47" i="50" s="1"/>
  <c r="BO12" i="55"/>
  <c r="BO71" i="54"/>
  <c r="BO11" i="54"/>
  <c r="BO43" i="54"/>
  <c r="BM89" i="54"/>
  <c r="BM93" i="54" s="1"/>
  <c r="BM94" i="54" s="1"/>
  <c r="BM97" i="54" s="1"/>
  <c r="BL106" i="54"/>
  <c r="BL99" i="54"/>
  <c r="BL100" i="54" s="1"/>
  <c r="BL101" i="54" s="1"/>
  <c r="BL10" i="50" s="1"/>
  <c r="BR5" i="57"/>
  <c r="BR5" i="55"/>
  <c r="BR5" i="54"/>
  <c r="BR5" i="56"/>
  <c r="BN73" i="54"/>
  <c r="BN81" i="54" s="1"/>
  <c r="BN87" i="54" s="1"/>
  <c r="BN72" i="54"/>
  <c r="BN80" i="54" s="1"/>
  <c r="BN86" i="54" s="1"/>
  <c r="BN74" i="54"/>
  <c r="BN82" i="54" s="1"/>
  <c r="BN88" i="54" s="1"/>
  <c r="BO41" i="56"/>
  <c r="BO70" i="56"/>
  <c r="BO26" i="55"/>
  <c r="BO10" i="28"/>
  <c r="BO15" i="28" s="1"/>
  <c r="BP12" i="28" s="1"/>
  <c r="BO119" i="54"/>
  <c r="BO81" i="53"/>
  <c r="BN12" i="54"/>
  <c r="BN36" i="54" s="1"/>
  <c r="BN44" i="54"/>
  <c r="BN62" i="54" s="1"/>
  <c r="BN30" i="55"/>
  <c r="BN13" i="55"/>
  <c r="BN13" i="50" s="1"/>
  <c r="BK107" i="54"/>
  <c r="BK122" i="54"/>
  <c r="BK7" i="56"/>
  <c r="AJ31" i="50"/>
  <c r="AJ39" i="58" s="1"/>
  <c r="AK121" i="54"/>
  <c r="BN47" i="54"/>
  <c r="BN51" i="54" s="1"/>
  <c r="AK83" i="53"/>
  <c r="AJ27" i="50"/>
  <c r="AJ37" i="58" s="1"/>
  <c r="BM47" i="54"/>
  <c r="BM51" i="54" s="1"/>
  <c r="BM17" i="54"/>
  <c r="BM21" i="54" s="1"/>
  <c r="BJ107" i="54"/>
  <c r="BJ122" i="54"/>
  <c r="BK3" i="56"/>
  <c r="BK3" i="57"/>
  <c r="BK3" i="55"/>
  <c r="BK3" i="54"/>
  <c r="BK26" i="50"/>
  <c r="BL28" i="55"/>
  <c r="BL31" i="55" s="1"/>
  <c r="BM19" i="54"/>
  <c r="BM23" i="54" s="1"/>
  <c r="BM49" i="54"/>
  <c r="BM53" i="54" s="1"/>
  <c r="BK69" i="53"/>
  <c r="BK70" i="53" s="1"/>
  <c r="BK84" i="53"/>
  <c r="BL8" i="56"/>
  <c r="BL74" i="56"/>
  <c r="BL75" i="56" s="1"/>
  <c r="BM72" i="56" s="1"/>
  <c r="BM65" i="56" s="1"/>
  <c r="BM66" i="56" s="1"/>
  <c r="BN26" i="53"/>
  <c r="BN41" i="53"/>
  <c r="BN45" i="53" s="1"/>
  <c r="BR5" i="50"/>
  <c r="BR5" i="52"/>
  <c r="BR5" i="53"/>
  <c r="BO26" i="44"/>
  <c r="BO27" i="44"/>
  <c r="BP25" i="44"/>
  <c r="BK3" i="50"/>
  <c r="BK3" i="52"/>
  <c r="BK3" i="53"/>
  <c r="BO4" i="52"/>
  <c r="BO4" i="53"/>
  <c r="BO20" i="52"/>
  <c r="BO10" i="52"/>
  <c r="BO4" i="49"/>
  <c r="BO4" i="50"/>
  <c r="BO4" i="44"/>
  <c r="BP51" i="44"/>
  <c r="BP52" i="44" s="1"/>
  <c r="BR5" i="49"/>
  <c r="BR12" i="44"/>
  <c r="BR13" i="44" s="1"/>
  <c r="BR105" i="44" s="1"/>
  <c r="BK3" i="49"/>
  <c r="BK3" i="28"/>
  <c r="BP46" i="44"/>
  <c r="BP47" i="44" s="1"/>
  <c r="BP106" i="44" s="1"/>
  <c r="BK3" i="44"/>
  <c r="BP100" i="44"/>
  <c r="BP107" i="44"/>
  <c r="BM108" i="44"/>
  <c r="BL113" i="44"/>
  <c r="BL114" i="44" s="1"/>
  <c r="BR5" i="44"/>
  <c r="BR5" i="28"/>
  <c r="BS9" i="44"/>
  <c r="BQ17" i="44"/>
  <c r="BQ18" i="44" s="1"/>
  <c r="BO4" i="28"/>
  <c r="BP21" i="44"/>
  <c r="BP22" i="44" s="1"/>
  <c r="BP38" i="44"/>
  <c r="BP39" i="44" s="1"/>
  <c r="BP15" i="56" s="1"/>
  <c r="BP2" i="28"/>
  <c r="BP62" i="44"/>
  <c r="BP63" i="44" s="1"/>
  <c r="BP49" i="58" s="1"/>
  <c r="BP91" i="44"/>
  <c r="BP92" i="44" s="1"/>
  <c r="BP95" i="44" s="1"/>
  <c r="BQ96" i="44" s="1"/>
  <c r="BQ99" i="44" s="1"/>
  <c r="BL56" i="53" l="1"/>
  <c r="BL9" i="50" s="1"/>
  <c r="AY25" i="56"/>
  <c r="AY26" i="56" s="1"/>
  <c r="BJ41" i="50"/>
  <c r="BJ7" i="56"/>
  <c r="AZ18" i="56"/>
  <c r="AZ19" i="56"/>
  <c r="AZ20" i="56" s="1"/>
  <c r="AY43" i="50"/>
  <c r="AY29" i="56"/>
  <c r="AY30" i="56" s="1"/>
  <c r="BA32" i="57"/>
  <c r="BA40" i="57"/>
  <c r="BA41" i="57" s="1"/>
  <c r="BK41" i="50"/>
  <c r="AZ14" i="50"/>
  <c r="AZ15" i="50" s="1"/>
  <c r="AZ46" i="50"/>
  <c r="BQ2" i="53"/>
  <c r="BQ2" i="58"/>
  <c r="BQ2" i="44"/>
  <c r="BQ2" i="50"/>
  <c r="BQ2" i="49"/>
  <c r="BQ2" i="56"/>
  <c r="BQ2" i="55"/>
  <c r="BQ2" i="52"/>
  <c r="BQ2" i="54"/>
  <c r="BQ2" i="57"/>
  <c r="AY44" i="56"/>
  <c r="AY36" i="56"/>
  <c r="AY17" i="50" s="1"/>
  <c r="AY18" i="50" s="1"/>
  <c r="BK72" i="53"/>
  <c r="BK85" i="53"/>
  <c r="AJ132" i="54"/>
  <c r="AJ42" i="50" s="1"/>
  <c r="AJ44" i="50" s="1"/>
  <c r="AJ48" i="50" s="1"/>
  <c r="AJ23" i="52" s="1"/>
  <c r="BK11" i="58"/>
  <c r="BK13" i="58" s="1"/>
  <c r="BL29" i="58"/>
  <c r="BL9" i="58"/>
  <c r="BL20" i="58"/>
  <c r="BO16" i="53"/>
  <c r="BO47" i="54" s="1"/>
  <c r="BO51" i="54" s="1"/>
  <c r="BQ84" i="44"/>
  <c r="BQ85" i="44" s="1"/>
  <c r="BQ11" i="57" s="1"/>
  <c r="BQ73" i="44"/>
  <c r="BQ74" i="44" s="1"/>
  <c r="BQ11" i="55" s="1"/>
  <c r="BQ2" i="59"/>
  <c r="BL3" i="59"/>
  <c r="BL3" i="58"/>
  <c r="BN25" i="53"/>
  <c r="BP4" i="59"/>
  <c r="BP4" i="58"/>
  <c r="BN39" i="53"/>
  <c r="BN43" i="53" s="1"/>
  <c r="BN24" i="53"/>
  <c r="BN48" i="54"/>
  <c r="BN52" i="54" s="1"/>
  <c r="BN54" i="54" s="1"/>
  <c r="BN58" i="54" s="1"/>
  <c r="BN59" i="54" s="1"/>
  <c r="BN63" i="54" s="1"/>
  <c r="BN64" i="54" s="1"/>
  <c r="BN98" i="54" s="1"/>
  <c r="BN40" i="53"/>
  <c r="BN44" i="53" s="1"/>
  <c r="BP36" i="57"/>
  <c r="BP37" i="57" s="1"/>
  <c r="BP39" i="57" s="1"/>
  <c r="BP10" i="58"/>
  <c r="BP21" i="58"/>
  <c r="BP30" i="58"/>
  <c r="BP40" i="58"/>
  <c r="BM54" i="53"/>
  <c r="BM56" i="53" s="1"/>
  <c r="BM9" i="50" s="1"/>
  <c r="BM60" i="53"/>
  <c r="BM61" i="53" s="1"/>
  <c r="BS5" i="59"/>
  <c r="BS5" i="58"/>
  <c r="X50" i="50"/>
  <c r="X51" i="50" s="1"/>
  <c r="X20" i="50"/>
  <c r="X21" i="50" s="1"/>
  <c r="X14" i="52"/>
  <c r="X15" i="52" s="1"/>
  <c r="X25" i="52"/>
  <c r="BL11" i="50"/>
  <c r="BM24" i="54"/>
  <c r="BM31" i="54" s="1"/>
  <c r="BM32" i="54" s="1"/>
  <c r="BM35" i="54" s="1"/>
  <c r="BM37" i="54" s="1"/>
  <c r="BM106" i="54" s="1"/>
  <c r="BP30" i="52"/>
  <c r="BP27" i="57"/>
  <c r="BM32" i="52"/>
  <c r="BM35" i="52" s="1"/>
  <c r="BL34" i="50"/>
  <c r="BL47" i="58" s="1"/>
  <c r="BM54" i="54"/>
  <c r="BM58" i="54" s="1"/>
  <c r="BM59" i="54" s="1"/>
  <c r="BM63" i="54" s="1"/>
  <c r="BM64" i="54" s="1"/>
  <c r="BM98" i="54" s="1"/>
  <c r="BO31" i="57"/>
  <c r="BO15" i="57"/>
  <c r="BO17" i="57" s="1"/>
  <c r="BO18" i="57" s="1"/>
  <c r="BO18" i="54"/>
  <c r="BO22" i="54" s="1"/>
  <c r="BO48" i="54"/>
  <c r="BO52" i="54" s="1"/>
  <c r="BS5" i="54"/>
  <c r="BS5" i="57"/>
  <c r="BS5" i="55"/>
  <c r="BS5" i="56"/>
  <c r="BO30" i="54"/>
  <c r="BO57" i="54"/>
  <c r="BO105" i="54"/>
  <c r="BO49" i="53"/>
  <c r="BO68" i="53"/>
  <c r="BO30" i="53"/>
  <c r="BL107" i="54"/>
  <c r="BL122" i="54"/>
  <c r="BP15" i="53"/>
  <c r="BP17" i="53" s="1"/>
  <c r="BP12" i="55"/>
  <c r="BP43" i="54"/>
  <c r="BP11" i="54"/>
  <c r="BP12" i="57"/>
  <c r="BP13" i="57" s="1"/>
  <c r="BP47" i="50" s="1"/>
  <c r="BP71" i="54"/>
  <c r="BP26" i="55"/>
  <c r="BP41" i="56"/>
  <c r="BP70" i="56"/>
  <c r="BP10" i="28"/>
  <c r="BP15" i="28" s="1"/>
  <c r="BQ12" i="28" s="1"/>
  <c r="BP81" i="53"/>
  <c r="BP119" i="54"/>
  <c r="BL3" i="57"/>
  <c r="BL3" i="55"/>
  <c r="BL3" i="54"/>
  <c r="BL3" i="56"/>
  <c r="BO44" i="54"/>
  <c r="BO62" i="54" s="1"/>
  <c r="BO12" i="54"/>
  <c r="BO36" i="54" s="1"/>
  <c r="AK73" i="53"/>
  <c r="AK74" i="53" s="1"/>
  <c r="AK86" i="53"/>
  <c r="AK129" i="54" s="1"/>
  <c r="BO72" i="54"/>
  <c r="BO80" i="54" s="1"/>
  <c r="BO86" i="54" s="1"/>
  <c r="BO74" i="54"/>
  <c r="BO82" i="54" s="1"/>
  <c r="BO88" i="54" s="1"/>
  <c r="BO73" i="54"/>
  <c r="BO81" i="54" s="1"/>
  <c r="BO87" i="54" s="1"/>
  <c r="BK109" i="54"/>
  <c r="BK123" i="54" s="1"/>
  <c r="BN89" i="54"/>
  <c r="BN93" i="54" s="1"/>
  <c r="BN94" i="54" s="1"/>
  <c r="BN97" i="54" s="1"/>
  <c r="BO30" i="55"/>
  <c r="BO13" i="55"/>
  <c r="BO13" i="50" s="1"/>
  <c r="BN24" i="54"/>
  <c r="BN31" i="54" s="1"/>
  <c r="BN32" i="54" s="1"/>
  <c r="BN35" i="54" s="1"/>
  <c r="BN37" i="54" s="1"/>
  <c r="BP4" i="56"/>
  <c r="BP4" i="57"/>
  <c r="BP4" i="55"/>
  <c r="BP4" i="54"/>
  <c r="BM74" i="56"/>
  <c r="BM75" i="56" s="1"/>
  <c r="BN72" i="56" s="1"/>
  <c r="BN65" i="56" s="1"/>
  <c r="BN66" i="56" s="1"/>
  <c r="BM8" i="56"/>
  <c r="AK110" i="54"/>
  <c r="AK111" i="54" s="1"/>
  <c r="AK124" i="54"/>
  <c r="AK130" i="54" s="1"/>
  <c r="BO18" i="53"/>
  <c r="BO41" i="53" s="1"/>
  <c r="BO45" i="53" s="1"/>
  <c r="BL26" i="50"/>
  <c r="BM28" i="55"/>
  <c r="BM31" i="55" s="1"/>
  <c r="BJ109" i="54"/>
  <c r="BJ123" i="54" s="1"/>
  <c r="BL69" i="53"/>
  <c r="BL70" i="53" s="1"/>
  <c r="BL84" i="53"/>
  <c r="BO25" i="53"/>
  <c r="BO40" i="53"/>
  <c r="BO44" i="53" s="1"/>
  <c r="BP26" i="44"/>
  <c r="BP27" i="44" s="1"/>
  <c r="BQ25" i="44"/>
  <c r="BS5" i="50"/>
  <c r="BS5" i="53"/>
  <c r="BS5" i="52"/>
  <c r="BL3" i="50"/>
  <c r="BL3" i="52"/>
  <c r="BL3" i="53"/>
  <c r="BP10" i="52"/>
  <c r="BP20" i="52"/>
  <c r="BP4" i="52"/>
  <c r="BP4" i="53"/>
  <c r="BQ51" i="44"/>
  <c r="BQ52" i="44" s="1"/>
  <c r="BP4" i="49"/>
  <c r="BP4" i="50"/>
  <c r="BP4" i="44"/>
  <c r="BS5" i="49"/>
  <c r="BS12" i="44"/>
  <c r="BS13" i="44" s="1"/>
  <c r="BS105" i="44" s="1"/>
  <c r="BL3" i="49"/>
  <c r="BL3" i="28"/>
  <c r="BQ46" i="44"/>
  <c r="BQ47" i="44" s="1"/>
  <c r="BQ106" i="44" s="1"/>
  <c r="BL3" i="44"/>
  <c r="BQ100" i="44"/>
  <c r="BQ107" i="44"/>
  <c r="BN108" i="44"/>
  <c r="BM113" i="44"/>
  <c r="BM114" i="44" s="1"/>
  <c r="BP4" i="28"/>
  <c r="BQ91" i="44"/>
  <c r="BQ92" i="44" s="1"/>
  <c r="BQ95" i="44" s="1"/>
  <c r="BR96" i="44" s="1"/>
  <c r="BR99" i="44" s="1"/>
  <c r="BQ38" i="44"/>
  <c r="BQ39" i="44" s="1"/>
  <c r="BQ15" i="56" s="1"/>
  <c r="BQ2" i="28"/>
  <c r="BQ62" i="44"/>
  <c r="BQ63" i="44" s="1"/>
  <c r="BQ49" i="58" s="1"/>
  <c r="BQ21" i="44"/>
  <c r="BQ22" i="44" s="1"/>
  <c r="BR17" i="44"/>
  <c r="BR18" i="44" s="1"/>
  <c r="BS5" i="44"/>
  <c r="BS5" i="28"/>
  <c r="BT9" i="44"/>
  <c r="BO39" i="53" l="1"/>
  <c r="BO43" i="53" s="1"/>
  <c r="BO24" i="53"/>
  <c r="BO17" i="54"/>
  <c r="BO21" i="54" s="1"/>
  <c r="AY45" i="56"/>
  <c r="AY46" i="56" s="1"/>
  <c r="BA17" i="56"/>
  <c r="AZ24" i="56"/>
  <c r="BO26" i="53"/>
  <c r="BO27" i="53" s="1"/>
  <c r="BO31" i="53" s="1"/>
  <c r="BO32" i="53" s="1"/>
  <c r="BM99" i="54"/>
  <c r="BM100" i="54" s="1"/>
  <c r="BM101" i="54" s="1"/>
  <c r="BM10" i="50" s="1"/>
  <c r="BM11" i="50" s="1"/>
  <c r="BM8" i="58" s="1"/>
  <c r="BA9" i="56"/>
  <c r="BA10" i="56" s="1"/>
  <c r="BA42" i="57"/>
  <c r="AY28" i="58"/>
  <c r="AY31" i="58" s="1"/>
  <c r="AY33" i="58" s="1"/>
  <c r="AY39" i="52"/>
  <c r="AY13" i="52"/>
  <c r="AZ34" i="56"/>
  <c r="AZ35" i="56" s="1"/>
  <c r="AZ19" i="58"/>
  <c r="AZ22" i="58" s="1"/>
  <c r="AZ24" i="58" s="1"/>
  <c r="BR2" i="44"/>
  <c r="BR2" i="49"/>
  <c r="BR2" i="57"/>
  <c r="BR2" i="53"/>
  <c r="BR2" i="58"/>
  <c r="BR2" i="50"/>
  <c r="BR2" i="56"/>
  <c r="BR2" i="55"/>
  <c r="BR2" i="52"/>
  <c r="BR2" i="54"/>
  <c r="BA32" i="50"/>
  <c r="BA46" i="58" s="1"/>
  <c r="BB29" i="57"/>
  <c r="BN27" i="53"/>
  <c r="BN31" i="53" s="1"/>
  <c r="BN32" i="53" s="1"/>
  <c r="BL72" i="53"/>
  <c r="BL85" i="53"/>
  <c r="BN54" i="53"/>
  <c r="BN56" i="53" s="1"/>
  <c r="BN9" i="50" s="1"/>
  <c r="BN60" i="53"/>
  <c r="BN61" i="53" s="1"/>
  <c r="BM29" i="58"/>
  <c r="BM9" i="58"/>
  <c r="BM20" i="58"/>
  <c r="BQ36" i="57"/>
  <c r="BQ37" i="57" s="1"/>
  <c r="BQ39" i="57" s="1"/>
  <c r="BQ21" i="58"/>
  <c r="BQ10" i="58"/>
  <c r="BQ30" i="58"/>
  <c r="BQ40" i="58"/>
  <c r="BL7" i="56"/>
  <c r="BL8" i="58"/>
  <c r="BL11" i="58" s="1"/>
  <c r="BL13" i="58" s="1"/>
  <c r="BR84" i="44"/>
  <c r="BR85" i="44" s="1"/>
  <c r="BR11" i="57" s="1"/>
  <c r="BR73" i="44"/>
  <c r="BR74" i="44" s="1"/>
  <c r="BR11" i="55" s="1"/>
  <c r="BR2" i="59"/>
  <c r="BM3" i="58"/>
  <c r="BM3" i="59"/>
  <c r="BT5" i="59"/>
  <c r="BT5" i="58"/>
  <c r="BN46" i="53"/>
  <c r="BN50" i="53" s="1"/>
  <c r="BN51" i="53" s="1"/>
  <c r="BN55" i="53" s="1"/>
  <c r="BQ4" i="58"/>
  <c r="BQ4" i="59"/>
  <c r="AK131" i="54"/>
  <c r="Y12" i="52"/>
  <c r="X35" i="50"/>
  <c r="Y22" i="52"/>
  <c r="X28" i="50"/>
  <c r="BQ27" i="57"/>
  <c r="BQ30" i="52"/>
  <c r="BL41" i="50"/>
  <c r="BM34" i="50"/>
  <c r="BM47" i="58" s="1"/>
  <c r="BN32" i="52"/>
  <c r="BN35" i="52" s="1"/>
  <c r="BP16" i="53"/>
  <c r="BP24" i="53" s="1"/>
  <c r="BP31" i="57"/>
  <c r="BP15" i="57"/>
  <c r="BP17" i="57" s="1"/>
  <c r="BP18" i="57" s="1"/>
  <c r="BP18" i="54"/>
  <c r="BP22" i="54" s="1"/>
  <c r="BP48" i="54"/>
  <c r="BP52" i="54" s="1"/>
  <c r="BM69" i="53"/>
  <c r="BM70" i="53" s="1"/>
  <c r="BM84" i="53"/>
  <c r="BP72" i="54"/>
  <c r="BP80" i="54" s="1"/>
  <c r="BP86" i="54" s="1"/>
  <c r="BP74" i="54"/>
  <c r="BP82" i="54" s="1"/>
  <c r="BP88" i="54" s="1"/>
  <c r="BP73" i="54"/>
  <c r="BP81" i="54" s="1"/>
  <c r="BP87" i="54" s="1"/>
  <c r="BP44" i="54"/>
  <c r="BP62" i="54" s="1"/>
  <c r="BP12" i="54"/>
  <c r="BP36" i="54" s="1"/>
  <c r="BQ26" i="55"/>
  <c r="BQ70" i="56"/>
  <c r="BQ41" i="56"/>
  <c r="BQ81" i="53"/>
  <c r="BQ10" i="28"/>
  <c r="BQ15" i="28" s="1"/>
  <c r="BR12" i="28" s="1"/>
  <c r="BQ119" i="54"/>
  <c r="BN99" i="54"/>
  <c r="BN100" i="54" s="1"/>
  <c r="BN101" i="54" s="1"/>
  <c r="BN10" i="50" s="1"/>
  <c r="BN106" i="54"/>
  <c r="AL83" i="53"/>
  <c r="AK27" i="50"/>
  <c r="AK37" i="58" s="1"/>
  <c r="BL109" i="54"/>
  <c r="BL123" i="54" s="1"/>
  <c r="BN28" i="55"/>
  <c r="BN31" i="55" s="1"/>
  <c r="BM26" i="50"/>
  <c r="BP18" i="53"/>
  <c r="BP105" i="54"/>
  <c r="BP30" i="54"/>
  <c r="BP49" i="53"/>
  <c r="BP68" i="53"/>
  <c r="BP30" i="53"/>
  <c r="BP57" i="54"/>
  <c r="AL121" i="54"/>
  <c r="AK31" i="50"/>
  <c r="AK39" i="58" s="1"/>
  <c r="BT5" i="56"/>
  <c r="BT5" i="57"/>
  <c r="BT5" i="55"/>
  <c r="BT5" i="54"/>
  <c r="BN74" i="56"/>
  <c r="BN75" i="56" s="1"/>
  <c r="BO72" i="56" s="1"/>
  <c r="BO65" i="56" s="1"/>
  <c r="BO66" i="56" s="1"/>
  <c r="BN8" i="56"/>
  <c r="BQ4" i="57"/>
  <c r="BQ4" i="55"/>
  <c r="BQ4" i="54"/>
  <c r="BQ4" i="56"/>
  <c r="BQ15" i="53"/>
  <c r="BQ17" i="53" s="1"/>
  <c r="BQ12" i="55"/>
  <c r="BQ71" i="54"/>
  <c r="BQ12" i="57"/>
  <c r="BQ13" i="57" s="1"/>
  <c r="BQ47" i="50" s="1"/>
  <c r="BQ11" i="54"/>
  <c r="BQ43" i="54"/>
  <c r="BP30" i="55"/>
  <c r="BP13" i="55"/>
  <c r="BP13" i="50" s="1"/>
  <c r="BM107" i="54"/>
  <c r="BM122" i="54"/>
  <c r="BO89" i="54"/>
  <c r="BO93" i="54" s="1"/>
  <c r="BO94" i="54" s="1"/>
  <c r="BO97" i="54" s="1"/>
  <c r="BM3" i="57"/>
  <c r="BM3" i="56"/>
  <c r="BM3" i="55"/>
  <c r="BM3" i="54"/>
  <c r="BO19" i="54"/>
  <c r="BO23" i="54" s="1"/>
  <c r="BO24" i="54" s="1"/>
  <c r="BO31" i="54" s="1"/>
  <c r="BO32" i="54" s="1"/>
  <c r="BO35" i="54" s="1"/>
  <c r="BO37" i="54" s="1"/>
  <c r="BO49" i="54"/>
  <c r="BO53" i="54" s="1"/>
  <c r="BO54" i="54" s="1"/>
  <c r="BO58" i="54" s="1"/>
  <c r="BO59" i="54" s="1"/>
  <c r="BO63" i="54" s="1"/>
  <c r="BO64" i="54" s="1"/>
  <c r="BO98" i="54" s="1"/>
  <c r="BO46" i="53"/>
  <c r="BO50" i="53" s="1"/>
  <c r="BO51" i="53" s="1"/>
  <c r="BO55" i="53" s="1"/>
  <c r="BP25" i="53"/>
  <c r="BP40" i="53"/>
  <c r="BP44" i="53" s="1"/>
  <c r="BQ4" i="53"/>
  <c r="BQ4" i="52"/>
  <c r="BQ20" i="52"/>
  <c r="BQ10" i="52"/>
  <c r="BM3" i="50"/>
  <c r="BM3" i="52"/>
  <c r="BM3" i="53"/>
  <c r="BT5" i="50"/>
  <c r="BT5" i="53"/>
  <c r="BT5" i="52"/>
  <c r="BQ26" i="44"/>
  <c r="BQ27" i="44" s="1"/>
  <c r="BR25" i="44"/>
  <c r="BQ4" i="49"/>
  <c r="BQ4" i="50"/>
  <c r="BQ4" i="44"/>
  <c r="BR51" i="44"/>
  <c r="BR52" i="44" s="1"/>
  <c r="BT5" i="49"/>
  <c r="BT12" i="44"/>
  <c r="BT13" i="44" s="1"/>
  <c r="BT105" i="44" s="1"/>
  <c r="BM3" i="49"/>
  <c r="BM3" i="28"/>
  <c r="BR46" i="44"/>
  <c r="BR47" i="44" s="1"/>
  <c r="BR106" i="44" s="1"/>
  <c r="BM3" i="44"/>
  <c r="BR100" i="44"/>
  <c r="BR107" i="44"/>
  <c r="BO108" i="44"/>
  <c r="BN113" i="44"/>
  <c r="BN114" i="44" s="1"/>
  <c r="BS17" i="44"/>
  <c r="BS18" i="44" s="1"/>
  <c r="BT5" i="44"/>
  <c r="BT5" i="28"/>
  <c r="BU9" i="44"/>
  <c r="BQ4" i="28"/>
  <c r="BR91" i="44"/>
  <c r="BR92" i="44" s="1"/>
  <c r="BR95" i="44" s="1"/>
  <c r="BS96" i="44" s="1"/>
  <c r="BS99" i="44" s="1"/>
  <c r="BR21" i="44"/>
  <c r="BR22" i="44" s="1"/>
  <c r="BR62" i="44"/>
  <c r="BR63" i="44" s="1"/>
  <c r="BR49" i="58" s="1"/>
  <c r="BR38" i="44"/>
  <c r="BR39" i="44" s="1"/>
  <c r="BR15" i="56" s="1"/>
  <c r="BR2" i="28"/>
  <c r="BQ18" i="53" l="1"/>
  <c r="BQ19" i="54" s="1"/>
  <c r="BQ23" i="54" s="1"/>
  <c r="AZ43" i="56"/>
  <c r="AY33" i="50"/>
  <c r="AZ25" i="56"/>
  <c r="AZ26" i="56" s="1"/>
  <c r="AZ43" i="50" s="1"/>
  <c r="BA19" i="56"/>
  <c r="BA18" i="56"/>
  <c r="BA20" i="56"/>
  <c r="BM72" i="53"/>
  <c r="BM85" i="53"/>
  <c r="BA46" i="50"/>
  <c r="BA14" i="50"/>
  <c r="BA15" i="50" s="1"/>
  <c r="BB40" i="57"/>
  <c r="BB41" i="57" s="1"/>
  <c r="BB32" i="57"/>
  <c r="AZ44" i="56"/>
  <c r="AZ36" i="56"/>
  <c r="AZ17" i="50" s="1"/>
  <c r="AZ18" i="50" s="1"/>
  <c r="BS2" i="54"/>
  <c r="BS2" i="53"/>
  <c r="BS2" i="44"/>
  <c r="BS2" i="49"/>
  <c r="BS2" i="57"/>
  <c r="BS2" i="58"/>
  <c r="BS2" i="56"/>
  <c r="BS2" i="55"/>
  <c r="BS2" i="52"/>
  <c r="BS2" i="50"/>
  <c r="BP17" i="54"/>
  <c r="BP21" i="54" s="1"/>
  <c r="AK132" i="54"/>
  <c r="AK42" i="50" s="1"/>
  <c r="AK44" i="50" s="1"/>
  <c r="AK48" i="50" s="1"/>
  <c r="AK23" i="52" s="1"/>
  <c r="X36" i="50"/>
  <c r="X48" i="58"/>
  <c r="X50" i="58" s="1"/>
  <c r="X51" i="58" s="1"/>
  <c r="BM11" i="58"/>
  <c r="BM13" i="58" s="1"/>
  <c r="BN29" i="58"/>
  <c r="BN9" i="58"/>
  <c r="BN20" i="58"/>
  <c r="BN3" i="58"/>
  <c r="BN3" i="59"/>
  <c r="BP47" i="54"/>
  <c r="BP51" i="54" s="1"/>
  <c r="BN11" i="50"/>
  <c r="BN8" i="58" s="1"/>
  <c r="BR4" i="59"/>
  <c r="BR4" i="58"/>
  <c r="BS84" i="44"/>
  <c r="BS85" i="44" s="1"/>
  <c r="BS11" i="57" s="1"/>
  <c r="BS73" i="44"/>
  <c r="BS74" i="44" s="1"/>
  <c r="BS11" i="55" s="1"/>
  <c r="BS2" i="59"/>
  <c r="BO54" i="53"/>
  <c r="BO56" i="53" s="1"/>
  <c r="BO9" i="50" s="1"/>
  <c r="BO60" i="53"/>
  <c r="BO61" i="53" s="1"/>
  <c r="BR36" i="57"/>
  <c r="BR37" i="57" s="1"/>
  <c r="BR39" i="57" s="1"/>
  <c r="BR21" i="58"/>
  <c r="BR30" i="58"/>
  <c r="BR40" i="58"/>
  <c r="BR10" i="58"/>
  <c r="BU5" i="59"/>
  <c r="BU5" i="58"/>
  <c r="X38" i="58"/>
  <c r="X41" i="58" s="1"/>
  <c r="X42" i="58" s="1"/>
  <c r="X29" i="50"/>
  <c r="Y38" i="52"/>
  <c r="Y40" i="52" s="1"/>
  <c r="Y43" i="52" s="1"/>
  <c r="Y44" i="52" s="1"/>
  <c r="BR27" i="57"/>
  <c r="BR30" i="52"/>
  <c r="BP39" i="53"/>
  <c r="BP43" i="53" s="1"/>
  <c r="BO32" i="52"/>
  <c r="BO35" i="52" s="1"/>
  <c r="BN34" i="50"/>
  <c r="BN47" i="58" s="1"/>
  <c r="BQ31" i="57"/>
  <c r="BQ15" i="57"/>
  <c r="BQ17" i="57" s="1"/>
  <c r="BQ18" i="57" s="1"/>
  <c r="BO99" i="54"/>
  <c r="BO100" i="54" s="1"/>
  <c r="BO101" i="54" s="1"/>
  <c r="BO10" i="50" s="1"/>
  <c r="BO106" i="54"/>
  <c r="BQ48" i="54"/>
  <c r="BQ52" i="54" s="1"/>
  <c r="BQ18" i="54"/>
  <c r="BQ22" i="54" s="1"/>
  <c r="BN3" i="57"/>
  <c r="BN3" i="56"/>
  <c r="BN3" i="54"/>
  <c r="BN3" i="55"/>
  <c r="BP19" i="54"/>
  <c r="BP23" i="54" s="1"/>
  <c r="BP49" i="54"/>
  <c r="BP53" i="54" s="1"/>
  <c r="BR119" i="54"/>
  <c r="BR10" i="28"/>
  <c r="BR15" i="28" s="1"/>
  <c r="BS12" i="28" s="1"/>
  <c r="BR41" i="56"/>
  <c r="BR26" i="55"/>
  <c r="BR81" i="53"/>
  <c r="BR70" i="56"/>
  <c r="BM7" i="56"/>
  <c r="BM41" i="50"/>
  <c r="BR15" i="53"/>
  <c r="BR17" i="53" s="1"/>
  <c r="BR12" i="57"/>
  <c r="BR13" i="57" s="1"/>
  <c r="BR47" i="50" s="1"/>
  <c r="BR11" i="54"/>
  <c r="BR71" i="54"/>
  <c r="BR43" i="54"/>
  <c r="BR12" i="55"/>
  <c r="BP89" i="54"/>
  <c r="BP93" i="54" s="1"/>
  <c r="BP94" i="54" s="1"/>
  <c r="BP97" i="54" s="1"/>
  <c r="BU5" i="56"/>
  <c r="BU5" i="55"/>
  <c r="BU5" i="57"/>
  <c r="BU5" i="54"/>
  <c r="BQ12" i="54"/>
  <c r="BQ36" i="54" s="1"/>
  <c r="BQ44" i="54"/>
  <c r="BQ62" i="54" s="1"/>
  <c r="BQ30" i="55"/>
  <c r="BQ13" i="55"/>
  <c r="BQ13" i="50" s="1"/>
  <c r="BP41" i="53"/>
  <c r="BP45" i="53" s="1"/>
  <c r="BN26" i="50"/>
  <c r="BO28" i="55"/>
  <c r="BO31" i="55" s="1"/>
  <c r="BP26" i="53"/>
  <c r="BP27" i="53" s="1"/>
  <c r="BP31" i="53" s="1"/>
  <c r="BP32" i="53" s="1"/>
  <c r="BM109" i="54"/>
  <c r="BM123" i="54" s="1"/>
  <c r="BR4" i="57"/>
  <c r="BR4" i="55"/>
  <c r="BR4" i="56"/>
  <c r="BR4" i="54"/>
  <c r="AL110" i="54"/>
  <c r="AL111" i="54" s="1"/>
  <c r="AL124" i="54"/>
  <c r="AL130" i="54" s="1"/>
  <c r="AL73" i="53"/>
  <c r="AL74" i="53" s="1"/>
  <c r="AL86" i="53" s="1"/>
  <c r="AL129" i="54" s="1"/>
  <c r="BN107" i="54"/>
  <c r="BN122" i="54"/>
  <c r="BN69" i="53"/>
  <c r="BN70" i="53" s="1"/>
  <c r="BN84" i="53"/>
  <c r="BQ57" i="54"/>
  <c r="BQ30" i="54"/>
  <c r="BQ49" i="53"/>
  <c r="BQ105" i="54"/>
  <c r="BQ68" i="53"/>
  <c r="BQ30" i="53"/>
  <c r="BQ16" i="53"/>
  <c r="BQ24" i="53" s="1"/>
  <c r="BQ74" i="54"/>
  <c r="BQ82" i="54" s="1"/>
  <c r="BQ88" i="54" s="1"/>
  <c r="BQ73" i="54"/>
  <c r="BQ81" i="54" s="1"/>
  <c r="BQ87" i="54" s="1"/>
  <c r="BQ72" i="54"/>
  <c r="BQ80" i="54" s="1"/>
  <c r="BQ86" i="54" s="1"/>
  <c r="BO74" i="56"/>
  <c r="BO75" i="56" s="1"/>
  <c r="BP72" i="56" s="1"/>
  <c r="BP65" i="56" s="1"/>
  <c r="BP66" i="56" s="1"/>
  <c r="BO8" i="56"/>
  <c r="BQ25" i="53"/>
  <c r="BQ40" i="53"/>
  <c r="BQ44" i="53" s="1"/>
  <c r="BR26" i="44"/>
  <c r="BR27" i="44" s="1"/>
  <c r="BU5" i="50"/>
  <c r="BU5" i="52"/>
  <c r="BU5" i="53"/>
  <c r="BS25" i="44"/>
  <c r="BN3" i="50"/>
  <c r="BN3" i="53"/>
  <c r="BN3" i="52"/>
  <c r="BR20" i="52"/>
  <c r="BR10" i="52"/>
  <c r="BR4" i="52"/>
  <c r="BR4" i="53"/>
  <c r="BS51" i="44"/>
  <c r="BS52" i="44" s="1"/>
  <c r="BR4" i="49"/>
  <c r="BR4" i="50"/>
  <c r="BR4" i="44"/>
  <c r="BU5" i="49"/>
  <c r="BU12" i="44"/>
  <c r="BU13" i="44" s="1"/>
  <c r="BU105" i="44" s="1"/>
  <c r="BN3" i="28"/>
  <c r="BN3" i="49"/>
  <c r="BS46" i="44"/>
  <c r="BS47" i="44" s="1"/>
  <c r="BS106" i="44" s="1"/>
  <c r="BN3" i="44"/>
  <c r="BS100" i="44"/>
  <c r="BS107" i="44"/>
  <c r="BP108" i="44"/>
  <c r="BO113" i="44"/>
  <c r="BO114" i="44" s="1"/>
  <c r="BR4" i="28"/>
  <c r="BU5" i="44"/>
  <c r="BU5" i="28"/>
  <c r="BV9" i="44"/>
  <c r="BT17" i="44"/>
  <c r="BT18" i="44" s="1"/>
  <c r="BS38" i="44"/>
  <c r="BS39" i="44" s="1"/>
  <c r="BS15" i="56" s="1"/>
  <c r="BS62" i="44"/>
  <c r="BS63" i="44" s="1"/>
  <c r="BS49" i="58" s="1"/>
  <c r="BS21" i="44"/>
  <c r="BS22" i="44" s="1"/>
  <c r="BS91" i="44"/>
  <c r="BS92" i="44" s="1"/>
  <c r="BS95" i="44" s="1"/>
  <c r="BT96" i="44" s="1"/>
  <c r="BT99" i="44" s="1"/>
  <c r="BS2" i="28"/>
  <c r="BQ41" i="53" l="1"/>
  <c r="BQ45" i="53" s="1"/>
  <c r="BQ26" i="53"/>
  <c r="BQ49" i="54"/>
  <c r="BQ53" i="54" s="1"/>
  <c r="AZ29" i="56"/>
  <c r="AZ30" i="56" s="1"/>
  <c r="AZ45" i="56"/>
  <c r="AZ46" i="56" s="1"/>
  <c r="BP54" i="54"/>
  <c r="BP58" i="54" s="1"/>
  <c r="BP59" i="54" s="1"/>
  <c r="BP63" i="54" s="1"/>
  <c r="BP64" i="54" s="1"/>
  <c r="BP98" i="54" s="1"/>
  <c r="BB17" i="56"/>
  <c r="BA24" i="56"/>
  <c r="BA25" i="56" s="1"/>
  <c r="AZ28" i="58"/>
  <c r="AZ31" i="58" s="1"/>
  <c r="AZ33" i="58" s="1"/>
  <c r="AZ39" i="52"/>
  <c r="AZ13" i="52"/>
  <c r="BB9" i="56"/>
  <c r="BB10" i="56" s="1"/>
  <c r="BB42" i="57"/>
  <c r="BT2" i="56"/>
  <c r="BT2" i="55"/>
  <c r="BT2" i="54"/>
  <c r="BT2" i="53"/>
  <c r="BT2" i="57"/>
  <c r="BT2" i="58"/>
  <c r="BT2" i="44"/>
  <c r="BT2" i="52"/>
  <c r="BT2" i="49"/>
  <c r="BT2" i="50"/>
  <c r="BC29" i="57"/>
  <c r="BB32" i="50"/>
  <c r="BB46" i="58" s="1"/>
  <c r="BN72" i="53"/>
  <c r="BN85" i="53"/>
  <c r="BA19" i="58"/>
  <c r="BA22" i="58" s="1"/>
  <c r="BA24" i="58" s="1"/>
  <c r="BA34" i="56"/>
  <c r="BA35" i="56" s="1"/>
  <c r="BP24" i="54"/>
  <c r="BP31" i="54" s="1"/>
  <c r="BP32" i="54" s="1"/>
  <c r="BP35" i="54" s="1"/>
  <c r="BP37" i="54" s="1"/>
  <c r="BP99" i="54" s="1"/>
  <c r="BP100" i="54" s="1"/>
  <c r="BP101" i="54" s="1"/>
  <c r="BP10" i="50" s="1"/>
  <c r="BN11" i="58"/>
  <c r="BN13" i="58" s="1"/>
  <c r="BP46" i="53"/>
  <c r="BP50" i="53" s="1"/>
  <c r="BP51" i="53" s="1"/>
  <c r="BP55" i="53" s="1"/>
  <c r="BR16" i="53"/>
  <c r="BR24" i="53" s="1"/>
  <c r="BR18" i="53"/>
  <c r="BR26" i="53" s="1"/>
  <c r="BT84" i="44"/>
  <c r="BT85" i="44" s="1"/>
  <c r="BT11" i="57" s="1"/>
  <c r="BT73" i="44"/>
  <c r="BT74" i="44" s="1"/>
  <c r="BT11" i="55" s="1"/>
  <c r="BT2" i="59"/>
  <c r="BV5" i="59"/>
  <c r="BV5" i="58"/>
  <c r="BS36" i="57"/>
  <c r="BS37" i="57" s="1"/>
  <c r="BS39" i="57" s="1"/>
  <c r="BS21" i="58"/>
  <c r="BS30" i="58"/>
  <c r="BS40" i="58"/>
  <c r="BS10" i="58"/>
  <c r="BO20" i="58"/>
  <c r="BO29" i="58"/>
  <c r="BO9" i="58"/>
  <c r="BN41" i="50"/>
  <c r="BN7" i="56"/>
  <c r="BP54" i="53"/>
  <c r="BP60" i="53"/>
  <c r="BO3" i="58"/>
  <c r="BO3" i="59"/>
  <c r="BS4" i="59"/>
  <c r="BS4" i="58"/>
  <c r="BQ89" i="54"/>
  <c r="BQ93" i="54" s="1"/>
  <c r="BQ94" i="54" s="1"/>
  <c r="BQ97" i="54" s="1"/>
  <c r="BO11" i="50"/>
  <c r="BO8" i="58" s="1"/>
  <c r="BO11" i="58" s="1"/>
  <c r="BO13" i="58" s="1"/>
  <c r="AL131" i="54"/>
  <c r="Y24" i="52"/>
  <c r="Y45" i="52"/>
  <c r="X56" i="50"/>
  <c r="X57" i="50"/>
  <c r="BQ39" i="53"/>
  <c r="BQ43" i="53" s="1"/>
  <c r="BQ46" i="53" s="1"/>
  <c r="BQ50" i="53" s="1"/>
  <c r="BQ51" i="53" s="1"/>
  <c r="BQ55" i="53" s="1"/>
  <c r="BS27" i="57"/>
  <c r="BS30" i="52"/>
  <c r="BP32" i="52"/>
  <c r="BP35" i="52" s="1"/>
  <c r="BO34" i="50"/>
  <c r="BO47" i="58" s="1"/>
  <c r="BR31" i="57"/>
  <c r="BR15" i="57"/>
  <c r="BR17" i="57" s="1"/>
  <c r="BR18" i="57" s="1"/>
  <c r="BR48" i="54"/>
  <c r="BR52" i="54" s="1"/>
  <c r="BR18" i="54"/>
  <c r="BR22" i="54" s="1"/>
  <c r="BV5" i="57"/>
  <c r="BV5" i="54"/>
  <c r="BV5" i="56"/>
  <c r="BV5" i="55"/>
  <c r="AM83" i="53"/>
  <c r="AL27" i="50"/>
  <c r="AL37" i="58" s="1"/>
  <c r="BO69" i="53"/>
  <c r="BO70" i="53" s="1"/>
  <c r="BO84" i="53"/>
  <c r="BP74" i="56"/>
  <c r="BP75" i="56" s="1"/>
  <c r="BQ72" i="56" s="1"/>
  <c r="BQ65" i="56" s="1"/>
  <c r="BQ66" i="56" s="1"/>
  <c r="BP8" i="56"/>
  <c r="BO26" i="50"/>
  <c r="BP28" i="55"/>
  <c r="BP31" i="55" s="1"/>
  <c r="BQ27" i="53"/>
  <c r="BQ31" i="53" s="1"/>
  <c r="BQ32" i="53" s="1"/>
  <c r="BR30" i="55"/>
  <c r="BR13" i="55"/>
  <c r="BR13" i="50" s="1"/>
  <c r="BS4" i="57"/>
  <c r="BS4" i="55"/>
  <c r="BS4" i="54"/>
  <c r="BS4" i="56"/>
  <c r="BS15" i="53"/>
  <c r="BS17" i="53" s="1"/>
  <c r="BS12" i="57"/>
  <c r="BS13" i="57" s="1"/>
  <c r="BS47" i="50" s="1"/>
  <c r="BS71" i="54"/>
  <c r="BS43" i="54"/>
  <c r="BS12" i="55"/>
  <c r="BS11" i="54"/>
  <c r="BQ47" i="54"/>
  <c r="BQ51" i="54" s="1"/>
  <c r="BQ54" i="54" s="1"/>
  <c r="BQ58" i="54" s="1"/>
  <c r="BQ59" i="54" s="1"/>
  <c r="BQ63" i="54" s="1"/>
  <c r="BQ64" i="54" s="1"/>
  <c r="BQ98" i="54" s="1"/>
  <c r="BQ17" i="54"/>
  <c r="BQ21" i="54" s="1"/>
  <c r="BQ24" i="54" s="1"/>
  <c r="BQ31" i="54" s="1"/>
  <c r="BQ32" i="54" s="1"/>
  <c r="BQ35" i="54" s="1"/>
  <c r="BQ37" i="54" s="1"/>
  <c r="BR72" i="54"/>
  <c r="BR80" i="54" s="1"/>
  <c r="BR86" i="54" s="1"/>
  <c r="BR74" i="54"/>
  <c r="BR82" i="54" s="1"/>
  <c r="BR88" i="54" s="1"/>
  <c r="BR73" i="54"/>
  <c r="BR81" i="54" s="1"/>
  <c r="BR87" i="54" s="1"/>
  <c r="BS26" i="55"/>
  <c r="BS70" i="56"/>
  <c r="BS41" i="56"/>
  <c r="BS10" i="28"/>
  <c r="BS15" i="28" s="1"/>
  <c r="BT12" i="28" s="1"/>
  <c r="BS81" i="53"/>
  <c r="BS119" i="54"/>
  <c r="BR12" i="54"/>
  <c r="BR36" i="54" s="1"/>
  <c r="BR44" i="54"/>
  <c r="BR62" i="54" s="1"/>
  <c r="BO107" i="54"/>
  <c r="BO122" i="54"/>
  <c r="AM121" i="54"/>
  <c r="AL31" i="50"/>
  <c r="AL39" i="58" s="1"/>
  <c r="BR49" i="53"/>
  <c r="BR30" i="54"/>
  <c r="BR105" i="54"/>
  <c r="BR68" i="53"/>
  <c r="BR57" i="54"/>
  <c r="BR30" i="53"/>
  <c r="BO3" i="57"/>
  <c r="BO3" i="56"/>
  <c r="BO3" i="55"/>
  <c r="BO3" i="54"/>
  <c r="BN109" i="54"/>
  <c r="BN123" i="54" s="1"/>
  <c r="BR25" i="53"/>
  <c r="BR40" i="53"/>
  <c r="BR44" i="53" s="1"/>
  <c r="BS20" i="52"/>
  <c r="BS10" i="52"/>
  <c r="BT25" i="44"/>
  <c r="BS26" i="44"/>
  <c r="BS27" i="44"/>
  <c r="BV5" i="50"/>
  <c r="BV5" i="52"/>
  <c r="BV5" i="53"/>
  <c r="BO3" i="50"/>
  <c r="BO3" i="53"/>
  <c r="BO3" i="52"/>
  <c r="BS4" i="53"/>
  <c r="BS4" i="52"/>
  <c r="BT51" i="44"/>
  <c r="BT52" i="44" s="1"/>
  <c r="BS4" i="49"/>
  <c r="BS4" i="44"/>
  <c r="BS4" i="50"/>
  <c r="BV5" i="49"/>
  <c r="BV12" i="44"/>
  <c r="BV13" i="44" s="1"/>
  <c r="BV105" i="44" s="1"/>
  <c r="BO3" i="49"/>
  <c r="BO3" i="28"/>
  <c r="BT46" i="44"/>
  <c r="BT47" i="44" s="1"/>
  <c r="BT106" i="44" s="1"/>
  <c r="BT100" i="44"/>
  <c r="BT107" i="44"/>
  <c r="BO3" i="44"/>
  <c r="BQ108" i="44"/>
  <c r="BP113" i="44"/>
  <c r="BP114" i="44" s="1"/>
  <c r="BS4" i="28"/>
  <c r="BT38" i="44"/>
  <c r="BT39" i="44" s="1"/>
  <c r="BT15" i="56" s="1"/>
  <c r="BT2" i="28"/>
  <c r="BT62" i="44"/>
  <c r="BT63" i="44" s="1"/>
  <c r="BT49" i="58" s="1"/>
  <c r="BT50" i="58" s="1"/>
  <c r="BT51" i="58" s="1"/>
  <c r="BT91" i="44"/>
  <c r="BT92" i="44" s="1"/>
  <c r="BT95" i="44" s="1"/>
  <c r="BU96" i="44" s="1"/>
  <c r="BU99" i="44" s="1"/>
  <c r="BT21" i="44"/>
  <c r="BT22" i="44" s="1"/>
  <c r="BU17" i="44"/>
  <c r="BU18" i="44" s="1"/>
  <c r="BV5" i="44"/>
  <c r="BV5" i="28"/>
  <c r="BW9" i="44"/>
  <c r="BA43" i="56" l="1"/>
  <c r="AZ33" i="50"/>
  <c r="BP106" i="54"/>
  <c r="BR47" i="54"/>
  <c r="BR51" i="54" s="1"/>
  <c r="BR54" i="54" s="1"/>
  <c r="BR58" i="54" s="1"/>
  <c r="BR59" i="54" s="1"/>
  <c r="BR63" i="54" s="1"/>
  <c r="BR64" i="54" s="1"/>
  <c r="BR98" i="54" s="1"/>
  <c r="BR17" i="54"/>
  <c r="BR21" i="54" s="1"/>
  <c r="BB19" i="56"/>
  <c r="BB18" i="56"/>
  <c r="BA45" i="56"/>
  <c r="BA26" i="56"/>
  <c r="BB20" i="56"/>
  <c r="BO72" i="53"/>
  <c r="BO85" i="53"/>
  <c r="BR49" i="54"/>
  <c r="BR53" i="54" s="1"/>
  <c r="BR39" i="53"/>
  <c r="BR43" i="53" s="1"/>
  <c r="BR19" i="54"/>
  <c r="BR23" i="54" s="1"/>
  <c r="BC32" i="57"/>
  <c r="BC40" i="57"/>
  <c r="BC41" i="57" s="1"/>
  <c r="BB14" i="50"/>
  <c r="BB15" i="50" s="1"/>
  <c r="BB46" i="50"/>
  <c r="BR41" i="53"/>
  <c r="BR45" i="53" s="1"/>
  <c r="BP56" i="53"/>
  <c r="BA44" i="56"/>
  <c r="BA46" i="56" s="1"/>
  <c r="BA36" i="56"/>
  <c r="BA17" i="50" s="1"/>
  <c r="BA18" i="50" s="1"/>
  <c r="BU2" i="57"/>
  <c r="BU2" i="52"/>
  <c r="BU2" i="56"/>
  <c r="BU2" i="55"/>
  <c r="BU2" i="54"/>
  <c r="BU2" i="53"/>
  <c r="BU2" i="58"/>
  <c r="BU2" i="44"/>
  <c r="BU2" i="49"/>
  <c r="BU2" i="50"/>
  <c r="AL132" i="54"/>
  <c r="AL42" i="50" s="1"/>
  <c r="AL44" i="50" s="1"/>
  <c r="AL48" i="50" s="1"/>
  <c r="AL23" i="52" s="1"/>
  <c r="BP3" i="58"/>
  <c r="BP3" i="59"/>
  <c r="BW5" i="59"/>
  <c r="BW5" i="58"/>
  <c r="BT4" i="59"/>
  <c r="BT4" i="58"/>
  <c r="BU84" i="44"/>
  <c r="BU85" i="44" s="1"/>
  <c r="BU11" i="57" s="1"/>
  <c r="BU73" i="44"/>
  <c r="BU74" i="44" s="1"/>
  <c r="BU11" i="55" s="1"/>
  <c r="BU2" i="59"/>
  <c r="BO41" i="50"/>
  <c r="BQ54" i="53"/>
  <c r="BQ56" i="53" s="1"/>
  <c r="BQ60" i="53"/>
  <c r="BQ61" i="53" s="1"/>
  <c r="BT36" i="57"/>
  <c r="BT37" i="57" s="1"/>
  <c r="BT39" i="57" s="1"/>
  <c r="BT21" i="58"/>
  <c r="BT40" i="58"/>
  <c r="BT41" i="58" s="1"/>
  <c r="BT42" i="58" s="1"/>
  <c r="BT30" i="58"/>
  <c r="BT10" i="58"/>
  <c r="BO7" i="56"/>
  <c r="Y20" i="50"/>
  <c r="Y21" i="50" s="1"/>
  <c r="Y50" i="50"/>
  <c r="Y51" i="50" s="1"/>
  <c r="Y14" i="52"/>
  <c r="Y15" i="52" s="1"/>
  <c r="Y25" i="52"/>
  <c r="BT27" i="57"/>
  <c r="BT30" i="52"/>
  <c r="BS18" i="53"/>
  <c r="BS49" i="54" s="1"/>
  <c r="BS53" i="54" s="1"/>
  <c r="BP34" i="50"/>
  <c r="BP47" i="58" s="1"/>
  <c r="BQ32" i="52"/>
  <c r="BQ35" i="52" s="1"/>
  <c r="BR27" i="53"/>
  <c r="BR31" i="53" s="1"/>
  <c r="BR32" i="53" s="1"/>
  <c r="BS31" i="57"/>
  <c r="BS15" i="57"/>
  <c r="BS17" i="57" s="1"/>
  <c r="BS18" i="57" s="1"/>
  <c r="BS18" i="54"/>
  <c r="BS22" i="54" s="1"/>
  <c r="BS48" i="54"/>
  <c r="BS52" i="54" s="1"/>
  <c r="BW5" i="57"/>
  <c r="BW5" i="56"/>
  <c r="BW5" i="55"/>
  <c r="BW5" i="54"/>
  <c r="BP26" i="50"/>
  <c r="BQ28" i="55"/>
  <c r="BQ31" i="55" s="1"/>
  <c r="BT15" i="53"/>
  <c r="BT18" i="53" s="1"/>
  <c r="BT12" i="57"/>
  <c r="BT13" i="57" s="1"/>
  <c r="BT47" i="50" s="1"/>
  <c r="BT12" i="55"/>
  <c r="BT11" i="54"/>
  <c r="BT71" i="54"/>
  <c r="BT43" i="54"/>
  <c r="BS16" i="53"/>
  <c r="BQ106" i="54"/>
  <c r="BQ99" i="54"/>
  <c r="BQ100" i="54" s="1"/>
  <c r="BQ101" i="54" s="1"/>
  <c r="BQ10" i="50" s="1"/>
  <c r="BP61" i="53"/>
  <c r="BP9" i="50"/>
  <c r="AM73" i="53"/>
  <c r="AM74" i="53" s="1"/>
  <c r="AM86" i="53"/>
  <c r="AM129" i="54" s="1"/>
  <c r="BT70" i="56"/>
  <c r="BT119" i="54"/>
  <c r="BT26" i="55"/>
  <c r="BT10" i="28"/>
  <c r="BT15" i="28" s="1"/>
  <c r="BU12" i="28" s="1"/>
  <c r="BT81" i="53"/>
  <c r="BT41" i="56"/>
  <c r="BQ9" i="50"/>
  <c r="BS44" i="54"/>
  <c r="BS62" i="54" s="1"/>
  <c r="BS12" i="54"/>
  <c r="BS36" i="54" s="1"/>
  <c r="BS30" i="55"/>
  <c r="BS13" i="55"/>
  <c r="BS13" i="50" s="1"/>
  <c r="BP3" i="57"/>
  <c r="BP3" i="56"/>
  <c r="BP3" i="55"/>
  <c r="BP3" i="54"/>
  <c r="BP107" i="54"/>
  <c r="BP122" i="54"/>
  <c r="BT4" i="57"/>
  <c r="BT4" i="56"/>
  <c r="BT4" i="55"/>
  <c r="BT4" i="54"/>
  <c r="AM110" i="54"/>
  <c r="AM111" i="54" s="1"/>
  <c r="AM124" i="54"/>
  <c r="AM130" i="54" s="1"/>
  <c r="BR89" i="54"/>
  <c r="BR93" i="54" s="1"/>
  <c r="BR94" i="54" s="1"/>
  <c r="BR97" i="54" s="1"/>
  <c r="BS105" i="54"/>
  <c r="BS49" i="53"/>
  <c r="BS30" i="54"/>
  <c r="BS68" i="53"/>
  <c r="BS57" i="54"/>
  <c r="BS30" i="53"/>
  <c r="BO109" i="54"/>
  <c r="BO123" i="54" s="1"/>
  <c r="BQ74" i="56"/>
  <c r="BQ75" i="56" s="1"/>
  <c r="BR72" i="56" s="1"/>
  <c r="BR65" i="56" s="1"/>
  <c r="BR66" i="56" s="1"/>
  <c r="BQ8" i="56"/>
  <c r="BS72" i="54"/>
  <c r="BS80" i="54" s="1"/>
  <c r="BS86" i="54" s="1"/>
  <c r="BS74" i="54"/>
  <c r="BS82" i="54" s="1"/>
  <c r="BS88" i="54" s="1"/>
  <c r="BS73" i="54"/>
  <c r="BS81" i="54" s="1"/>
  <c r="BS87" i="54" s="1"/>
  <c r="BS25" i="53"/>
  <c r="BS40" i="53"/>
  <c r="BS44" i="53" s="1"/>
  <c r="BT4" i="53"/>
  <c r="BT4" i="52"/>
  <c r="BT20" i="52"/>
  <c r="BT10" i="52"/>
  <c r="BP3" i="50"/>
  <c r="BP3" i="52"/>
  <c r="BP3" i="53"/>
  <c r="BT26" i="44"/>
  <c r="BT27" i="44" s="1"/>
  <c r="BW5" i="50"/>
  <c r="BW5" i="52"/>
  <c r="BW5" i="53"/>
  <c r="BU25" i="44"/>
  <c r="BT4" i="49"/>
  <c r="BT4" i="50"/>
  <c r="BT4" i="44"/>
  <c r="BU51" i="44"/>
  <c r="BU52" i="44" s="1"/>
  <c r="BW5" i="49"/>
  <c r="BW12" i="44"/>
  <c r="BW13" i="44" s="1"/>
  <c r="BW105" i="44" s="1"/>
  <c r="BP3" i="49"/>
  <c r="BP3" i="28"/>
  <c r="BU46" i="44"/>
  <c r="BU47" i="44" s="1"/>
  <c r="BU106" i="44" s="1"/>
  <c r="BP3" i="44"/>
  <c r="BU100" i="44"/>
  <c r="BU107" i="44"/>
  <c r="BR108" i="44"/>
  <c r="BQ113" i="44"/>
  <c r="BQ114" i="44" s="1"/>
  <c r="BT4" i="28"/>
  <c r="BU91" i="44"/>
  <c r="BU92" i="44" s="1"/>
  <c r="BU95" i="44" s="1"/>
  <c r="BV96" i="44" s="1"/>
  <c r="BV99" i="44" s="1"/>
  <c r="BU21" i="44"/>
  <c r="BU22" i="44" s="1"/>
  <c r="BU38" i="44"/>
  <c r="BU39" i="44" s="1"/>
  <c r="BU15" i="56" s="1"/>
  <c r="BU2" i="28"/>
  <c r="BU62" i="44"/>
  <c r="BU63" i="44" s="1"/>
  <c r="BU49" i="58" s="1"/>
  <c r="BU50" i="58" s="1"/>
  <c r="BU51" i="58" s="1"/>
  <c r="BW5" i="44"/>
  <c r="BW5" i="28"/>
  <c r="BV17" i="44"/>
  <c r="BV18" i="44" s="1"/>
  <c r="BR24" i="54" l="1"/>
  <c r="BR31" i="54" s="1"/>
  <c r="BR32" i="54" s="1"/>
  <c r="BR35" i="54" s="1"/>
  <c r="BR37" i="54" s="1"/>
  <c r="BR46" i="53"/>
  <c r="BR50" i="53" s="1"/>
  <c r="BR51" i="53" s="1"/>
  <c r="BR55" i="53" s="1"/>
  <c r="BC17" i="56"/>
  <c r="BB24" i="56"/>
  <c r="BB25" i="56" s="1"/>
  <c r="BA43" i="50"/>
  <c r="BA29" i="56"/>
  <c r="BA30" i="56" s="1"/>
  <c r="BB43" i="56"/>
  <c r="BA33" i="50"/>
  <c r="BB34" i="56"/>
  <c r="BB35" i="56" s="1"/>
  <c r="BB19" i="58"/>
  <c r="BB22" i="58" s="1"/>
  <c r="BB24" i="58" s="1"/>
  <c r="BC9" i="56"/>
  <c r="BC10" i="56" s="1"/>
  <c r="BC42" i="57"/>
  <c r="BD29" i="57"/>
  <c r="BC32" i="50"/>
  <c r="BC46" i="58" s="1"/>
  <c r="BV2" i="50"/>
  <c r="BV2" i="57"/>
  <c r="BV2" i="56"/>
  <c r="BV2" i="54"/>
  <c r="BV2" i="44"/>
  <c r="BV2" i="58"/>
  <c r="BV2" i="52"/>
  <c r="BV2" i="53"/>
  <c r="BV2" i="55"/>
  <c r="BV2" i="49"/>
  <c r="BS41" i="53"/>
  <c r="BS45" i="53" s="1"/>
  <c r="BS26" i="53"/>
  <c r="BA28" i="58"/>
  <c r="BA31" i="58" s="1"/>
  <c r="BA33" i="58" s="1"/>
  <c r="BA13" i="52"/>
  <c r="BA39" i="52"/>
  <c r="BQ11" i="50"/>
  <c r="BQ8" i="58" s="1"/>
  <c r="BQ3" i="59"/>
  <c r="BQ3" i="58"/>
  <c r="BV84" i="44"/>
  <c r="BV85" i="44" s="1"/>
  <c r="BV11" i="57" s="1"/>
  <c r="BV73" i="44"/>
  <c r="BV74" i="44" s="1"/>
  <c r="BV11" i="55" s="1"/>
  <c r="BV2" i="59"/>
  <c r="BR54" i="53"/>
  <c r="BR56" i="53" s="1"/>
  <c r="BR9" i="50" s="1"/>
  <c r="BR60" i="53"/>
  <c r="BR61" i="53" s="1"/>
  <c r="BQ20" i="58"/>
  <c r="BQ9" i="58"/>
  <c r="BQ29" i="58"/>
  <c r="BU36" i="57"/>
  <c r="BU37" i="57" s="1"/>
  <c r="BU39" i="57" s="1"/>
  <c r="BU40" i="58"/>
  <c r="BU41" i="58" s="1"/>
  <c r="BU42" i="58" s="1"/>
  <c r="BU30" i="58"/>
  <c r="BU21" i="58"/>
  <c r="BU10" i="58"/>
  <c r="BU4" i="59"/>
  <c r="BU4" i="58"/>
  <c r="BP11" i="50"/>
  <c r="BP8" i="58" s="1"/>
  <c r="BP20" i="58"/>
  <c r="BP9" i="58"/>
  <c r="BP29" i="58"/>
  <c r="Y35" i="50"/>
  <c r="Z12" i="52"/>
  <c r="Z22" i="52"/>
  <c r="Y28" i="50"/>
  <c r="BQ34" i="50"/>
  <c r="BQ47" i="58" s="1"/>
  <c r="BR32" i="52"/>
  <c r="BR35" i="52" s="1"/>
  <c r="BT17" i="53"/>
  <c r="BT40" i="53" s="1"/>
  <c r="BT44" i="53" s="1"/>
  <c r="BS19" i="54"/>
  <c r="BS23" i="54" s="1"/>
  <c r="BU27" i="57"/>
  <c r="BU30" i="52"/>
  <c r="AM131" i="54"/>
  <c r="BT15" i="57"/>
  <c r="BT17" i="57" s="1"/>
  <c r="BT18" i="57" s="1"/>
  <c r="BT31" i="57"/>
  <c r="BT49" i="54"/>
  <c r="BT53" i="54" s="1"/>
  <c r="BT19" i="54"/>
  <c r="BT23" i="54" s="1"/>
  <c r="BQ7" i="56"/>
  <c r="BQ41" i="50"/>
  <c r="BU4" i="54"/>
  <c r="BU4" i="56"/>
  <c r="BU4" i="57"/>
  <c r="BU4" i="55"/>
  <c r="AN83" i="53"/>
  <c r="AM27" i="50"/>
  <c r="AM37" i="58" s="1"/>
  <c r="BT30" i="53"/>
  <c r="BT105" i="54"/>
  <c r="BT30" i="54"/>
  <c r="BT57" i="54"/>
  <c r="BT68" i="53"/>
  <c r="BT49" i="53"/>
  <c r="BQ3" i="56"/>
  <c r="BQ3" i="55"/>
  <c r="BQ3" i="54"/>
  <c r="BQ3" i="57"/>
  <c r="BR99" i="54"/>
  <c r="BR100" i="54" s="1"/>
  <c r="BR101" i="54" s="1"/>
  <c r="BR10" i="50" s="1"/>
  <c r="BR106" i="54"/>
  <c r="BP69" i="53"/>
  <c r="BP70" i="53" s="1"/>
  <c r="BP84" i="53"/>
  <c r="AM31" i="50"/>
  <c r="AM39" i="58" s="1"/>
  <c r="AN121" i="54"/>
  <c r="BS89" i="54"/>
  <c r="BS93" i="54" s="1"/>
  <c r="BS94" i="54" s="1"/>
  <c r="BS97" i="54" s="1"/>
  <c r="BP109" i="54"/>
  <c r="BP123" i="54" s="1"/>
  <c r="BQ69" i="53"/>
  <c r="BQ70" i="53" s="1"/>
  <c r="BQ84" i="53"/>
  <c r="BQ107" i="54"/>
  <c r="BQ122" i="54"/>
  <c r="BS17" i="54"/>
  <c r="BS21" i="54" s="1"/>
  <c r="BS47" i="54"/>
  <c r="BS51" i="54" s="1"/>
  <c r="BS54" i="54" s="1"/>
  <c r="BS58" i="54" s="1"/>
  <c r="BS59" i="54" s="1"/>
  <c r="BS63" i="54" s="1"/>
  <c r="BS64" i="54" s="1"/>
  <c r="BS98" i="54" s="1"/>
  <c r="BR28" i="55"/>
  <c r="BR31" i="55" s="1"/>
  <c r="BQ26" i="50"/>
  <c r="BU15" i="53"/>
  <c r="BU16" i="53" s="1"/>
  <c r="BU11" i="54"/>
  <c r="BU12" i="57"/>
  <c r="BU13" i="57" s="1"/>
  <c r="BU47" i="50" s="1"/>
  <c r="BU71" i="54"/>
  <c r="BU12" i="55"/>
  <c r="BU43" i="54"/>
  <c r="BS39" i="53"/>
  <c r="BS43" i="53" s="1"/>
  <c r="BT73" i="54"/>
  <c r="BT81" i="54" s="1"/>
  <c r="BT87" i="54" s="1"/>
  <c r="BT72" i="54"/>
  <c r="BT80" i="54" s="1"/>
  <c r="BT86" i="54" s="1"/>
  <c r="BT74" i="54"/>
  <c r="BT82" i="54" s="1"/>
  <c r="BT88" i="54" s="1"/>
  <c r="BT16" i="53"/>
  <c r="BT24" i="53" s="1"/>
  <c r="BS24" i="53"/>
  <c r="BT44" i="54"/>
  <c r="BT62" i="54" s="1"/>
  <c r="BT12" i="54"/>
  <c r="BT36" i="54" s="1"/>
  <c r="BU70" i="56"/>
  <c r="BU41" i="56"/>
  <c r="BU10" i="28"/>
  <c r="BU15" i="28" s="1"/>
  <c r="BV12" i="28" s="1"/>
  <c r="BU119" i="54"/>
  <c r="BU81" i="53"/>
  <c r="BU26" i="55"/>
  <c r="BR74" i="56"/>
  <c r="BR75" i="56" s="1"/>
  <c r="BS72" i="56" s="1"/>
  <c r="BS65" i="56" s="1"/>
  <c r="BS66" i="56" s="1"/>
  <c r="BR8" i="56"/>
  <c r="BT30" i="55"/>
  <c r="BT13" i="55"/>
  <c r="BT13" i="50" s="1"/>
  <c r="BT26" i="53"/>
  <c r="BT41" i="53"/>
  <c r="BT45" i="53" s="1"/>
  <c r="BU26" i="44"/>
  <c r="BU27" i="44" s="1"/>
  <c r="BU10" i="52"/>
  <c r="BU20" i="52"/>
  <c r="BU4" i="53"/>
  <c r="BU4" i="52"/>
  <c r="BQ3" i="50"/>
  <c r="BQ3" i="52"/>
  <c r="BQ3" i="53"/>
  <c r="BV25" i="44"/>
  <c r="BU4" i="49"/>
  <c r="BU4" i="50"/>
  <c r="BU4" i="44"/>
  <c r="BV51" i="44"/>
  <c r="BV52" i="44" s="1"/>
  <c r="BQ3" i="49"/>
  <c r="BQ3" i="28"/>
  <c r="BV46" i="44"/>
  <c r="BV47" i="44" s="1"/>
  <c r="BV106" i="44" s="1"/>
  <c r="BQ3" i="44"/>
  <c r="BV100" i="44"/>
  <c r="BV107" i="44"/>
  <c r="BS108" i="44"/>
  <c r="BR113" i="44"/>
  <c r="BR114" i="44" s="1"/>
  <c r="BU4" i="28"/>
  <c r="BW17" i="44"/>
  <c r="BW18" i="44" s="1"/>
  <c r="BV91" i="44"/>
  <c r="BV92" i="44" s="1"/>
  <c r="BV95" i="44" s="1"/>
  <c r="BW96" i="44" s="1"/>
  <c r="BW99" i="44" s="1"/>
  <c r="BV2" i="28"/>
  <c r="BV21" i="44"/>
  <c r="BV22" i="44" s="1"/>
  <c r="BV38" i="44"/>
  <c r="BV39" i="44" s="1"/>
  <c r="BV15" i="56" s="1"/>
  <c r="BV62" i="44"/>
  <c r="BV63" i="44" s="1"/>
  <c r="BV49" i="58" s="1"/>
  <c r="BV50" i="58" s="1"/>
  <c r="BV51" i="58" s="1"/>
  <c r="BT25" i="53" l="1"/>
  <c r="BP7" i="56"/>
  <c r="BS27" i="53"/>
  <c r="BS31" i="53" s="1"/>
  <c r="BS32" i="53" s="1"/>
  <c r="BP41" i="50"/>
  <c r="BT18" i="54"/>
  <c r="BT22" i="54" s="1"/>
  <c r="BS46" i="53"/>
  <c r="BS50" i="53" s="1"/>
  <c r="BS51" i="53" s="1"/>
  <c r="BS55" i="53" s="1"/>
  <c r="BT48" i="54"/>
  <c r="BT52" i="54" s="1"/>
  <c r="BQ11" i="58"/>
  <c r="BQ13" i="58" s="1"/>
  <c r="BC19" i="56"/>
  <c r="BC18" i="56"/>
  <c r="BC20" i="56" s="1"/>
  <c r="BB26" i="56"/>
  <c r="BB45" i="56"/>
  <c r="BB46" i="56" s="1"/>
  <c r="BP72" i="53"/>
  <c r="BP85" i="53"/>
  <c r="BD32" i="57"/>
  <c r="BD40" i="57"/>
  <c r="BD41" i="57" s="1"/>
  <c r="BC46" i="50"/>
  <c r="BC14" i="50"/>
  <c r="BC15" i="50" s="1"/>
  <c r="BU18" i="53"/>
  <c r="BU19" i="54" s="1"/>
  <c r="BU23" i="54" s="1"/>
  <c r="BQ72" i="53"/>
  <c r="BQ85" i="53"/>
  <c r="BW2" i="50"/>
  <c r="BW2" i="58"/>
  <c r="BW2" i="57"/>
  <c r="BW2" i="52"/>
  <c r="BW2" i="56"/>
  <c r="BW2" i="54"/>
  <c r="BW2" i="53"/>
  <c r="BW2" i="55"/>
  <c r="BW2" i="44"/>
  <c r="BW2" i="49"/>
  <c r="BB44" i="56"/>
  <c r="BB36" i="56"/>
  <c r="BB17" i="50" s="1"/>
  <c r="BB18" i="50" s="1"/>
  <c r="AM132" i="54"/>
  <c r="AM42" i="50" s="1"/>
  <c r="AM44" i="50" s="1"/>
  <c r="AM48" i="50" s="1"/>
  <c r="AM23" i="52" s="1"/>
  <c r="Y36" i="50"/>
  <c r="Y48" i="58"/>
  <c r="Y50" i="58" s="1"/>
  <c r="Y51" i="58" s="1"/>
  <c r="BT39" i="53"/>
  <c r="BT43" i="53" s="1"/>
  <c r="BT46" i="53" s="1"/>
  <c r="BT50" i="53" s="1"/>
  <c r="BT51" i="53" s="1"/>
  <c r="BT55" i="53" s="1"/>
  <c r="BR20" i="58"/>
  <c r="BR29" i="58"/>
  <c r="BR9" i="58"/>
  <c r="BV36" i="57"/>
  <c r="BV37" i="57" s="1"/>
  <c r="BV39" i="57" s="1"/>
  <c r="BV40" i="58"/>
  <c r="BV41" i="58" s="1"/>
  <c r="BV42" i="58" s="1"/>
  <c r="BV30" i="58"/>
  <c r="BV21" i="58"/>
  <c r="BV10" i="58"/>
  <c r="BS54" i="53"/>
  <c r="BS56" i="53" s="1"/>
  <c r="BS9" i="50" s="1"/>
  <c r="BS60" i="53"/>
  <c r="BS61" i="53" s="1"/>
  <c r="BW84" i="44"/>
  <c r="BW85" i="44" s="1"/>
  <c r="BW11" i="57" s="1"/>
  <c r="BW73" i="44"/>
  <c r="BW74" i="44" s="1"/>
  <c r="BW11" i="55" s="1"/>
  <c r="BW2" i="59"/>
  <c r="BP11" i="58"/>
  <c r="BP13" i="58" s="1"/>
  <c r="BV4" i="58"/>
  <c r="BV4" i="59"/>
  <c r="BR3" i="59"/>
  <c r="BR3" i="58"/>
  <c r="Y29" i="50"/>
  <c r="Y38" i="58"/>
  <c r="Y41" i="58" s="1"/>
  <c r="Y42" i="58" s="1"/>
  <c r="Z38" i="52"/>
  <c r="Z40" i="52" s="1"/>
  <c r="Z43" i="52" s="1"/>
  <c r="Z44" i="52" s="1"/>
  <c r="BV27" i="57"/>
  <c r="BV30" i="52"/>
  <c r="BS24" i="54"/>
  <c r="BS31" i="54" s="1"/>
  <c r="BS32" i="54" s="1"/>
  <c r="BS35" i="54" s="1"/>
  <c r="BS37" i="54" s="1"/>
  <c r="BS106" i="54" s="1"/>
  <c r="BU17" i="53"/>
  <c r="BU48" i="54" s="1"/>
  <c r="BU52" i="54" s="1"/>
  <c r="BS32" i="52"/>
  <c r="BS35" i="52" s="1"/>
  <c r="BR34" i="50"/>
  <c r="BR47" i="58" s="1"/>
  <c r="BU31" i="57"/>
  <c r="BU15" i="57"/>
  <c r="BU17" i="57" s="1"/>
  <c r="BU18" i="57" s="1"/>
  <c r="BT17" i="54"/>
  <c r="BT21" i="54" s="1"/>
  <c r="BT24" i="54" s="1"/>
  <c r="BT31" i="54" s="1"/>
  <c r="BT32" i="54" s="1"/>
  <c r="BT35" i="54" s="1"/>
  <c r="BT37" i="54" s="1"/>
  <c r="BT47" i="54"/>
  <c r="BT51" i="54" s="1"/>
  <c r="BT54" i="54" s="1"/>
  <c r="BT58" i="54" s="1"/>
  <c r="BT59" i="54" s="1"/>
  <c r="BT63" i="54" s="1"/>
  <c r="BT64" i="54" s="1"/>
  <c r="BT98" i="54" s="1"/>
  <c r="BS8" i="56"/>
  <c r="BS74" i="56"/>
  <c r="BS75" i="56" s="1"/>
  <c r="BT72" i="56" s="1"/>
  <c r="BT65" i="56" s="1"/>
  <c r="BT66" i="56" s="1"/>
  <c r="BT89" i="54"/>
  <c r="BT93" i="54" s="1"/>
  <c r="BT94" i="54" s="1"/>
  <c r="BT97" i="54" s="1"/>
  <c r="AN73" i="53"/>
  <c r="AN74" i="53" s="1"/>
  <c r="AN86" i="53"/>
  <c r="AN129" i="54" s="1"/>
  <c r="BV15" i="53"/>
  <c r="BV17" i="53" s="1"/>
  <c r="BV12" i="57"/>
  <c r="BV13" i="57" s="1"/>
  <c r="BV47" i="50" s="1"/>
  <c r="BV43" i="54"/>
  <c r="BV71" i="54"/>
  <c r="BV11" i="54"/>
  <c r="BV12" i="55"/>
  <c r="BU30" i="54"/>
  <c r="BU57" i="54"/>
  <c r="BU30" i="53"/>
  <c r="BU105" i="54"/>
  <c r="BU68" i="53"/>
  <c r="BU49" i="53"/>
  <c r="BV41" i="56"/>
  <c r="BV119" i="54"/>
  <c r="BV81" i="53"/>
  <c r="BV26" i="55"/>
  <c r="BV10" i="28"/>
  <c r="BV15" i="28" s="1"/>
  <c r="BW12" i="28" s="1"/>
  <c r="BV70" i="56"/>
  <c r="BR3" i="56"/>
  <c r="BR3" i="57"/>
  <c r="BR3" i="54"/>
  <c r="BR3" i="55"/>
  <c r="BS28" i="55"/>
  <c r="BS31" i="55" s="1"/>
  <c r="BR26" i="50"/>
  <c r="AN110" i="54"/>
  <c r="AN111" i="54" s="1"/>
  <c r="AN124" i="54"/>
  <c r="AN130" i="54" s="1"/>
  <c r="BQ109" i="54"/>
  <c r="BQ123" i="54" s="1"/>
  <c r="BR69" i="53"/>
  <c r="BR70" i="53" s="1"/>
  <c r="BR84" i="53"/>
  <c r="BU30" i="55"/>
  <c r="BU13" i="55"/>
  <c r="BU13" i="50" s="1"/>
  <c r="BU74" i="54"/>
  <c r="BU82" i="54" s="1"/>
  <c r="BU88" i="54" s="1"/>
  <c r="BU73" i="54"/>
  <c r="BU81" i="54" s="1"/>
  <c r="BU87" i="54" s="1"/>
  <c r="BU72" i="54"/>
  <c r="BU80" i="54" s="1"/>
  <c r="BU86" i="54" s="1"/>
  <c r="BV4" i="56"/>
  <c r="BV4" i="54"/>
  <c r="BV4" i="57"/>
  <c r="BV4" i="55"/>
  <c r="BU12" i="54"/>
  <c r="BU36" i="54" s="1"/>
  <c r="BU44" i="54"/>
  <c r="BU62" i="54" s="1"/>
  <c r="BR107" i="54"/>
  <c r="BR122" i="54"/>
  <c r="BU47" i="54"/>
  <c r="BU51" i="54" s="1"/>
  <c r="BU17" i="54"/>
  <c r="BU21" i="54" s="1"/>
  <c r="BR11" i="50"/>
  <c r="BR8" i="58" s="1"/>
  <c r="BU26" i="53"/>
  <c r="BT27" i="53"/>
  <c r="BT31" i="53" s="1"/>
  <c r="BT32" i="53" s="1"/>
  <c r="BU24" i="53"/>
  <c r="BU39" i="53"/>
  <c r="BU43" i="53" s="1"/>
  <c r="BR3" i="50"/>
  <c r="BR3" i="52"/>
  <c r="BR3" i="53"/>
  <c r="BV26" i="44"/>
  <c r="BV27" i="44" s="1"/>
  <c r="BV10" i="52"/>
  <c r="BV20" i="52"/>
  <c r="BV4" i="53"/>
  <c r="BV4" i="52"/>
  <c r="BW25" i="44"/>
  <c r="BW51" i="44"/>
  <c r="BW52" i="44" s="1"/>
  <c r="BV4" i="49"/>
  <c r="BV4" i="50"/>
  <c r="BV4" i="44"/>
  <c r="BR3" i="28"/>
  <c r="BR3" i="49"/>
  <c r="BW46" i="44"/>
  <c r="BW100" i="44"/>
  <c r="BW107" i="44"/>
  <c r="BR3" i="44"/>
  <c r="BT108" i="44"/>
  <c r="BS113" i="44"/>
  <c r="BS114" i="44" s="1"/>
  <c r="BV4" i="28"/>
  <c r="BW38" i="44"/>
  <c r="BW39" i="44" s="1"/>
  <c r="BW15" i="56" s="1"/>
  <c r="BW21" i="44"/>
  <c r="BW22" i="44" s="1"/>
  <c r="BW91" i="44"/>
  <c r="BW92" i="44" s="1"/>
  <c r="BW95" i="44" s="1"/>
  <c r="BW62" i="44"/>
  <c r="BW63" i="44" s="1"/>
  <c r="BW49" i="58" s="1"/>
  <c r="BW50" i="58" s="1"/>
  <c r="BW51" i="58" s="1"/>
  <c r="BW2" i="28"/>
  <c r="BU49" i="54" l="1"/>
  <c r="BU53" i="54" s="1"/>
  <c r="BU54" i="54" s="1"/>
  <c r="BU58" i="54" s="1"/>
  <c r="BU59" i="54" s="1"/>
  <c r="BU63" i="54" s="1"/>
  <c r="BU64" i="54" s="1"/>
  <c r="BU98" i="54" s="1"/>
  <c r="BU41" i="53"/>
  <c r="BU45" i="53" s="1"/>
  <c r="BD17" i="56"/>
  <c r="BC24" i="56"/>
  <c r="BB29" i="56"/>
  <c r="BB30" i="56" s="1"/>
  <c r="BB43" i="50"/>
  <c r="BC43" i="56"/>
  <c r="BB33" i="50"/>
  <c r="BB39" i="52"/>
  <c r="BB13" i="52"/>
  <c r="BB28" i="58"/>
  <c r="BB31" i="58" s="1"/>
  <c r="BB33" i="58" s="1"/>
  <c r="BR72" i="53"/>
  <c r="BR85" i="53"/>
  <c r="BC34" i="56"/>
  <c r="BC35" i="56" s="1"/>
  <c r="BC19" i="58"/>
  <c r="BC22" i="58" s="1"/>
  <c r="BC24" i="58" s="1"/>
  <c r="BD42" i="57"/>
  <c r="BD9" i="56"/>
  <c r="BD10" i="56" s="1"/>
  <c r="BE29" i="57"/>
  <c r="BD32" i="50"/>
  <c r="BD46" i="58" s="1"/>
  <c r="BR11" i="58"/>
  <c r="BR13" i="58" s="1"/>
  <c r="BS29" i="58"/>
  <c r="BS20" i="58"/>
  <c r="BS9" i="58"/>
  <c r="BV18" i="53"/>
  <c r="BV41" i="53" s="1"/>
  <c r="BV45" i="53" s="1"/>
  <c r="F86" i="44"/>
  <c r="H74" i="44"/>
  <c r="H11" i="55" s="1"/>
  <c r="F75" i="44"/>
  <c r="H85" i="44"/>
  <c r="H11" i="57" s="1"/>
  <c r="BW4" i="58"/>
  <c r="BW4" i="59"/>
  <c r="BS3" i="59"/>
  <c r="BS3" i="58"/>
  <c r="BT54" i="53"/>
  <c r="BT56" i="53" s="1"/>
  <c r="BT9" i="50" s="1"/>
  <c r="BT60" i="53"/>
  <c r="BT61" i="53" s="1"/>
  <c r="BW36" i="57"/>
  <c r="BW37" i="57" s="1"/>
  <c r="BW39" i="57" s="1"/>
  <c r="BW40" i="58"/>
  <c r="BW41" i="58" s="1"/>
  <c r="BW42" i="58" s="1"/>
  <c r="BW30" i="58"/>
  <c r="BW10" i="58"/>
  <c r="BW21" i="58"/>
  <c r="Z24" i="52"/>
  <c r="Z45" i="52"/>
  <c r="Y57" i="50"/>
  <c r="Y56" i="50"/>
  <c r="BW27" i="57"/>
  <c r="BW30" i="52"/>
  <c r="BU18" i="54"/>
  <c r="BU22" i="54" s="1"/>
  <c r="BU24" i="54" s="1"/>
  <c r="BU31" i="54" s="1"/>
  <c r="BU32" i="54" s="1"/>
  <c r="BU35" i="54" s="1"/>
  <c r="BU37" i="54" s="1"/>
  <c r="AN131" i="54"/>
  <c r="BS99" i="54"/>
  <c r="BS100" i="54" s="1"/>
  <c r="BS101" i="54" s="1"/>
  <c r="BS10" i="50" s="1"/>
  <c r="BS11" i="50" s="1"/>
  <c r="BU40" i="53"/>
  <c r="BU44" i="53" s="1"/>
  <c r="BU46" i="53" s="1"/>
  <c r="BU50" i="53" s="1"/>
  <c r="BU51" i="53" s="1"/>
  <c r="BU55" i="53" s="1"/>
  <c r="BU25" i="53"/>
  <c r="BU27" i="53" s="1"/>
  <c r="BU31" i="53" s="1"/>
  <c r="BU32" i="53" s="1"/>
  <c r="BS34" i="50"/>
  <c r="BS47" i="58" s="1"/>
  <c r="BT32" i="52"/>
  <c r="BT35" i="52" s="1"/>
  <c r="BV31" i="57"/>
  <c r="BV15" i="57"/>
  <c r="BV17" i="57" s="1"/>
  <c r="BV18" i="57" s="1"/>
  <c r="BV48" i="54"/>
  <c r="BV52" i="54" s="1"/>
  <c r="BV18" i="54"/>
  <c r="BV22" i="54" s="1"/>
  <c r="AO83" i="53"/>
  <c r="AN27" i="50"/>
  <c r="AN37" i="58" s="1"/>
  <c r="BV30" i="55"/>
  <c r="BV13" i="55"/>
  <c r="BV13" i="50" s="1"/>
  <c r="BT74" i="56"/>
  <c r="BT75" i="56" s="1"/>
  <c r="BU72" i="56" s="1"/>
  <c r="BU65" i="56" s="1"/>
  <c r="BU66" i="56" s="1"/>
  <c r="BT8" i="56"/>
  <c r="BW10" i="28"/>
  <c r="BW15" i="28" s="1"/>
  <c r="BW119" i="54"/>
  <c r="BW81" i="53"/>
  <c r="BW26" i="55"/>
  <c r="BW70" i="56"/>
  <c r="BW41" i="56"/>
  <c r="BR109" i="54"/>
  <c r="BR123" i="54" s="1"/>
  <c r="BV73" i="54"/>
  <c r="BV81" i="54" s="1"/>
  <c r="BV87" i="54" s="1"/>
  <c r="BV74" i="54"/>
  <c r="BV82" i="54" s="1"/>
  <c r="BV88" i="54" s="1"/>
  <c r="BV72" i="54"/>
  <c r="BV80" i="54" s="1"/>
  <c r="BV86" i="54" s="1"/>
  <c r="BV89" i="54" s="1"/>
  <c r="BV93" i="54" s="1"/>
  <c r="BV94" i="54" s="1"/>
  <c r="BV97" i="54" s="1"/>
  <c r="BS3" i="57"/>
  <c r="BS3" i="56"/>
  <c r="BS3" i="55"/>
  <c r="BS3" i="54"/>
  <c r="BV30" i="54"/>
  <c r="BV57" i="54"/>
  <c r="BV30" i="53"/>
  <c r="BV68" i="53"/>
  <c r="BV105" i="54"/>
  <c r="BV49" i="53"/>
  <c r="BU89" i="54"/>
  <c r="BU93" i="54" s="1"/>
  <c r="BU94" i="54" s="1"/>
  <c r="BU97" i="54" s="1"/>
  <c r="BT99" i="54"/>
  <c r="BT100" i="54" s="1"/>
  <c r="BT101" i="54" s="1"/>
  <c r="BT10" i="50" s="1"/>
  <c r="BT106" i="54"/>
  <c r="BT28" i="55"/>
  <c r="BT31" i="55" s="1"/>
  <c r="BS26" i="50"/>
  <c r="BV16" i="53"/>
  <c r="BV24" i="53" s="1"/>
  <c r="AN31" i="50"/>
  <c r="AN39" i="58" s="1"/>
  <c r="AO121" i="54"/>
  <c r="BR7" i="56"/>
  <c r="BR41" i="50"/>
  <c r="BS107" i="54"/>
  <c r="BS122" i="54"/>
  <c r="BW15" i="53"/>
  <c r="BW18" i="53" s="1"/>
  <c r="BW12" i="57"/>
  <c r="BW13" i="57" s="1"/>
  <c r="BW43" i="54"/>
  <c r="BW11" i="54"/>
  <c r="BW12" i="55"/>
  <c r="BW71" i="54"/>
  <c r="BW4" i="56"/>
  <c r="BW4" i="54"/>
  <c r="BW4" i="57"/>
  <c r="BW4" i="55"/>
  <c r="BV12" i="54"/>
  <c r="BV36" i="54" s="1"/>
  <c r="BV44" i="54"/>
  <c r="BV62" i="54" s="1"/>
  <c r="BS69" i="53"/>
  <c r="BS70" i="53" s="1"/>
  <c r="BS84" i="53"/>
  <c r="BV25" i="53"/>
  <c r="BV40" i="53"/>
  <c r="BV44" i="53" s="1"/>
  <c r="BW26" i="44"/>
  <c r="BW27" i="44" s="1"/>
  <c r="BW4" i="52"/>
  <c r="BW4" i="53"/>
  <c r="BW20" i="52"/>
  <c r="BW10" i="52"/>
  <c r="BS3" i="50"/>
  <c r="BS3" i="52"/>
  <c r="BS3" i="53"/>
  <c r="BW4" i="49"/>
  <c r="BW4" i="50"/>
  <c r="BW4" i="44"/>
  <c r="F10" i="44"/>
  <c r="F119" i="44" s="1"/>
  <c r="H13" i="44"/>
  <c r="H105" i="44" s="1"/>
  <c r="BW47" i="44"/>
  <c r="BW106" i="44" s="1"/>
  <c r="BS3" i="49"/>
  <c r="BS3" i="28"/>
  <c r="BS3" i="44"/>
  <c r="BU108" i="44"/>
  <c r="BT113" i="44"/>
  <c r="BT114" i="44" s="1"/>
  <c r="BW4" i="28"/>
  <c r="BV26" i="53" l="1"/>
  <c r="BV49" i="54"/>
  <c r="BV53" i="54" s="1"/>
  <c r="BC25" i="56"/>
  <c r="BC26" i="56" s="1"/>
  <c r="BC29" i="56" s="1"/>
  <c r="BC30" i="56" s="1"/>
  <c r="BD19" i="56"/>
  <c r="BD18" i="56"/>
  <c r="BD20" i="56"/>
  <c r="BD14" i="50"/>
  <c r="BD15" i="50" s="1"/>
  <c r="BD46" i="50"/>
  <c r="BV19" i="54"/>
  <c r="BV23" i="54" s="1"/>
  <c r="BC36" i="56"/>
  <c r="BC17" i="50" s="1"/>
  <c r="BC18" i="50" s="1"/>
  <c r="BC44" i="56"/>
  <c r="BC43" i="50"/>
  <c r="BS72" i="53"/>
  <c r="BS85" i="53"/>
  <c r="BE32" i="57"/>
  <c r="BE40" i="57"/>
  <c r="BE41" i="57" s="1"/>
  <c r="AN132" i="54"/>
  <c r="AN42" i="50" s="1"/>
  <c r="AN44" i="50" s="1"/>
  <c r="AN48" i="50" s="1"/>
  <c r="AN23" i="52" s="1"/>
  <c r="BU54" i="53"/>
  <c r="BU56" i="53" s="1"/>
  <c r="BU9" i="50" s="1"/>
  <c r="BU60" i="53"/>
  <c r="BU61" i="53" s="1"/>
  <c r="BT20" i="58"/>
  <c r="BT9" i="58"/>
  <c r="BT29" i="58"/>
  <c r="BW47" i="50"/>
  <c r="H13" i="57"/>
  <c r="H47" i="50" s="1"/>
  <c r="BS7" i="56"/>
  <c r="BS8" i="58"/>
  <c r="BS11" i="58" s="1"/>
  <c r="BS13" i="58" s="1"/>
  <c r="BW16" i="53"/>
  <c r="BW17" i="54" s="1"/>
  <c r="BW21" i="54" s="1"/>
  <c r="BW17" i="53"/>
  <c r="BW48" i="54" s="1"/>
  <c r="BW52" i="54" s="1"/>
  <c r="BT3" i="59"/>
  <c r="BT3" i="58"/>
  <c r="BS41" i="50"/>
  <c r="Z20" i="50"/>
  <c r="Z21" i="50" s="1"/>
  <c r="Z50" i="50"/>
  <c r="Z51" i="50" s="1"/>
  <c r="Z14" i="52"/>
  <c r="Z15" i="52" s="1"/>
  <c r="Z25" i="52"/>
  <c r="BT11" i="50"/>
  <c r="BT8" i="58" s="1"/>
  <c r="BT34" i="50"/>
  <c r="BT47" i="58" s="1"/>
  <c r="BU32" i="52"/>
  <c r="BU35" i="52" s="1"/>
  <c r="BV39" i="53"/>
  <c r="BV43" i="53" s="1"/>
  <c r="BV46" i="53" s="1"/>
  <c r="BV50" i="53" s="1"/>
  <c r="BV51" i="53" s="1"/>
  <c r="BV55" i="53" s="1"/>
  <c r="BW15" i="57"/>
  <c r="BW17" i="57" s="1"/>
  <c r="BW18" i="57" s="1"/>
  <c r="H18" i="57" s="1"/>
  <c r="BW31" i="57"/>
  <c r="H12" i="57"/>
  <c r="BT3" i="57"/>
  <c r="BT3" i="55"/>
  <c r="BT3" i="56"/>
  <c r="BT3" i="54"/>
  <c r="BT107" i="54"/>
  <c r="BT122" i="54"/>
  <c r="BU74" i="56"/>
  <c r="BU75" i="56" s="1"/>
  <c r="BV72" i="56" s="1"/>
  <c r="BV65" i="56" s="1"/>
  <c r="BV66" i="56" s="1"/>
  <c r="BU8" i="56"/>
  <c r="BW19" i="54"/>
  <c r="BW23" i="54" s="1"/>
  <c r="BW49" i="54"/>
  <c r="BW53" i="54" s="1"/>
  <c r="BW57" i="54"/>
  <c r="BW68" i="53"/>
  <c r="BW30" i="54"/>
  <c r="BW30" i="53"/>
  <c r="BW49" i="53"/>
  <c r="BW105" i="54"/>
  <c r="BS109" i="54"/>
  <c r="BS123" i="54" s="1"/>
  <c r="BU99" i="54"/>
  <c r="BU100" i="54" s="1"/>
  <c r="BU101" i="54" s="1"/>
  <c r="BU10" i="50" s="1"/>
  <c r="BU106" i="54"/>
  <c r="AO110" i="54"/>
  <c r="AO111" i="54" s="1"/>
  <c r="AO124" i="54" s="1"/>
  <c r="AO130" i="54" s="1"/>
  <c r="BW72" i="54"/>
  <c r="BW80" i="54" s="1"/>
  <c r="BW86" i="54" s="1"/>
  <c r="BW73" i="54"/>
  <c r="BW81" i="54" s="1"/>
  <c r="BW87" i="54" s="1"/>
  <c r="BW74" i="54"/>
  <c r="BW82" i="54" s="1"/>
  <c r="BW88" i="54" s="1"/>
  <c r="BW30" i="55"/>
  <c r="BW13" i="55"/>
  <c r="BV47" i="54"/>
  <c r="BV51" i="54" s="1"/>
  <c r="BV54" i="54" s="1"/>
  <c r="BV58" i="54" s="1"/>
  <c r="BV59" i="54" s="1"/>
  <c r="BV63" i="54" s="1"/>
  <c r="BV64" i="54" s="1"/>
  <c r="BV98" i="54" s="1"/>
  <c r="BV17" i="54"/>
  <c r="BV21" i="54" s="1"/>
  <c r="BV24" i="54" s="1"/>
  <c r="BV31" i="54" s="1"/>
  <c r="BV32" i="54" s="1"/>
  <c r="BV35" i="54" s="1"/>
  <c r="BV37" i="54" s="1"/>
  <c r="AO73" i="53"/>
  <c r="AO74" i="53" s="1"/>
  <c r="AO86" i="53" s="1"/>
  <c r="AO129" i="54" s="1"/>
  <c r="BW44" i="54"/>
  <c r="BW62" i="54" s="1"/>
  <c r="BW12" i="54"/>
  <c r="BW36" i="54" s="1"/>
  <c r="BT26" i="50"/>
  <c r="BU28" i="55"/>
  <c r="BU31" i="55" s="1"/>
  <c r="BT69" i="53"/>
  <c r="BT70" i="53" s="1"/>
  <c r="BT84" i="53"/>
  <c r="BV27" i="53"/>
  <c r="BV31" i="53" s="1"/>
  <c r="BV32" i="53" s="1"/>
  <c r="BW26" i="53"/>
  <c r="BW41" i="53"/>
  <c r="BW45" i="53" s="1"/>
  <c r="BT3" i="50"/>
  <c r="BT3" i="53"/>
  <c r="BT3" i="52"/>
  <c r="BT3" i="49"/>
  <c r="BT3" i="28"/>
  <c r="BT3" i="44"/>
  <c r="BV108" i="44"/>
  <c r="BU113" i="44"/>
  <c r="BU114" i="44" s="1"/>
  <c r="H17" i="44"/>
  <c r="BT11" i="58" l="1"/>
  <c r="BT13" i="58" s="1"/>
  <c r="BC45" i="56"/>
  <c r="BC46" i="56" s="1"/>
  <c r="BE17" i="56"/>
  <c r="BD24" i="56"/>
  <c r="BD25" i="56" s="1"/>
  <c r="BE42" i="57"/>
  <c r="BE9" i="56"/>
  <c r="BE10" i="56" s="1"/>
  <c r="BF29" i="57"/>
  <c r="BE32" i="50"/>
  <c r="BE46" i="58" s="1"/>
  <c r="BT72" i="53"/>
  <c r="BT85" i="53"/>
  <c r="BC39" i="52"/>
  <c r="BC28" i="58"/>
  <c r="BC31" i="58" s="1"/>
  <c r="BC33" i="58" s="1"/>
  <c r="BC13" i="52"/>
  <c r="BD34" i="56"/>
  <c r="BD35" i="56" s="1"/>
  <c r="BD19" i="58"/>
  <c r="BD22" i="58" s="1"/>
  <c r="BD24" i="58" s="1"/>
  <c r="BT7" i="56"/>
  <c r="BW47" i="54"/>
  <c r="BW51" i="54" s="1"/>
  <c r="BW54" i="54" s="1"/>
  <c r="BW58" i="54" s="1"/>
  <c r="BW59" i="54" s="1"/>
  <c r="BW63" i="54" s="1"/>
  <c r="BW64" i="54" s="1"/>
  <c r="BW98" i="54" s="1"/>
  <c r="BU11" i="50"/>
  <c r="BU8" i="58" s="1"/>
  <c r="BW40" i="53"/>
  <c r="BW44" i="53" s="1"/>
  <c r="BU3" i="59"/>
  <c r="BU3" i="58"/>
  <c r="BW39" i="53"/>
  <c r="BW43" i="53" s="1"/>
  <c r="BW46" i="53" s="1"/>
  <c r="BW50" i="53" s="1"/>
  <c r="BW51" i="53" s="1"/>
  <c r="BW55" i="53" s="1"/>
  <c r="BV54" i="53"/>
  <c r="BV56" i="53" s="1"/>
  <c r="BV9" i="50" s="1"/>
  <c r="BV60" i="53"/>
  <c r="BV61" i="53" s="1"/>
  <c r="BW18" i="54"/>
  <c r="BW22" i="54" s="1"/>
  <c r="BW24" i="54" s="1"/>
  <c r="BW31" i="54" s="1"/>
  <c r="BW32" i="54" s="1"/>
  <c r="BW35" i="54" s="1"/>
  <c r="BW37" i="54" s="1"/>
  <c r="BW25" i="53"/>
  <c r="BW24" i="53"/>
  <c r="BU20" i="58"/>
  <c r="BU9" i="58"/>
  <c r="BU29" i="58"/>
  <c r="BT41" i="50"/>
  <c r="Z35" i="50"/>
  <c r="AA12" i="52"/>
  <c r="Z28" i="50"/>
  <c r="AA22" i="52"/>
  <c r="BU34" i="50"/>
  <c r="BU47" i="58" s="1"/>
  <c r="BV32" i="52"/>
  <c r="BV35" i="52" s="1"/>
  <c r="AO131" i="54"/>
  <c r="H15" i="57"/>
  <c r="H31" i="57"/>
  <c r="BU3" i="56"/>
  <c r="BU3" i="57"/>
  <c r="BU3" i="55"/>
  <c r="BU3" i="54"/>
  <c r="BW89" i="54"/>
  <c r="BW93" i="54" s="1"/>
  <c r="BW94" i="54" s="1"/>
  <c r="BW97" i="54" s="1"/>
  <c r="AO31" i="50"/>
  <c r="AO39" i="58" s="1"/>
  <c r="AP121" i="54"/>
  <c r="BV106" i="54"/>
  <c r="BV99" i="54"/>
  <c r="BV100" i="54" s="1"/>
  <c r="BV101" i="54" s="1"/>
  <c r="BV10" i="50" s="1"/>
  <c r="AP83" i="53"/>
  <c r="AO27" i="50"/>
  <c r="AO37" i="58" s="1"/>
  <c r="BT109" i="54"/>
  <c r="BT123" i="54" s="1"/>
  <c r="BV8" i="56"/>
  <c r="BV74" i="56"/>
  <c r="BV75" i="56" s="1"/>
  <c r="BW72" i="56" s="1"/>
  <c r="BW65" i="56" s="1"/>
  <c r="BW66" i="56" s="1"/>
  <c r="BU107" i="54"/>
  <c r="BU122" i="54"/>
  <c r="BU7" i="56"/>
  <c r="BU41" i="50"/>
  <c r="BW13" i="50"/>
  <c r="H13" i="55"/>
  <c r="H13" i="50" s="1"/>
  <c r="BU69" i="53"/>
  <c r="BU70" i="53" s="1"/>
  <c r="BU84" i="53"/>
  <c r="BV28" i="55"/>
  <c r="BV31" i="55" s="1"/>
  <c r="BU26" i="50"/>
  <c r="BU3" i="50"/>
  <c r="BU3" i="53"/>
  <c r="BU3" i="52"/>
  <c r="BU3" i="49"/>
  <c r="BU3" i="28"/>
  <c r="BU3" i="44"/>
  <c r="BW108" i="44"/>
  <c r="BV113" i="44"/>
  <c r="BV114" i="44" s="1"/>
  <c r="BU11" i="58" l="1"/>
  <c r="BU13" i="58" s="1"/>
  <c r="BC33" i="50"/>
  <c r="BD43" i="56"/>
  <c r="BE19" i="56"/>
  <c r="BE18" i="56"/>
  <c r="BD45" i="56"/>
  <c r="BD26" i="56"/>
  <c r="BF32" i="57"/>
  <c r="BF40" i="57"/>
  <c r="BF41" i="57" s="1"/>
  <c r="BD44" i="56"/>
  <c r="BD36" i="56"/>
  <c r="BD17" i="50" s="1"/>
  <c r="BD18" i="50" s="1"/>
  <c r="BE14" i="50"/>
  <c r="BE15" i="50" s="1"/>
  <c r="BE46" i="50"/>
  <c r="BU72" i="53"/>
  <c r="BU85" i="53"/>
  <c r="AO132" i="54"/>
  <c r="AO42" i="50" s="1"/>
  <c r="AO44" i="50" s="1"/>
  <c r="AO48" i="50" s="1"/>
  <c r="AO23" i="52" s="1"/>
  <c r="Z36" i="50"/>
  <c r="Z48" i="58"/>
  <c r="Z50" i="58" s="1"/>
  <c r="Z51" i="58" s="1"/>
  <c r="BW27" i="53"/>
  <c r="BW31" i="53" s="1"/>
  <c r="BW32" i="53" s="1"/>
  <c r="BW60" i="53" s="1"/>
  <c r="BV9" i="58"/>
  <c r="BV29" i="58"/>
  <c r="BV20" i="58"/>
  <c r="BV3" i="59"/>
  <c r="BV3" i="58"/>
  <c r="AA38" i="52"/>
  <c r="AA40" i="52" s="1"/>
  <c r="AA43" i="52" s="1"/>
  <c r="AA44" i="52" s="1"/>
  <c r="Z38" i="58"/>
  <c r="Z41" i="58" s="1"/>
  <c r="Z42" i="58" s="1"/>
  <c r="Z29" i="50"/>
  <c r="BW32" i="52"/>
  <c r="BW35" i="52" s="1"/>
  <c r="BW34" i="50" s="1"/>
  <c r="BW47" i="58" s="1"/>
  <c r="BV34" i="50"/>
  <c r="BV47" i="58" s="1"/>
  <c r="AP110" i="54"/>
  <c r="AP111" i="54" s="1"/>
  <c r="AP124" i="54" s="1"/>
  <c r="AP130" i="54" s="1"/>
  <c r="BW28" i="55"/>
  <c r="BW31" i="55" s="1"/>
  <c r="BW26" i="50" s="1"/>
  <c r="BV26" i="50"/>
  <c r="BV3" i="57"/>
  <c r="BV3" i="56"/>
  <c r="BV3" i="54"/>
  <c r="BV3" i="55"/>
  <c r="BW106" i="54"/>
  <c r="BW99" i="54"/>
  <c r="BW100" i="54" s="1"/>
  <c r="BW101" i="54" s="1"/>
  <c r="BV69" i="53"/>
  <c r="BV70" i="53" s="1"/>
  <c r="BV84" i="53"/>
  <c r="BU109" i="54"/>
  <c r="BU123" i="54" s="1"/>
  <c r="AP73" i="53"/>
  <c r="AP74" i="53" s="1"/>
  <c r="AP86" i="53"/>
  <c r="AP129" i="54" s="1"/>
  <c r="BV11" i="50"/>
  <c r="BV8" i="58" s="1"/>
  <c r="BV107" i="54"/>
  <c r="BV122" i="54"/>
  <c r="BW74" i="56"/>
  <c r="BW75" i="56" s="1"/>
  <c r="BW8" i="56"/>
  <c r="BV3" i="50"/>
  <c r="BV3" i="53"/>
  <c r="BV3" i="52"/>
  <c r="F53" i="44"/>
  <c r="F120" i="44" s="1"/>
  <c r="H52" i="44"/>
  <c r="H63" i="44"/>
  <c r="H49" i="58" s="1"/>
  <c r="H96" i="44"/>
  <c r="BV3" i="28"/>
  <c r="BV3" i="49"/>
  <c r="BV3" i="44"/>
  <c r="BW113" i="44"/>
  <c r="BW114" i="44" s="1"/>
  <c r="BE20" i="56" l="1"/>
  <c r="BW54" i="53"/>
  <c r="BW56" i="53" s="1"/>
  <c r="BD46" i="56"/>
  <c r="BF17" i="56"/>
  <c r="BE24" i="56"/>
  <c r="BE25" i="56" s="1"/>
  <c r="BD29" i="56"/>
  <c r="BD30" i="56" s="1"/>
  <c r="BD43" i="50"/>
  <c r="BD33" i="50"/>
  <c r="BE43" i="56"/>
  <c r="BV72" i="53"/>
  <c r="BV85" i="53"/>
  <c r="BE19" i="58"/>
  <c r="BE22" i="58" s="1"/>
  <c r="BE24" i="58" s="1"/>
  <c r="BE34" i="56"/>
  <c r="BE35" i="56" s="1"/>
  <c r="BD28" i="58"/>
  <c r="BD31" i="58" s="1"/>
  <c r="BD33" i="58" s="1"/>
  <c r="BD39" i="52"/>
  <c r="BD13" i="52"/>
  <c r="BF9" i="56"/>
  <c r="BF10" i="56" s="1"/>
  <c r="BF42" i="57"/>
  <c r="BG29" i="57"/>
  <c r="BF32" i="50"/>
  <c r="BF46" i="58" s="1"/>
  <c r="BW3" i="59"/>
  <c r="BW3" i="58"/>
  <c r="BV11" i="58"/>
  <c r="BV13" i="58" s="1"/>
  <c r="H36" i="57"/>
  <c r="H10" i="58"/>
  <c r="H40" i="58"/>
  <c r="H30" i="58"/>
  <c r="H21" i="58"/>
  <c r="Z56" i="50"/>
  <c r="Z57" i="50"/>
  <c r="AA45" i="52"/>
  <c r="AA24" i="52"/>
  <c r="AP131" i="54"/>
  <c r="BV109" i="54"/>
  <c r="BV123" i="54" s="1"/>
  <c r="BV7" i="56"/>
  <c r="BV41" i="50"/>
  <c r="AQ121" i="54"/>
  <c r="AP31" i="50"/>
  <c r="AP39" i="58" s="1"/>
  <c r="BW3" i="56"/>
  <c r="BW3" i="54"/>
  <c r="BW3" i="55"/>
  <c r="BW3" i="57"/>
  <c r="AQ83" i="53"/>
  <c r="AP27" i="50"/>
  <c r="AP37" i="58" s="1"/>
  <c r="BW61" i="53"/>
  <c r="BW9" i="50"/>
  <c r="BW10" i="50"/>
  <c r="H101" i="54"/>
  <c r="H10" i="50" s="1"/>
  <c r="BW107" i="54"/>
  <c r="BW122" i="54"/>
  <c r="H15" i="53"/>
  <c r="H11" i="54"/>
  <c r="H43" i="54"/>
  <c r="H71" i="54"/>
  <c r="BW3" i="50"/>
  <c r="BW3" i="53"/>
  <c r="BW3" i="52"/>
  <c r="F64" i="44"/>
  <c r="F121" i="44" s="1"/>
  <c r="H39" i="44"/>
  <c r="H15" i="56" s="1"/>
  <c r="F101" i="44"/>
  <c r="F122" i="44" s="1"/>
  <c r="H100" i="44"/>
  <c r="H47" i="44"/>
  <c r="H106" i="44" s="1"/>
  <c r="H99" i="44"/>
  <c r="H107" i="44"/>
  <c r="H92" i="44"/>
  <c r="H95" i="44" s="1"/>
  <c r="BW3" i="49"/>
  <c r="BW3" i="28"/>
  <c r="BW3" i="44"/>
  <c r="BF19" i="56" l="1"/>
  <c r="BF18" i="56"/>
  <c r="BE45" i="56"/>
  <c r="BE26" i="56"/>
  <c r="BE36" i="56"/>
  <c r="BE17" i="50" s="1"/>
  <c r="BE18" i="50" s="1"/>
  <c r="BE44" i="56"/>
  <c r="BE46" i="56" s="1"/>
  <c r="BG40" i="57"/>
  <c r="BG41" i="57" s="1"/>
  <c r="BG32" i="57"/>
  <c r="BF14" i="50"/>
  <c r="BF15" i="50" s="1"/>
  <c r="BF46" i="50"/>
  <c r="AP132" i="54"/>
  <c r="AP42" i="50" s="1"/>
  <c r="AP44" i="50" s="1"/>
  <c r="AP48" i="50" s="1"/>
  <c r="AP23" i="52" s="1"/>
  <c r="BW29" i="58"/>
  <c r="BW20" i="58"/>
  <c r="BW9" i="58"/>
  <c r="BW11" i="50"/>
  <c r="BW8" i="58" s="1"/>
  <c r="AA50" i="50"/>
  <c r="AA51" i="50" s="1"/>
  <c r="AA20" i="50"/>
  <c r="AA21" i="50" s="1"/>
  <c r="AA14" i="52"/>
  <c r="AA15" i="52" s="1"/>
  <c r="AA25" i="52"/>
  <c r="H30" i="52"/>
  <c r="H27" i="57"/>
  <c r="BW69" i="53"/>
  <c r="BW70" i="53" s="1"/>
  <c r="BW84" i="53"/>
  <c r="H41" i="56"/>
  <c r="H26" i="55"/>
  <c r="H119" i="54"/>
  <c r="H10" i="28"/>
  <c r="H81" i="53"/>
  <c r="H70" i="56"/>
  <c r="AQ73" i="53"/>
  <c r="AQ74" i="53" s="1"/>
  <c r="AQ86" i="53"/>
  <c r="AQ129" i="54" s="1"/>
  <c r="BW109" i="54"/>
  <c r="BW123" i="54" s="1"/>
  <c r="AQ110" i="54"/>
  <c r="AQ111" i="54" s="1"/>
  <c r="AQ124" i="54"/>
  <c r="AQ130" i="54" s="1"/>
  <c r="H10" i="52"/>
  <c r="H20" i="52"/>
  <c r="F123" i="44"/>
  <c r="BW11" i="58" l="1"/>
  <c r="BW13" i="58" s="1"/>
  <c r="F14" i="58" s="1"/>
  <c r="BF20" i="56"/>
  <c r="BG17" i="56" s="1"/>
  <c r="BE43" i="50"/>
  <c r="BE29" i="56"/>
  <c r="BE30" i="56" s="1"/>
  <c r="BW72" i="53"/>
  <c r="BW85" i="53"/>
  <c r="BF34" i="56"/>
  <c r="BF35" i="56" s="1"/>
  <c r="BF19" i="58"/>
  <c r="BF22" i="58" s="1"/>
  <c r="BF24" i="58" s="1"/>
  <c r="BE33" i="50"/>
  <c r="BF43" i="56"/>
  <c r="BH29" i="57"/>
  <c r="BG32" i="50"/>
  <c r="BG46" i="58" s="1"/>
  <c r="BG9" i="56"/>
  <c r="BG10" i="56" s="1"/>
  <c r="BG42" i="57"/>
  <c r="BE39" i="52"/>
  <c r="BE28" i="58"/>
  <c r="BE31" i="58" s="1"/>
  <c r="BE33" i="58" s="1"/>
  <c r="BE13" i="52"/>
  <c r="AQ131" i="54"/>
  <c r="H11" i="50"/>
  <c r="H8" i="58" s="1"/>
  <c r="BW41" i="50"/>
  <c r="BW7" i="56"/>
  <c r="AB22" i="52"/>
  <c r="AA28" i="50"/>
  <c r="AB12" i="52"/>
  <c r="AA35" i="50"/>
  <c r="AR121" i="54"/>
  <c r="AQ31" i="50"/>
  <c r="AQ39" i="58" s="1"/>
  <c r="AR83" i="53"/>
  <c r="AQ27" i="50"/>
  <c r="AQ37" i="58" s="1"/>
  <c r="BF24" i="56" l="1"/>
  <c r="BF25" i="56" s="1"/>
  <c r="BF26" i="56" s="1"/>
  <c r="BF45" i="56"/>
  <c r="BG18" i="56"/>
  <c r="BG19" i="56"/>
  <c r="BG20" i="56" s="1"/>
  <c r="BG14" i="50"/>
  <c r="BG15" i="50" s="1"/>
  <c r="BG46" i="50"/>
  <c r="BH32" i="57"/>
  <c r="BH40" i="57"/>
  <c r="BH41" i="57" s="1"/>
  <c r="BF36" i="56"/>
  <c r="BF17" i="50" s="1"/>
  <c r="BF18" i="50" s="1"/>
  <c r="BF44" i="56"/>
  <c r="BF46" i="56" s="1"/>
  <c r="AQ132" i="54"/>
  <c r="AQ42" i="50" s="1"/>
  <c r="AQ44" i="50" s="1"/>
  <c r="AQ48" i="50" s="1"/>
  <c r="AQ23" i="52" s="1"/>
  <c r="AA36" i="50"/>
  <c r="AA48" i="58"/>
  <c r="AA50" i="58" s="1"/>
  <c r="AA51" i="58" s="1"/>
  <c r="H7" i="56"/>
  <c r="H41" i="50"/>
  <c r="AA38" i="58"/>
  <c r="AA41" i="58" s="1"/>
  <c r="AA42" i="58" s="1"/>
  <c r="AA29" i="50"/>
  <c r="AB38" i="52"/>
  <c r="AB40" i="52" s="1"/>
  <c r="AB43" i="52" s="1"/>
  <c r="AB44" i="52" s="1"/>
  <c r="AR73" i="53"/>
  <c r="AR74" i="53" s="1"/>
  <c r="AR86" i="53"/>
  <c r="AR129" i="54" s="1"/>
  <c r="AR110" i="54"/>
  <c r="AR111" i="54" s="1"/>
  <c r="AR124" i="54"/>
  <c r="AR130" i="54" s="1"/>
  <c r="BH17" i="56" l="1"/>
  <c r="BG24" i="56"/>
  <c r="BG25" i="56" s="1"/>
  <c r="BF29" i="56"/>
  <c r="BF30" i="56" s="1"/>
  <c r="BF43" i="50"/>
  <c r="BF33" i="50"/>
  <c r="BG43" i="56"/>
  <c r="BF28" i="58"/>
  <c r="BF31" i="58" s="1"/>
  <c r="BF33" i="58" s="1"/>
  <c r="BF13" i="52"/>
  <c r="BF39" i="52"/>
  <c r="BH9" i="56"/>
  <c r="BH10" i="56" s="1"/>
  <c r="BH42" i="57"/>
  <c r="BH32" i="50"/>
  <c r="BH46" i="58" s="1"/>
  <c r="BI29" i="57"/>
  <c r="BG34" i="56"/>
  <c r="BG35" i="56" s="1"/>
  <c r="BG19" i="58"/>
  <c r="BG22" i="58" s="1"/>
  <c r="BG24" i="58" s="1"/>
  <c r="AR131" i="54"/>
  <c r="AB45" i="52"/>
  <c r="AB24" i="52"/>
  <c r="AA57" i="50"/>
  <c r="AA56" i="50"/>
  <c r="AR31" i="50"/>
  <c r="AR39" i="58" s="1"/>
  <c r="AS121" i="54"/>
  <c r="AS83" i="53"/>
  <c r="AR27" i="50"/>
  <c r="AR37" i="58" s="1"/>
  <c r="BH18" i="56" l="1"/>
  <c r="BH19" i="56"/>
  <c r="BG26" i="56"/>
  <c r="BG45" i="56"/>
  <c r="BI32" i="57"/>
  <c r="BI40" i="57"/>
  <c r="BI41" i="57" s="1"/>
  <c r="BH46" i="50"/>
  <c r="BH14" i="50"/>
  <c r="BH15" i="50" s="1"/>
  <c r="BG44" i="56"/>
  <c r="BG36" i="56"/>
  <c r="AR132" i="54"/>
  <c r="AR42" i="50" s="1"/>
  <c r="AR44" i="50" s="1"/>
  <c r="AR48" i="50" s="1"/>
  <c r="AR23" i="52" s="1"/>
  <c r="AB14" i="52"/>
  <c r="AB15" i="52" s="1"/>
  <c r="AB25" i="52"/>
  <c r="AB20" i="50"/>
  <c r="AB21" i="50" s="1"/>
  <c r="AB50" i="50"/>
  <c r="AB51" i="50" s="1"/>
  <c r="AS73" i="53"/>
  <c r="AS74" i="53" s="1"/>
  <c r="AS86" i="53"/>
  <c r="AS129" i="54" s="1"/>
  <c r="AS124" i="54"/>
  <c r="AS130" i="54" s="1"/>
  <c r="AS110" i="54"/>
  <c r="AS111" i="54" s="1"/>
  <c r="BH20" i="56" l="1"/>
  <c r="BI17" i="56" s="1"/>
  <c r="BG46" i="56"/>
  <c r="BH43" i="56" s="1"/>
  <c r="BG43" i="50"/>
  <c r="BG29" i="56"/>
  <c r="BG30" i="56" s="1"/>
  <c r="BG17" i="50"/>
  <c r="BG18" i="50" s="1"/>
  <c r="BH34" i="56"/>
  <c r="BH35" i="56" s="1"/>
  <c r="BH19" i="58"/>
  <c r="BH22" i="58" s="1"/>
  <c r="BH24" i="58" s="1"/>
  <c r="BI9" i="56"/>
  <c r="BI10" i="56" s="1"/>
  <c r="BI42" i="57"/>
  <c r="BJ29" i="57"/>
  <c r="BI32" i="50"/>
  <c r="BI46" i="58" s="1"/>
  <c r="AS131" i="54"/>
  <c r="AB28" i="50"/>
  <c r="AC22" i="52"/>
  <c r="AB35" i="50"/>
  <c r="AC12" i="52"/>
  <c r="AS31" i="50"/>
  <c r="AS39" i="58" s="1"/>
  <c r="AT121" i="54"/>
  <c r="AT83" i="53"/>
  <c r="AS27" i="50"/>
  <c r="AS37" i="58" s="1"/>
  <c r="BH24" i="56" l="1"/>
  <c r="BH25" i="56" s="1"/>
  <c r="BG33" i="50"/>
  <c r="BI18" i="56"/>
  <c r="BI19" i="56"/>
  <c r="BH26" i="56"/>
  <c r="BH45" i="56"/>
  <c r="BH44" i="56"/>
  <c r="BH46" i="56" s="1"/>
  <c r="BH36" i="56"/>
  <c r="BI14" i="50"/>
  <c r="BI15" i="50" s="1"/>
  <c r="BI46" i="50"/>
  <c r="BG28" i="58"/>
  <c r="BG31" i="58" s="1"/>
  <c r="BG33" i="58" s="1"/>
  <c r="BG39" i="52"/>
  <c r="BG13" i="52"/>
  <c r="BJ32" i="57"/>
  <c r="BJ40" i="57"/>
  <c r="BJ41" i="57" s="1"/>
  <c r="AS132" i="54"/>
  <c r="AS42" i="50" s="1"/>
  <c r="AS44" i="50" s="1"/>
  <c r="AS48" i="50" s="1"/>
  <c r="AS23" i="52" s="1"/>
  <c r="AB36" i="50"/>
  <c r="AB48" i="58"/>
  <c r="AB50" i="58" s="1"/>
  <c r="AB51" i="58" s="1"/>
  <c r="AC38" i="52"/>
  <c r="AC40" i="52" s="1"/>
  <c r="AC43" i="52" s="1"/>
  <c r="AC44" i="52" s="1"/>
  <c r="AB38" i="58"/>
  <c r="AB41" i="58" s="1"/>
  <c r="AB42" i="58" s="1"/>
  <c r="AB29" i="50"/>
  <c r="AT73" i="53"/>
  <c r="AT74" i="53" s="1"/>
  <c r="AT86" i="53"/>
  <c r="AT129" i="54" s="1"/>
  <c r="AT110" i="54"/>
  <c r="AT111" i="54" s="1"/>
  <c r="AT124" i="54"/>
  <c r="AT130" i="54" s="1"/>
  <c r="BI20" i="56" l="1"/>
  <c r="BJ17" i="56" s="1"/>
  <c r="BH43" i="50"/>
  <c r="BH29" i="56"/>
  <c r="BH30" i="56" s="1"/>
  <c r="BJ9" i="56"/>
  <c r="BJ10" i="56" s="1"/>
  <c r="BJ42" i="57"/>
  <c r="BK29" i="57"/>
  <c r="BJ32" i="50"/>
  <c r="BJ46" i="58" s="1"/>
  <c r="BI34" i="56"/>
  <c r="BI35" i="56" s="1"/>
  <c r="BI19" i="58"/>
  <c r="BI22" i="58" s="1"/>
  <c r="BI24" i="58" s="1"/>
  <c r="BH17" i="50"/>
  <c r="BH18" i="50" s="1"/>
  <c r="BI43" i="56"/>
  <c r="BH33" i="50"/>
  <c r="AT131" i="54"/>
  <c r="AB56" i="50"/>
  <c r="AB57" i="50"/>
  <c r="AC45" i="52"/>
  <c r="AC24" i="52"/>
  <c r="AU121" i="54"/>
  <c r="AT31" i="50"/>
  <c r="AT39" i="58" s="1"/>
  <c r="AU83" i="53"/>
  <c r="AT27" i="50"/>
  <c r="AT37" i="58" s="1"/>
  <c r="BI24" i="56" l="1"/>
  <c r="BI25" i="56" s="1"/>
  <c r="BI26" i="56" s="1"/>
  <c r="BJ18" i="56"/>
  <c r="BJ19" i="56"/>
  <c r="BI45" i="56"/>
  <c r="BH28" i="58"/>
  <c r="BH31" i="58" s="1"/>
  <c r="BH33" i="58" s="1"/>
  <c r="BH13" i="52"/>
  <c r="BH39" i="52"/>
  <c r="BI44" i="56"/>
  <c r="BI36" i="56"/>
  <c r="BK32" i="57"/>
  <c r="BK40" i="57"/>
  <c r="BK41" i="57" s="1"/>
  <c r="BJ46" i="50"/>
  <c r="BJ14" i="50"/>
  <c r="BJ15" i="50" s="1"/>
  <c r="AT132" i="54"/>
  <c r="AT42" i="50" s="1"/>
  <c r="AT44" i="50" s="1"/>
  <c r="AT48" i="50" s="1"/>
  <c r="AT23" i="52" s="1"/>
  <c r="AC14" i="52"/>
  <c r="AC15" i="52" s="1"/>
  <c r="AC25" i="52"/>
  <c r="AC20" i="50"/>
  <c r="AC21" i="50" s="1"/>
  <c r="AC50" i="50"/>
  <c r="AC51" i="50" s="1"/>
  <c r="AU73" i="53"/>
  <c r="AU74" i="53" s="1"/>
  <c r="AU86" i="53"/>
  <c r="AU129" i="54" s="1"/>
  <c r="AU110" i="54"/>
  <c r="AU111" i="54" s="1"/>
  <c r="AU124" i="54"/>
  <c r="AU130" i="54" s="1"/>
  <c r="BJ20" i="56" l="1"/>
  <c r="BI46" i="56"/>
  <c r="BK17" i="56"/>
  <c r="BJ24" i="56"/>
  <c r="BJ25" i="56" s="1"/>
  <c r="BI43" i="50"/>
  <c r="BI29" i="56"/>
  <c r="BI30" i="56" s="1"/>
  <c r="BJ34" i="56"/>
  <c r="BJ35" i="56" s="1"/>
  <c r="BJ19" i="58"/>
  <c r="BJ22" i="58" s="1"/>
  <c r="BJ24" i="58" s="1"/>
  <c r="BK42" i="57"/>
  <c r="BK9" i="56"/>
  <c r="BK10" i="56" s="1"/>
  <c r="BK32" i="50"/>
  <c r="BK46" i="58" s="1"/>
  <c r="BL29" i="57"/>
  <c r="BI17" i="50"/>
  <c r="BI18" i="50" s="1"/>
  <c r="BI33" i="50"/>
  <c r="BJ43" i="56"/>
  <c r="AU131" i="54"/>
  <c r="AD22" i="52"/>
  <c r="AC28" i="50"/>
  <c r="AC35" i="50"/>
  <c r="AD12" i="52"/>
  <c r="AU31" i="50"/>
  <c r="AU39" i="58" s="1"/>
  <c r="AV121" i="54"/>
  <c r="AV83" i="53"/>
  <c r="AU27" i="50"/>
  <c r="AU37" i="58" s="1"/>
  <c r="BK18" i="56" l="1"/>
  <c r="BK19" i="56"/>
  <c r="BJ45" i="56"/>
  <c r="BJ26" i="56"/>
  <c r="BK46" i="50"/>
  <c r="BK14" i="50"/>
  <c r="BK15" i="50" s="1"/>
  <c r="BJ44" i="56"/>
  <c r="BJ36" i="56"/>
  <c r="BI39" i="52"/>
  <c r="BI28" i="58"/>
  <c r="BI31" i="58" s="1"/>
  <c r="BI33" i="58" s="1"/>
  <c r="BI13" i="52"/>
  <c r="BL40" i="57"/>
  <c r="BL41" i="57" s="1"/>
  <c r="BL32" i="57"/>
  <c r="AU132" i="54"/>
  <c r="AU42" i="50" s="1"/>
  <c r="AU44" i="50" s="1"/>
  <c r="AU48" i="50" s="1"/>
  <c r="AU23" i="52" s="1"/>
  <c r="AC36" i="50"/>
  <c r="AC48" i="58"/>
  <c r="AC50" i="58" s="1"/>
  <c r="AC51" i="58" s="1"/>
  <c r="AD38" i="52"/>
  <c r="AD40" i="52" s="1"/>
  <c r="AD43" i="52" s="1"/>
  <c r="AD44" i="52" s="1"/>
  <c r="AC38" i="58"/>
  <c r="AC41" i="58" s="1"/>
  <c r="AC42" i="58" s="1"/>
  <c r="AC29" i="50"/>
  <c r="AV73" i="53"/>
  <c r="AV74" i="53" s="1"/>
  <c r="AV86" i="53"/>
  <c r="AV129" i="54" s="1"/>
  <c r="AV110" i="54"/>
  <c r="AV111" i="54" s="1"/>
  <c r="AV124" i="54"/>
  <c r="AV130" i="54" s="1"/>
  <c r="BJ46" i="56" l="1"/>
  <c r="BK20" i="56"/>
  <c r="BL17" i="56"/>
  <c r="BK24" i="56"/>
  <c r="BJ29" i="56"/>
  <c r="BJ30" i="56" s="1"/>
  <c r="BJ43" i="50"/>
  <c r="BL42" i="57"/>
  <c r="BL9" i="56"/>
  <c r="BL10" i="56" s="1"/>
  <c r="BJ17" i="50"/>
  <c r="BJ18" i="50" s="1"/>
  <c r="BM29" i="57"/>
  <c r="BL32" i="50"/>
  <c r="BL46" i="58" s="1"/>
  <c r="BK43" i="56"/>
  <c r="BJ33" i="50"/>
  <c r="BK34" i="56"/>
  <c r="BK35" i="56" s="1"/>
  <c r="BK19" i="58"/>
  <c r="BK22" i="58" s="1"/>
  <c r="BK24" i="58" s="1"/>
  <c r="AV131" i="54"/>
  <c r="AC56" i="50"/>
  <c r="AC57" i="50"/>
  <c r="AD24" i="52"/>
  <c r="AD45" i="52"/>
  <c r="AV31" i="50"/>
  <c r="AV39" i="58" s="1"/>
  <c r="AW121" i="54"/>
  <c r="AW83" i="53"/>
  <c r="AV27" i="50"/>
  <c r="AV37" i="58" s="1"/>
  <c r="BK25" i="56" l="1"/>
  <c r="BK26" i="56" s="1"/>
  <c r="BL18" i="56"/>
  <c r="BL19" i="56"/>
  <c r="BL20" i="56"/>
  <c r="BK44" i="56"/>
  <c r="BK36" i="56"/>
  <c r="BM32" i="57"/>
  <c r="BM40" i="57"/>
  <c r="BM41" i="57" s="1"/>
  <c r="BJ28" i="58"/>
  <c r="BJ31" i="58" s="1"/>
  <c r="BJ33" i="58" s="1"/>
  <c r="BJ13" i="52"/>
  <c r="BJ39" i="52"/>
  <c r="BL14" i="50"/>
  <c r="BL15" i="50" s="1"/>
  <c r="BL46" i="50"/>
  <c r="AV132" i="54"/>
  <c r="AV42" i="50" s="1"/>
  <c r="AV44" i="50" s="1"/>
  <c r="AV48" i="50" s="1"/>
  <c r="AV23" i="52" s="1"/>
  <c r="AD14" i="52"/>
  <c r="AD15" i="52" s="1"/>
  <c r="AD25" i="52"/>
  <c r="AD20" i="50"/>
  <c r="AD21" i="50" s="1"/>
  <c r="AD50" i="50"/>
  <c r="AD51" i="50" s="1"/>
  <c r="AW73" i="53"/>
  <c r="AW74" i="53" s="1"/>
  <c r="AW86" i="53"/>
  <c r="AW129" i="54" s="1"/>
  <c r="AW110" i="54"/>
  <c r="AW111" i="54" s="1"/>
  <c r="AW124" i="54" s="1"/>
  <c r="AW130" i="54" s="1"/>
  <c r="BK43" i="50" l="1"/>
  <c r="BK29" i="56"/>
  <c r="BK30" i="56" s="1"/>
  <c r="BK45" i="56"/>
  <c r="BK46" i="56" s="1"/>
  <c r="BL43" i="56" s="1"/>
  <c r="BM17" i="56"/>
  <c r="BL24" i="56"/>
  <c r="BM32" i="50"/>
  <c r="BM46" i="58" s="1"/>
  <c r="BN29" i="57"/>
  <c r="BK17" i="50"/>
  <c r="BK18" i="50" s="1"/>
  <c r="BL19" i="58"/>
  <c r="BL22" i="58" s="1"/>
  <c r="BL24" i="58" s="1"/>
  <c r="BL34" i="56"/>
  <c r="BL35" i="56" s="1"/>
  <c r="BM9" i="56"/>
  <c r="BM10" i="56" s="1"/>
  <c r="BM42" i="57"/>
  <c r="AE22" i="52"/>
  <c r="AD28" i="50"/>
  <c r="AE12" i="52"/>
  <c r="AD35" i="50"/>
  <c r="AW131" i="54"/>
  <c r="AX121" i="54"/>
  <c r="AW31" i="50"/>
  <c r="AW39" i="58" s="1"/>
  <c r="AX83" i="53"/>
  <c r="AW27" i="50"/>
  <c r="AW37" i="58" s="1"/>
  <c r="BK33" i="50" l="1"/>
  <c r="BL25" i="56"/>
  <c r="BL26" i="56" s="1"/>
  <c r="BM19" i="56"/>
  <c r="BM18" i="56"/>
  <c r="BM20" i="56"/>
  <c r="BM46" i="50"/>
  <c r="BM14" i="50"/>
  <c r="BM15" i="50" s="1"/>
  <c r="BK13" i="52"/>
  <c r="BK39" i="52"/>
  <c r="BK28" i="58"/>
  <c r="BK31" i="58" s="1"/>
  <c r="BK33" i="58" s="1"/>
  <c r="BL43" i="50"/>
  <c r="BL29" i="56"/>
  <c r="BL30" i="56" s="1"/>
  <c r="BL44" i="56"/>
  <c r="BL36" i="56"/>
  <c r="BL17" i="50" s="1"/>
  <c r="BL18" i="50" s="1"/>
  <c r="BN32" i="57"/>
  <c r="BN40" i="57"/>
  <c r="BN41" i="57" s="1"/>
  <c r="AW132" i="54"/>
  <c r="AW42" i="50" s="1"/>
  <c r="AW44" i="50" s="1"/>
  <c r="AW48" i="50" s="1"/>
  <c r="AW23" i="52" s="1"/>
  <c r="AD36" i="50"/>
  <c r="AD48" i="58"/>
  <c r="AD50" i="58" s="1"/>
  <c r="AD51" i="58" s="1"/>
  <c r="AE38" i="52"/>
  <c r="AE40" i="52" s="1"/>
  <c r="AE43" i="52" s="1"/>
  <c r="AE44" i="52" s="1"/>
  <c r="AD29" i="50"/>
  <c r="AD38" i="58"/>
  <c r="AD41" i="58" s="1"/>
  <c r="AD42" i="58" s="1"/>
  <c r="AX73" i="53"/>
  <c r="AX74" i="53" s="1"/>
  <c r="AX86" i="53"/>
  <c r="AX129" i="54" s="1"/>
  <c r="AX110" i="54"/>
  <c r="AX111" i="54" s="1"/>
  <c r="AX124" i="54"/>
  <c r="AX130" i="54" s="1"/>
  <c r="BL45" i="56" l="1"/>
  <c r="BL46" i="56" s="1"/>
  <c r="BN17" i="56"/>
  <c r="BM24" i="56"/>
  <c r="BM25" i="56" s="1"/>
  <c r="BL39" i="52"/>
  <c r="BL13" i="52"/>
  <c r="BL28" i="58"/>
  <c r="BL31" i="58" s="1"/>
  <c r="BL33" i="58" s="1"/>
  <c r="BN9" i="56"/>
  <c r="BN10" i="56" s="1"/>
  <c r="BN42" i="57"/>
  <c r="BO29" i="57"/>
  <c r="BN32" i="50"/>
  <c r="BN46" i="58" s="1"/>
  <c r="BM19" i="58"/>
  <c r="BM22" i="58" s="1"/>
  <c r="BM24" i="58" s="1"/>
  <c r="BM34" i="56"/>
  <c r="BM35" i="56" s="1"/>
  <c r="AX131" i="54"/>
  <c r="AX132" i="54"/>
  <c r="AX42" i="50" s="1"/>
  <c r="AX44" i="50" s="1"/>
  <c r="AX48" i="50" s="1"/>
  <c r="AX23" i="52" s="1"/>
  <c r="AE24" i="52"/>
  <c r="AE45" i="52"/>
  <c r="AD57" i="50"/>
  <c r="AD56" i="50"/>
  <c r="AX31" i="50"/>
  <c r="AX39" i="58" s="1"/>
  <c r="AY121" i="54"/>
  <c r="AY83" i="53"/>
  <c r="AX27" i="50"/>
  <c r="AX37" i="58" s="1"/>
  <c r="BM43" i="56" l="1"/>
  <c r="BL33" i="50"/>
  <c r="BN19" i="56"/>
  <c r="BN18" i="56"/>
  <c r="BN20" i="56" s="1"/>
  <c r="BM26" i="56"/>
  <c r="BM45" i="56"/>
  <c r="BO32" i="57"/>
  <c r="BO40" i="57"/>
  <c r="BO41" i="57" s="1"/>
  <c r="BN14" i="50"/>
  <c r="BN15" i="50" s="1"/>
  <c r="BN46" i="50"/>
  <c r="BM44" i="56"/>
  <c r="BM46" i="56" s="1"/>
  <c r="BM36" i="56"/>
  <c r="BM17" i="50" s="1"/>
  <c r="BM18" i="50" s="1"/>
  <c r="AE50" i="50"/>
  <c r="AE51" i="50" s="1"/>
  <c r="AE20" i="50"/>
  <c r="AE21" i="50" s="1"/>
  <c r="AE14" i="52"/>
  <c r="AE15" i="52" s="1"/>
  <c r="AE25" i="52"/>
  <c r="AY73" i="53"/>
  <c r="AY74" i="53" s="1"/>
  <c r="AY86" i="53"/>
  <c r="AY129" i="54" s="1"/>
  <c r="AY110" i="54"/>
  <c r="AY111" i="54" s="1"/>
  <c r="AY124" i="54"/>
  <c r="AY130" i="54" s="1"/>
  <c r="BO17" i="56" l="1"/>
  <c r="BN24" i="56"/>
  <c r="BN25" i="56" s="1"/>
  <c r="BM43" i="50"/>
  <c r="BM29" i="56"/>
  <c r="BM30" i="56" s="1"/>
  <c r="BM33" i="50"/>
  <c r="BN43" i="56"/>
  <c r="BN34" i="56"/>
  <c r="BN35" i="56" s="1"/>
  <c r="BN19" i="58"/>
  <c r="BN22" i="58" s="1"/>
  <c r="BN24" i="58" s="1"/>
  <c r="BM13" i="52"/>
  <c r="BM39" i="52"/>
  <c r="BM28" i="58"/>
  <c r="BM31" i="58" s="1"/>
  <c r="BM33" i="58" s="1"/>
  <c r="BO9" i="56"/>
  <c r="BO10" i="56" s="1"/>
  <c r="BO42" i="57"/>
  <c r="BP29" i="57"/>
  <c r="BO32" i="50"/>
  <c r="BO46" i="58" s="1"/>
  <c r="AF22" i="52"/>
  <c r="AE28" i="50"/>
  <c r="AE35" i="50"/>
  <c r="AF12" i="52"/>
  <c r="AY131" i="54"/>
  <c r="AY31" i="50"/>
  <c r="AY39" i="58" s="1"/>
  <c r="AZ121" i="54"/>
  <c r="AZ83" i="53"/>
  <c r="AY27" i="50"/>
  <c r="AY37" i="58" s="1"/>
  <c r="BO19" i="56" l="1"/>
  <c r="BO18" i="56"/>
  <c r="BN45" i="56"/>
  <c r="BN26" i="56"/>
  <c r="BP40" i="57"/>
  <c r="BP41" i="57" s="1"/>
  <c r="BP32" i="57"/>
  <c r="BO46" i="50"/>
  <c r="BO14" i="50"/>
  <c r="BO15" i="50" s="1"/>
  <c r="BN44" i="56"/>
  <c r="BN36" i="56"/>
  <c r="BN17" i="50" s="1"/>
  <c r="BN18" i="50" s="1"/>
  <c r="AY132" i="54"/>
  <c r="AY42" i="50" s="1"/>
  <c r="AY44" i="50" s="1"/>
  <c r="AY48" i="50" s="1"/>
  <c r="AY23" i="52" s="1"/>
  <c r="AE36" i="50"/>
  <c r="AE48" i="58"/>
  <c r="AE50" i="58" s="1"/>
  <c r="AE51" i="58" s="1"/>
  <c r="AF38" i="52"/>
  <c r="AF40" i="52" s="1"/>
  <c r="AF43" i="52" s="1"/>
  <c r="AF44" i="52" s="1"/>
  <c r="AE29" i="50"/>
  <c r="AE38" i="58"/>
  <c r="AE41" i="58" s="1"/>
  <c r="AE42" i="58" s="1"/>
  <c r="AZ73" i="53"/>
  <c r="AZ74" i="53" s="1"/>
  <c r="AZ86" i="53"/>
  <c r="AZ129" i="54" s="1"/>
  <c r="AZ110" i="54"/>
  <c r="AZ111" i="54" s="1"/>
  <c r="AZ124" i="54" s="1"/>
  <c r="AZ130" i="54" s="1"/>
  <c r="BO20" i="56" l="1"/>
  <c r="BN46" i="56"/>
  <c r="BP17" i="56"/>
  <c r="BO24" i="56"/>
  <c r="BO25" i="56" s="1"/>
  <c r="BN43" i="50"/>
  <c r="BN29" i="56"/>
  <c r="BN30" i="56" s="1"/>
  <c r="BO34" i="56"/>
  <c r="BO35" i="56" s="1"/>
  <c r="BO19" i="58"/>
  <c r="BO22" i="58" s="1"/>
  <c r="BO24" i="58" s="1"/>
  <c r="BN33" i="50"/>
  <c r="BO43" i="56"/>
  <c r="BN39" i="52"/>
  <c r="BN28" i="58"/>
  <c r="BN31" i="58" s="1"/>
  <c r="BN33" i="58" s="1"/>
  <c r="BN13" i="52"/>
  <c r="BQ29" i="57"/>
  <c r="BP32" i="50"/>
  <c r="BP46" i="58" s="1"/>
  <c r="BP9" i="56"/>
  <c r="BP10" i="56" s="1"/>
  <c r="BP42" i="57"/>
  <c r="AZ131" i="54"/>
  <c r="AF24" i="52"/>
  <c r="AF45" i="52"/>
  <c r="AE57" i="50"/>
  <c r="AE56" i="50"/>
  <c r="BA121" i="54"/>
  <c r="AZ31" i="50"/>
  <c r="AZ39" i="58" s="1"/>
  <c r="BA83" i="53"/>
  <c r="AZ27" i="50"/>
  <c r="AZ37" i="58" s="1"/>
  <c r="BP19" i="56" l="1"/>
  <c r="BP18" i="56"/>
  <c r="BO45" i="56"/>
  <c r="BO26" i="56"/>
  <c r="BQ32" i="57"/>
  <c r="BQ40" i="57"/>
  <c r="BQ41" i="57" s="1"/>
  <c r="BP46" i="50"/>
  <c r="BP14" i="50"/>
  <c r="BP15" i="50" s="1"/>
  <c r="BO44" i="56"/>
  <c r="BO46" i="56" s="1"/>
  <c r="BO36" i="56"/>
  <c r="BO17" i="50" s="1"/>
  <c r="BO18" i="50" s="1"/>
  <c r="AZ132" i="54"/>
  <c r="AZ42" i="50" s="1"/>
  <c r="AZ44" i="50" s="1"/>
  <c r="AZ48" i="50" s="1"/>
  <c r="AZ23" i="52" s="1"/>
  <c r="AF50" i="50"/>
  <c r="AF51" i="50" s="1"/>
  <c r="AF20" i="50"/>
  <c r="AF21" i="50" s="1"/>
  <c r="AF14" i="52"/>
  <c r="AF15" i="52" s="1"/>
  <c r="AF25" i="52"/>
  <c r="BA73" i="53"/>
  <c r="BA74" i="53" s="1"/>
  <c r="BA86" i="53"/>
  <c r="BA129" i="54" s="1"/>
  <c r="BA110" i="54"/>
  <c r="BA111" i="54" s="1"/>
  <c r="BA124" i="54"/>
  <c r="BA130" i="54" s="1"/>
  <c r="BP20" i="56" l="1"/>
  <c r="BQ17" i="56"/>
  <c r="BP24" i="56"/>
  <c r="BP25" i="56" s="1"/>
  <c r="BO43" i="50"/>
  <c r="BO29" i="56"/>
  <c r="BO30" i="56" s="1"/>
  <c r="BP43" i="56"/>
  <c r="BO33" i="50"/>
  <c r="BA131" i="54"/>
  <c r="BA132" i="54" s="1"/>
  <c r="BA42" i="50" s="1"/>
  <c r="BA44" i="50" s="1"/>
  <c r="BA48" i="50" s="1"/>
  <c r="BA23" i="52" s="1"/>
  <c r="BQ9" i="56"/>
  <c r="BQ10" i="56" s="1"/>
  <c r="BQ42" i="57"/>
  <c r="BR29" i="57"/>
  <c r="BQ32" i="50"/>
  <c r="BQ46" i="58" s="1"/>
  <c r="BO13" i="52"/>
  <c r="BO28" i="58"/>
  <c r="BO31" i="58" s="1"/>
  <c r="BO33" i="58" s="1"/>
  <c r="BO39" i="52"/>
  <c r="BP19" i="58"/>
  <c r="BP22" i="58" s="1"/>
  <c r="BP24" i="58" s="1"/>
  <c r="BP34" i="56"/>
  <c r="BP35" i="56" s="1"/>
  <c r="AF35" i="50"/>
  <c r="AG12" i="52"/>
  <c r="AG22" i="52"/>
  <c r="AF28" i="50"/>
  <c r="BA31" i="50"/>
  <c r="BA39" i="58" s="1"/>
  <c r="BB121" i="54"/>
  <c r="BB83" i="53"/>
  <c r="BA27" i="50"/>
  <c r="BA37" i="58" s="1"/>
  <c r="BQ19" i="56" l="1"/>
  <c r="BQ18" i="56"/>
  <c r="BQ20" i="56" s="1"/>
  <c r="BP26" i="56"/>
  <c r="BP45" i="56"/>
  <c r="BQ14" i="50"/>
  <c r="BQ15" i="50" s="1"/>
  <c r="BQ46" i="50"/>
  <c r="BR32" i="57"/>
  <c r="BR40" i="57"/>
  <c r="BR41" i="57" s="1"/>
  <c r="BP44" i="56"/>
  <c r="BP36" i="56"/>
  <c r="BP17" i="50" s="1"/>
  <c r="BP18" i="50" s="1"/>
  <c r="AF36" i="50"/>
  <c r="AF48" i="58"/>
  <c r="AF50" i="58" s="1"/>
  <c r="AF51" i="58" s="1"/>
  <c r="AG38" i="52"/>
  <c r="AG40" i="52" s="1"/>
  <c r="AG43" i="52" s="1"/>
  <c r="AG44" i="52" s="1"/>
  <c r="AF38" i="58"/>
  <c r="AF41" i="58" s="1"/>
  <c r="AF42" i="58" s="1"/>
  <c r="AF29" i="50"/>
  <c r="BB73" i="53"/>
  <c r="BB74" i="53" s="1"/>
  <c r="BB86" i="53"/>
  <c r="BB129" i="54" s="1"/>
  <c r="BB110" i="54"/>
  <c r="BB111" i="54" s="1"/>
  <c r="BB124" i="54"/>
  <c r="BB130" i="54" s="1"/>
  <c r="BB131" i="54" s="1"/>
  <c r="BP46" i="56" l="1"/>
  <c r="BR17" i="56"/>
  <c r="BQ24" i="56"/>
  <c r="BP43" i="50"/>
  <c r="BP29" i="56"/>
  <c r="BP30" i="56" s="1"/>
  <c r="BP28" i="58"/>
  <c r="BP31" i="58" s="1"/>
  <c r="BP33" i="58" s="1"/>
  <c r="BP13" i="52"/>
  <c r="BP39" i="52"/>
  <c r="BQ43" i="56"/>
  <c r="BP33" i="50"/>
  <c r="BR9" i="56"/>
  <c r="BR10" i="56" s="1"/>
  <c r="BR42" i="57"/>
  <c r="BS29" i="57"/>
  <c r="BR32" i="50"/>
  <c r="BR46" i="58" s="1"/>
  <c r="BQ34" i="56"/>
  <c r="BQ35" i="56" s="1"/>
  <c r="BQ19" i="58"/>
  <c r="BQ22" i="58" s="1"/>
  <c r="BQ24" i="58" s="1"/>
  <c r="BB132" i="54"/>
  <c r="BB42" i="50" s="1"/>
  <c r="BB44" i="50" s="1"/>
  <c r="BB48" i="50" s="1"/>
  <c r="BB23" i="52" s="1"/>
  <c r="AG24" i="52"/>
  <c r="AG45" i="52"/>
  <c r="AF56" i="50"/>
  <c r="AF57" i="50"/>
  <c r="BB31" i="50"/>
  <c r="BB39" i="58" s="1"/>
  <c r="BC121" i="54"/>
  <c r="BC83" i="53"/>
  <c r="BB27" i="50"/>
  <c r="BB37" i="58" s="1"/>
  <c r="BQ25" i="56" l="1"/>
  <c r="BQ26" i="56" s="1"/>
  <c r="BQ43" i="50" s="1"/>
  <c r="BR19" i="56"/>
  <c r="BR18" i="56"/>
  <c r="BR20" i="56"/>
  <c r="BQ44" i="56"/>
  <c r="BQ36" i="56"/>
  <c r="BQ17" i="50" s="1"/>
  <c r="BQ18" i="50" s="1"/>
  <c r="BS32" i="57"/>
  <c r="BS40" i="57"/>
  <c r="BS41" i="57" s="1"/>
  <c r="BR46" i="50"/>
  <c r="BR14" i="50"/>
  <c r="BR15" i="50" s="1"/>
  <c r="BQ29" i="56"/>
  <c r="BQ30" i="56" s="1"/>
  <c r="AG50" i="50"/>
  <c r="AG51" i="50" s="1"/>
  <c r="AG20" i="50"/>
  <c r="AG21" i="50" s="1"/>
  <c r="AG14" i="52"/>
  <c r="AG15" i="52" s="1"/>
  <c r="AG25" i="52"/>
  <c r="BC73" i="53"/>
  <c r="BC74" i="53" s="1"/>
  <c r="BC86" i="53"/>
  <c r="BC129" i="54" s="1"/>
  <c r="BC110" i="54"/>
  <c r="BC111" i="54" s="1"/>
  <c r="BC124" i="54"/>
  <c r="BC130" i="54" s="1"/>
  <c r="BQ45" i="56" l="1"/>
  <c r="BQ46" i="56" s="1"/>
  <c r="BS17" i="56"/>
  <c r="BR24" i="56"/>
  <c r="BR25" i="56" s="1"/>
  <c r="BR19" i="58"/>
  <c r="BR22" i="58" s="1"/>
  <c r="BR24" i="58" s="1"/>
  <c r="BR34" i="56"/>
  <c r="BR35" i="56" s="1"/>
  <c r="BS9" i="56"/>
  <c r="BS10" i="56" s="1"/>
  <c r="BS42" i="57"/>
  <c r="BS32" i="50"/>
  <c r="BS46" i="58" s="1"/>
  <c r="BT29" i="57"/>
  <c r="BQ28" i="58"/>
  <c r="BQ31" i="58" s="1"/>
  <c r="BQ33" i="58" s="1"/>
  <c r="BQ39" i="52"/>
  <c r="BQ13" i="52"/>
  <c r="BC131" i="54"/>
  <c r="AH22" i="52"/>
  <c r="AG28" i="50"/>
  <c r="AH12" i="52"/>
  <c r="AG35" i="50"/>
  <c r="BC31" i="50"/>
  <c r="BC39" i="58" s="1"/>
  <c r="BD121" i="54"/>
  <c r="BD83" i="53"/>
  <c r="BC27" i="50"/>
  <c r="BC37" i="58" s="1"/>
  <c r="BR43" i="56" l="1"/>
  <c r="BQ33" i="50"/>
  <c r="BS19" i="56"/>
  <c r="BS18" i="56"/>
  <c r="BR45" i="56"/>
  <c r="BR26" i="56"/>
  <c r="BS14" i="50"/>
  <c r="BS15" i="50" s="1"/>
  <c r="BS46" i="50"/>
  <c r="BR44" i="56"/>
  <c r="BR46" i="56" s="1"/>
  <c r="BR36" i="56"/>
  <c r="BR17" i="50" s="1"/>
  <c r="BR18" i="50" s="1"/>
  <c r="BT32" i="57"/>
  <c r="BT40" i="57"/>
  <c r="BT41" i="57" s="1"/>
  <c r="BC132" i="54"/>
  <c r="BC42" i="50" s="1"/>
  <c r="BC44" i="50" s="1"/>
  <c r="BC48" i="50" s="1"/>
  <c r="BC23" i="52" s="1"/>
  <c r="AG36" i="50"/>
  <c r="AG48" i="58"/>
  <c r="AG50" i="58" s="1"/>
  <c r="AG51" i="58" s="1"/>
  <c r="AH38" i="52"/>
  <c r="AH40" i="52" s="1"/>
  <c r="AH43" i="52" s="1"/>
  <c r="AH44" i="52" s="1"/>
  <c r="AG29" i="50"/>
  <c r="AG38" i="58"/>
  <c r="AG41" i="58" s="1"/>
  <c r="AG42" i="58" s="1"/>
  <c r="BD73" i="53"/>
  <c r="BD74" i="53" s="1"/>
  <c r="BD86" i="53"/>
  <c r="BD129" i="54" s="1"/>
  <c r="BD110" i="54"/>
  <c r="BD111" i="54" s="1"/>
  <c r="BD124" i="54" s="1"/>
  <c r="BD130" i="54" s="1"/>
  <c r="BS20" i="56" l="1"/>
  <c r="BT17" i="56" s="1"/>
  <c r="BS24" i="56"/>
  <c r="BR43" i="50"/>
  <c r="BR29" i="56"/>
  <c r="BR30" i="56" s="1"/>
  <c r="BT42" i="57"/>
  <c r="BT9" i="56"/>
  <c r="BT10" i="56" s="1"/>
  <c r="BR33" i="50"/>
  <c r="BS43" i="56"/>
  <c r="BT32" i="50"/>
  <c r="BT46" i="58" s="1"/>
  <c r="BU29" i="57"/>
  <c r="BR13" i="52"/>
  <c r="BR39" i="52"/>
  <c r="BR28" i="58"/>
  <c r="BR31" i="58" s="1"/>
  <c r="BR33" i="58" s="1"/>
  <c r="BS34" i="56"/>
  <c r="BS35" i="56" s="1"/>
  <c r="BS19" i="58"/>
  <c r="BS22" i="58" s="1"/>
  <c r="BS24" i="58" s="1"/>
  <c r="BD131" i="54"/>
  <c r="AG57" i="50"/>
  <c r="AG56" i="50"/>
  <c r="AH24" i="52"/>
  <c r="AH45" i="52"/>
  <c r="BE83" i="53"/>
  <c r="BD27" i="50"/>
  <c r="BD37" i="58" s="1"/>
  <c r="BE121" i="54"/>
  <c r="BD31" i="50"/>
  <c r="BD39" i="58" s="1"/>
  <c r="BS25" i="56" l="1"/>
  <c r="BS26" i="56" s="1"/>
  <c r="BT18" i="56"/>
  <c r="BT19" i="56"/>
  <c r="BS44" i="56"/>
  <c r="BS36" i="56"/>
  <c r="BS17" i="50" s="1"/>
  <c r="BS18" i="50" s="1"/>
  <c r="BU32" i="57"/>
  <c r="BU40" i="57"/>
  <c r="BU41" i="57" s="1"/>
  <c r="BS43" i="50"/>
  <c r="BS29" i="56"/>
  <c r="BS30" i="56" s="1"/>
  <c r="BT14" i="50"/>
  <c r="BT15" i="50" s="1"/>
  <c r="BT46" i="50"/>
  <c r="BD132" i="54"/>
  <c r="BD42" i="50" s="1"/>
  <c r="BD44" i="50" s="1"/>
  <c r="BD48" i="50" s="1"/>
  <c r="BD23" i="52" s="1"/>
  <c r="AH50" i="50"/>
  <c r="AH51" i="50" s="1"/>
  <c r="AH20" i="50"/>
  <c r="AH21" i="50" s="1"/>
  <c r="AH14" i="52"/>
  <c r="AH15" i="52" s="1"/>
  <c r="AH25" i="52"/>
  <c r="BE110" i="54"/>
  <c r="BE111" i="54" s="1"/>
  <c r="BE124" i="54" s="1"/>
  <c r="BE130" i="54" s="1"/>
  <c r="BE73" i="53"/>
  <c r="BE74" i="53" s="1"/>
  <c r="BE86" i="53"/>
  <c r="BE129" i="54" s="1"/>
  <c r="BS45" i="56" l="1"/>
  <c r="BS46" i="56" s="1"/>
  <c r="BT20" i="56"/>
  <c r="BU17" i="56"/>
  <c r="BT24" i="56"/>
  <c r="BT34" i="56"/>
  <c r="BT35" i="56" s="1"/>
  <c r="BT19" i="58"/>
  <c r="BT22" i="58" s="1"/>
  <c r="BT24" i="58" s="1"/>
  <c r="BU42" i="57"/>
  <c r="BU9" i="56"/>
  <c r="BU10" i="56" s="1"/>
  <c r="BV29" i="57"/>
  <c r="BU32" i="50"/>
  <c r="BU46" i="58" s="1"/>
  <c r="BS28" i="58"/>
  <c r="BS31" i="58" s="1"/>
  <c r="BS33" i="58" s="1"/>
  <c r="BS39" i="52"/>
  <c r="BS13" i="52"/>
  <c r="AH28" i="50"/>
  <c r="AI22" i="52"/>
  <c r="AH35" i="50"/>
  <c r="AI12" i="52"/>
  <c r="BE131" i="54"/>
  <c r="BF83" i="53"/>
  <c r="BE27" i="50"/>
  <c r="BE37" i="58" s="1"/>
  <c r="BF121" i="54"/>
  <c r="BE31" i="50"/>
  <c r="BE39" i="58" s="1"/>
  <c r="BS33" i="50" l="1"/>
  <c r="BT43" i="56"/>
  <c r="BT25" i="56"/>
  <c r="BT45" i="56" s="1"/>
  <c r="BT26" i="56"/>
  <c r="BT43" i="50" s="1"/>
  <c r="BU18" i="56"/>
  <c r="BU19" i="56"/>
  <c r="BU20" i="56" s="1"/>
  <c r="BV32" i="57"/>
  <c r="BV40" i="57"/>
  <c r="BV41" i="57" s="1"/>
  <c r="BU14" i="50"/>
  <c r="BU15" i="50" s="1"/>
  <c r="BU46" i="50"/>
  <c r="BT44" i="56"/>
  <c r="BT36" i="56"/>
  <c r="BT17" i="50" s="1"/>
  <c r="BT18" i="50" s="1"/>
  <c r="BE132" i="54"/>
  <c r="BE42" i="50" s="1"/>
  <c r="BE44" i="50" s="1"/>
  <c r="BE48" i="50" s="1"/>
  <c r="BE23" i="52" s="1"/>
  <c r="AH36" i="50"/>
  <c r="AH48" i="58"/>
  <c r="AH50" i="58" s="1"/>
  <c r="AH51" i="58" s="1"/>
  <c r="AI38" i="52"/>
  <c r="AI40" i="52" s="1"/>
  <c r="AI43" i="52" s="1"/>
  <c r="AI44" i="52" s="1"/>
  <c r="AH38" i="58"/>
  <c r="AH41" i="58" s="1"/>
  <c r="AH42" i="58" s="1"/>
  <c r="AH29" i="50"/>
  <c r="BF110" i="54"/>
  <c r="BF111" i="54" s="1"/>
  <c r="BF124" i="54"/>
  <c r="BF130" i="54" s="1"/>
  <c r="BF73" i="53"/>
  <c r="BF74" i="53" s="1"/>
  <c r="BF86" i="53"/>
  <c r="BF129" i="54" s="1"/>
  <c r="BT46" i="56" l="1"/>
  <c r="BT29" i="56"/>
  <c r="BT30" i="56" s="1"/>
  <c r="BV17" i="56"/>
  <c r="BU24" i="56"/>
  <c r="BU25" i="56" s="1"/>
  <c r="BV9" i="56"/>
  <c r="BV10" i="56" s="1"/>
  <c r="BV42" i="57"/>
  <c r="BW29" i="57"/>
  <c r="BV32" i="50"/>
  <c r="BV46" i="58" s="1"/>
  <c r="BU43" i="56"/>
  <c r="BT33" i="50"/>
  <c r="BT39" i="52"/>
  <c r="BT13" i="52"/>
  <c r="BT28" i="58"/>
  <c r="BT31" i="58" s="1"/>
  <c r="BT33" i="58" s="1"/>
  <c r="BU19" i="58"/>
  <c r="BU22" i="58" s="1"/>
  <c r="BU24" i="58" s="1"/>
  <c r="BU34" i="56"/>
  <c r="BU35" i="56" s="1"/>
  <c r="AI45" i="52"/>
  <c r="AI24" i="52"/>
  <c r="AH57" i="50"/>
  <c r="AH56" i="50"/>
  <c r="BF131" i="54"/>
  <c r="BG83" i="53"/>
  <c r="BF27" i="50"/>
  <c r="BF37" i="58" s="1"/>
  <c r="BG121" i="54"/>
  <c r="BF31" i="50"/>
  <c r="BF39" i="58" s="1"/>
  <c r="BU26" i="56" l="1"/>
  <c r="BU45" i="56"/>
  <c r="BV18" i="56"/>
  <c r="BV19" i="56"/>
  <c r="BW40" i="57"/>
  <c r="BW41" i="57" s="1"/>
  <c r="BW32" i="57"/>
  <c r="BW32" i="50" s="1"/>
  <c r="BW46" i="58" s="1"/>
  <c r="BV14" i="50"/>
  <c r="BV15" i="50" s="1"/>
  <c r="BV46" i="50"/>
  <c r="BU44" i="56"/>
  <c r="BU36" i="56"/>
  <c r="BU17" i="50" s="1"/>
  <c r="BU18" i="50" s="1"/>
  <c r="BF132" i="54"/>
  <c r="BF42" i="50" s="1"/>
  <c r="BF44" i="50" s="1"/>
  <c r="BF48" i="50" s="1"/>
  <c r="BF23" i="52" s="1"/>
  <c r="AI14" i="52"/>
  <c r="AI15" i="52" s="1"/>
  <c r="AI25" i="52"/>
  <c r="AI50" i="50"/>
  <c r="AI51" i="50" s="1"/>
  <c r="AI20" i="50"/>
  <c r="AI21" i="50" s="1"/>
  <c r="BG110" i="54"/>
  <c r="BG111" i="54" s="1"/>
  <c r="BG124" i="54"/>
  <c r="BG130" i="54" s="1"/>
  <c r="BG73" i="53"/>
  <c r="BG74" i="53" s="1"/>
  <c r="BG86" i="53"/>
  <c r="BG129" i="54" s="1"/>
  <c r="BV20" i="56" l="1"/>
  <c r="BV24" i="56" s="1"/>
  <c r="BV25" i="56" s="1"/>
  <c r="BW17" i="56"/>
  <c r="BU46" i="56"/>
  <c r="BU29" i="56"/>
  <c r="BU30" i="56" s="1"/>
  <c r="BU43" i="50"/>
  <c r="BV43" i="56"/>
  <c r="BU33" i="50"/>
  <c r="BU28" i="58"/>
  <c r="BU31" i="58" s="1"/>
  <c r="BU33" i="58" s="1"/>
  <c r="BU39" i="52"/>
  <c r="BU13" i="52"/>
  <c r="BV34" i="56"/>
  <c r="BV35" i="56" s="1"/>
  <c r="BV19" i="58"/>
  <c r="BV22" i="58" s="1"/>
  <c r="BV24" i="58" s="1"/>
  <c r="BW9" i="56"/>
  <c r="BW10" i="56" s="1"/>
  <c r="BW42" i="57"/>
  <c r="AJ22" i="52"/>
  <c r="AI28" i="50"/>
  <c r="AJ12" i="52"/>
  <c r="AI35" i="50"/>
  <c r="BG131" i="54"/>
  <c r="BH83" i="53"/>
  <c r="BG27" i="50"/>
  <c r="BG37" i="58" s="1"/>
  <c r="BH121" i="54"/>
  <c r="BG31" i="50"/>
  <c r="BG39" i="58" s="1"/>
  <c r="BW18" i="56" l="1"/>
  <c r="BW19" i="56"/>
  <c r="BW20" i="56" s="1"/>
  <c r="BW24" i="56" s="1"/>
  <c r="BW25" i="56" s="1"/>
  <c r="BV26" i="56"/>
  <c r="BV45" i="56"/>
  <c r="BV44" i="56"/>
  <c r="BV46" i="56" s="1"/>
  <c r="BV36" i="56"/>
  <c r="BV17" i="50" s="1"/>
  <c r="BV18" i="50" s="1"/>
  <c r="BW46" i="50"/>
  <c r="BW14" i="50"/>
  <c r="BW15" i="50" s="1"/>
  <c r="H42" i="57"/>
  <c r="BG132" i="54"/>
  <c r="BG42" i="50" s="1"/>
  <c r="BG44" i="50" s="1"/>
  <c r="BG48" i="50" s="1"/>
  <c r="BG23" i="52" s="1"/>
  <c r="AI36" i="50"/>
  <c r="AI48" i="58"/>
  <c r="AI50" i="58" s="1"/>
  <c r="AI51" i="58" s="1"/>
  <c r="AJ38" i="52"/>
  <c r="AJ40" i="52" s="1"/>
  <c r="AJ43" i="52" s="1"/>
  <c r="AJ44" i="52" s="1"/>
  <c r="AI29" i="50"/>
  <c r="AI38" i="58"/>
  <c r="AI41" i="58" s="1"/>
  <c r="AI42" i="58" s="1"/>
  <c r="BH110" i="54"/>
  <c r="BH111" i="54" s="1"/>
  <c r="BH124" i="54"/>
  <c r="BH130" i="54" s="1"/>
  <c r="BH73" i="53"/>
  <c r="BH74" i="53" s="1"/>
  <c r="BH86" i="53"/>
  <c r="BH129" i="54" s="1"/>
  <c r="BW45" i="56" l="1"/>
  <c r="BW26" i="56"/>
  <c r="H26" i="56" s="1"/>
  <c r="H43" i="50" s="1"/>
  <c r="BV43" i="50"/>
  <c r="BV29" i="56"/>
  <c r="BV30" i="56" s="1"/>
  <c r="BW43" i="56"/>
  <c r="BV33" i="50"/>
  <c r="BV13" i="52"/>
  <c r="BV28" i="58"/>
  <c r="BV31" i="58" s="1"/>
  <c r="BV33" i="58" s="1"/>
  <c r="BV39" i="52"/>
  <c r="H46" i="50"/>
  <c r="H14" i="50"/>
  <c r="BW34" i="56"/>
  <c r="BW35" i="56" s="1"/>
  <c r="BW19" i="58"/>
  <c r="BW22" i="58" s="1"/>
  <c r="BW24" i="58" s="1"/>
  <c r="F25" i="58" s="1"/>
  <c r="H15" i="50"/>
  <c r="AJ45" i="52"/>
  <c r="AJ24" i="52"/>
  <c r="AI57" i="50"/>
  <c r="AI56" i="50"/>
  <c r="BH131" i="54"/>
  <c r="BH31" i="50"/>
  <c r="BH39" i="58" s="1"/>
  <c r="BI121" i="54"/>
  <c r="BI83" i="53"/>
  <c r="BH27" i="50"/>
  <c r="BH37" i="58" s="1"/>
  <c r="BW43" i="50" l="1"/>
  <c r="BW29" i="56"/>
  <c r="BW30" i="56" s="1"/>
  <c r="H34" i="56"/>
  <c r="H19" i="58"/>
  <c r="BW44" i="56"/>
  <c r="BW46" i="56" s="1"/>
  <c r="BW33" i="50" s="1"/>
  <c r="BW36" i="56"/>
  <c r="BH132" i="54"/>
  <c r="BH42" i="50" s="1"/>
  <c r="BH44" i="50" s="1"/>
  <c r="BH48" i="50" s="1"/>
  <c r="BH23" i="52" s="1"/>
  <c r="AJ14" i="52"/>
  <c r="AJ15" i="52" s="1"/>
  <c r="AJ25" i="52"/>
  <c r="AJ50" i="50"/>
  <c r="AJ51" i="50" s="1"/>
  <c r="AJ20" i="50"/>
  <c r="AJ21" i="50" s="1"/>
  <c r="BI73" i="53"/>
  <c r="BI74" i="53" s="1"/>
  <c r="BI86" i="53"/>
  <c r="BI129" i="54" s="1"/>
  <c r="BI110" i="54"/>
  <c r="BI111" i="54" s="1"/>
  <c r="BI124" i="54"/>
  <c r="BI130" i="54" s="1"/>
  <c r="BW17" i="50" l="1"/>
  <c r="BW18" i="50" s="1"/>
  <c r="H36" i="56"/>
  <c r="H17" i="50" s="1"/>
  <c r="BI131" i="54"/>
  <c r="AJ28" i="50"/>
  <c r="AK22" i="52"/>
  <c r="AK12" i="52"/>
  <c r="AJ35" i="50"/>
  <c r="BI31" i="50"/>
  <c r="BI39" i="58" s="1"/>
  <c r="BJ121" i="54"/>
  <c r="BJ83" i="53"/>
  <c r="BI27" i="50"/>
  <c r="BI37" i="58" s="1"/>
  <c r="H18" i="50" l="1"/>
  <c r="BW28" i="58"/>
  <c r="BW31" i="58" s="1"/>
  <c r="BW33" i="58" s="1"/>
  <c r="F34" i="58" s="1"/>
  <c r="BW13" i="52"/>
  <c r="BW39" i="52"/>
  <c r="BI132" i="54"/>
  <c r="BI42" i="50" s="1"/>
  <c r="BI44" i="50" s="1"/>
  <c r="BI48" i="50" s="1"/>
  <c r="BI23" i="52" s="1"/>
  <c r="AJ36" i="50"/>
  <c r="AJ48" i="58"/>
  <c r="AJ50" i="58" s="1"/>
  <c r="AJ51" i="58" s="1"/>
  <c r="AJ29" i="50"/>
  <c r="AJ38" i="58"/>
  <c r="AJ41" i="58" s="1"/>
  <c r="AJ42" i="58" s="1"/>
  <c r="AK38" i="52"/>
  <c r="AK40" i="52" s="1"/>
  <c r="AK43" i="52" s="1"/>
  <c r="AK44" i="52" s="1"/>
  <c r="BJ73" i="53"/>
  <c r="BJ74" i="53" s="1"/>
  <c r="BJ86" i="53"/>
  <c r="BJ129" i="54" s="1"/>
  <c r="BJ110" i="54"/>
  <c r="BJ111" i="54" s="1"/>
  <c r="BJ124" i="54"/>
  <c r="BJ130" i="54" s="1"/>
  <c r="BJ131" i="54" l="1"/>
  <c r="BJ132" i="54" s="1"/>
  <c r="H28" i="58"/>
  <c r="H13" i="52"/>
  <c r="H39" i="52"/>
  <c r="BJ42" i="50"/>
  <c r="BJ44" i="50" s="1"/>
  <c r="BJ48" i="50" s="1"/>
  <c r="AK45" i="52"/>
  <c r="AK24" i="52"/>
  <c r="AJ57" i="50"/>
  <c r="AJ56" i="50"/>
  <c r="BJ23" i="52"/>
  <c r="BJ31" i="50"/>
  <c r="BJ39" i="58" s="1"/>
  <c r="BK121" i="54"/>
  <c r="BK83" i="53"/>
  <c r="BJ27" i="50"/>
  <c r="BJ37" i="58" s="1"/>
  <c r="AK14" i="52" l="1"/>
  <c r="AK15" i="52" s="1"/>
  <c r="AK25" i="52"/>
  <c r="AK20" i="50"/>
  <c r="AK21" i="50" s="1"/>
  <c r="AK50" i="50"/>
  <c r="AK51" i="50" s="1"/>
  <c r="BK73" i="53"/>
  <c r="BK74" i="53" s="1"/>
  <c r="BK86" i="53"/>
  <c r="BK129" i="54" s="1"/>
  <c r="BK110" i="54"/>
  <c r="BK111" i="54" s="1"/>
  <c r="BK124" i="54"/>
  <c r="BK130" i="54" s="1"/>
  <c r="BK131" i="54" l="1"/>
  <c r="AK28" i="50"/>
  <c r="AL22" i="52"/>
  <c r="AL12" i="52"/>
  <c r="AK35" i="50"/>
  <c r="BK31" i="50"/>
  <c r="BK39" i="58" s="1"/>
  <c r="BL121" i="54"/>
  <c r="BL83" i="53"/>
  <c r="BK27" i="50"/>
  <c r="BK37" i="58" s="1"/>
  <c r="BK132" i="54" l="1"/>
  <c r="BK42" i="50" s="1"/>
  <c r="BK44" i="50" s="1"/>
  <c r="BK48" i="50" s="1"/>
  <c r="BK23" i="52" s="1"/>
  <c r="AK36" i="50"/>
  <c r="AK48" i="58"/>
  <c r="AK50" i="58" s="1"/>
  <c r="AK51" i="58" s="1"/>
  <c r="AL38" i="52"/>
  <c r="AL40" i="52" s="1"/>
  <c r="AL43" i="52" s="1"/>
  <c r="AL44" i="52" s="1"/>
  <c r="AK29" i="50"/>
  <c r="AK38" i="58"/>
  <c r="AK41" i="58" s="1"/>
  <c r="AK42" i="58" s="1"/>
  <c r="BL73" i="53"/>
  <c r="BL74" i="53" s="1"/>
  <c r="BL86" i="53"/>
  <c r="BL129" i="54" s="1"/>
  <c r="BL110" i="54"/>
  <c r="BL111" i="54" s="1"/>
  <c r="BL124" i="54"/>
  <c r="BL130" i="54" s="1"/>
  <c r="BL131" i="54" l="1"/>
  <c r="AK57" i="50"/>
  <c r="AK56" i="50"/>
  <c r="AL24" i="52"/>
  <c r="AL45" i="52"/>
  <c r="BM121" i="54"/>
  <c r="BL31" i="50"/>
  <c r="BL39" i="58" s="1"/>
  <c r="BM83" i="53"/>
  <c r="BL27" i="50"/>
  <c r="BL37" i="58" s="1"/>
  <c r="BL132" i="54" l="1"/>
  <c r="BL42" i="50" s="1"/>
  <c r="BL44" i="50" s="1"/>
  <c r="BL48" i="50" s="1"/>
  <c r="BL23" i="52" s="1"/>
  <c r="AL20" i="50"/>
  <c r="AL21" i="50" s="1"/>
  <c r="AL50" i="50"/>
  <c r="AL51" i="50" s="1"/>
  <c r="AL14" i="52"/>
  <c r="AL15" i="52" s="1"/>
  <c r="AL25" i="52"/>
  <c r="BM73" i="53"/>
  <c r="BM74" i="53" s="1"/>
  <c r="BM86" i="53"/>
  <c r="BM129" i="54" s="1"/>
  <c r="BM110" i="54"/>
  <c r="BM111" i="54" s="1"/>
  <c r="BM124" i="54"/>
  <c r="BM130" i="54" s="1"/>
  <c r="BM131" i="54" l="1"/>
  <c r="AL28" i="50"/>
  <c r="AM22" i="52"/>
  <c r="AM12" i="52"/>
  <c r="AL35" i="50"/>
  <c r="BN121" i="54"/>
  <c r="BM31" i="50"/>
  <c r="BM39" i="58" s="1"/>
  <c r="BN83" i="53"/>
  <c r="BM27" i="50"/>
  <c r="BM37" i="58" s="1"/>
  <c r="BM132" i="54" l="1"/>
  <c r="BM42" i="50" s="1"/>
  <c r="BM44" i="50" s="1"/>
  <c r="BM48" i="50" s="1"/>
  <c r="BM23" i="52" s="1"/>
  <c r="AL36" i="50"/>
  <c r="AL48" i="58"/>
  <c r="AL50" i="58" s="1"/>
  <c r="AL51" i="58" s="1"/>
  <c r="AL29" i="50"/>
  <c r="AL38" i="58"/>
  <c r="AL41" i="58" s="1"/>
  <c r="AL42" i="58" s="1"/>
  <c r="AM38" i="52"/>
  <c r="AM40" i="52" s="1"/>
  <c r="AM43" i="52" s="1"/>
  <c r="AM44" i="52" s="1"/>
  <c r="BN73" i="53"/>
  <c r="BN74" i="53" s="1"/>
  <c r="BN86" i="53"/>
  <c r="BN129" i="54" s="1"/>
  <c r="BN110" i="54"/>
  <c r="BN111" i="54" s="1"/>
  <c r="BN124" i="54"/>
  <c r="BN130" i="54" s="1"/>
  <c r="BN131" i="54" s="1"/>
  <c r="BN132" i="54" l="1"/>
  <c r="BN42" i="50" s="1"/>
  <c r="BN44" i="50" s="1"/>
  <c r="BN48" i="50" s="1"/>
  <c r="BN23" i="52" s="1"/>
  <c r="AM24" i="52"/>
  <c r="AM45" i="52"/>
  <c r="AL56" i="50"/>
  <c r="AL57" i="50"/>
  <c r="BN31" i="50"/>
  <c r="BN39" i="58" s="1"/>
  <c r="BO121" i="54"/>
  <c r="BO83" i="53"/>
  <c r="BN27" i="50"/>
  <c r="BN37" i="58" s="1"/>
  <c r="AM50" i="50" l="1"/>
  <c r="AM51" i="50" s="1"/>
  <c r="AM20" i="50"/>
  <c r="AM21" i="50" s="1"/>
  <c r="AM14" i="52"/>
  <c r="AM15" i="52" s="1"/>
  <c r="AM25" i="52"/>
  <c r="BO73" i="53"/>
  <c r="BO74" i="53" s="1"/>
  <c r="BO86" i="53"/>
  <c r="BO129" i="54" s="1"/>
  <c r="BO110" i="54"/>
  <c r="BO111" i="54" s="1"/>
  <c r="BO124" i="54"/>
  <c r="BO130" i="54" s="1"/>
  <c r="AM35" i="50" l="1"/>
  <c r="AN12" i="52"/>
  <c r="AN22" i="52"/>
  <c r="AM28" i="50"/>
  <c r="BO131" i="54"/>
  <c r="BO31" i="50"/>
  <c r="BO39" i="58" s="1"/>
  <c r="BP121" i="54"/>
  <c r="BP83" i="53"/>
  <c r="BO27" i="50"/>
  <c r="BO37" i="58" s="1"/>
  <c r="BO132" i="54" l="1"/>
  <c r="BO42" i="50" s="1"/>
  <c r="BO44" i="50" s="1"/>
  <c r="BO48" i="50" s="1"/>
  <c r="BO23" i="52" s="1"/>
  <c r="AM36" i="50"/>
  <c r="AM48" i="58"/>
  <c r="AM50" i="58" s="1"/>
  <c r="AM51" i="58" s="1"/>
  <c r="AM38" i="58"/>
  <c r="AM41" i="58" s="1"/>
  <c r="AM42" i="58" s="1"/>
  <c r="AM29" i="50"/>
  <c r="AN38" i="52"/>
  <c r="AN40" i="52" s="1"/>
  <c r="AN43" i="52" s="1"/>
  <c r="AN44" i="52" s="1"/>
  <c r="BP73" i="53"/>
  <c r="BP74" i="53" s="1"/>
  <c r="BP86" i="53"/>
  <c r="BP129" i="54" s="1"/>
  <c r="BP110" i="54"/>
  <c r="BP111" i="54" s="1"/>
  <c r="BP124" i="54"/>
  <c r="BP130" i="54" s="1"/>
  <c r="BP131" i="54" l="1"/>
  <c r="BP132" i="54"/>
  <c r="BP42" i="50" s="1"/>
  <c r="BP44" i="50" s="1"/>
  <c r="BP48" i="50" s="1"/>
  <c r="BP23" i="52" s="1"/>
  <c r="AN24" i="52"/>
  <c r="AN45" i="52"/>
  <c r="AM57" i="50"/>
  <c r="AM56" i="50"/>
  <c r="BQ121" i="54"/>
  <c r="BP31" i="50"/>
  <c r="BP39" i="58" s="1"/>
  <c r="BQ83" i="53"/>
  <c r="BP27" i="50"/>
  <c r="BP37" i="58" s="1"/>
  <c r="AN50" i="50" l="1"/>
  <c r="AN51" i="50" s="1"/>
  <c r="AN20" i="50"/>
  <c r="AN21" i="50" s="1"/>
  <c r="AN14" i="52"/>
  <c r="AN15" i="52" s="1"/>
  <c r="AN25" i="52"/>
  <c r="BQ73" i="53"/>
  <c r="BQ74" i="53" s="1"/>
  <c r="BQ86" i="53"/>
  <c r="BQ129" i="54" s="1"/>
  <c r="BQ110" i="54"/>
  <c r="BQ111" i="54" s="1"/>
  <c r="BQ124" i="54"/>
  <c r="BQ130" i="54" s="1"/>
  <c r="BQ131" i="54" l="1"/>
  <c r="AN28" i="50"/>
  <c r="AO22" i="52"/>
  <c r="AO12" i="52"/>
  <c r="AN35" i="50"/>
  <c r="BQ31" i="50"/>
  <c r="BQ39" i="58" s="1"/>
  <c r="BR121" i="54"/>
  <c r="BR83" i="53"/>
  <c r="BQ27" i="50"/>
  <c r="BQ37" i="58" s="1"/>
  <c r="BQ132" i="54" l="1"/>
  <c r="BQ42" i="50" s="1"/>
  <c r="BQ44" i="50" s="1"/>
  <c r="BQ48" i="50" s="1"/>
  <c r="BQ23" i="52" s="1"/>
  <c r="AN36" i="50"/>
  <c r="AN48" i="58"/>
  <c r="AN50" i="58" s="1"/>
  <c r="AN51" i="58" s="1"/>
  <c r="AO38" i="52"/>
  <c r="AO40" i="52" s="1"/>
  <c r="AO43" i="52" s="1"/>
  <c r="AO44" i="52" s="1"/>
  <c r="AN29" i="50"/>
  <c r="AN38" i="58"/>
  <c r="AN41" i="58" s="1"/>
  <c r="AN42" i="58" s="1"/>
  <c r="BR73" i="53"/>
  <c r="BR74" i="53" s="1"/>
  <c r="BR86" i="53"/>
  <c r="BR129" i="54" s="1"/>
  <c r="BR110" i="54"/>
  <c r="BR111" i="54" s="1"/>
  <c r="BR124" i="54" s="1"/>
  <c r="BR130" i="54" s="1"/>
  <c r="AN56" i="50" l="1"/>
  <c r="AN57" i="50"/>
  <c r="AO45" i="52"/>
  <c r="AO24" i="52"/>
  <c r="BR131" i="54"/>
  <c r="BS121" i="54"/>
  <c r="BR31" i="50"/>
  <c r="BR39" i="58" s="1"/>
  <c r="BS83" i="53"/>
  <c r="BR27" i="50"/>
  <c r="BR37" i="58" s="1"/>
  <c r="BR132" i="54" l="1"/>
  <c r="BR42" i="50" s="1"/>
  <c r="BR44" i="50" s="1"/>
  <c r="BR48" i="50" s="1"/>
  <c r="BR23" i="52" s="1"/>
  <c r="AO50" i="50"/>
  <c r="AO51" i="50" s="1"/>
  <c r="AO20" i="50"/>
  <c r="AO21" i="50" s="1"/>
  <c r="AO14" i="52"/>
  <c r="AO15" i="52" s="1"/>
  <c r="AO25" i="52"/>
  <c r="BS73" i="53"/>
  <c r="BS74" i="53" s="1"/>
  <c r="BS86" i="53"/>
  <c r="BS129" i="54" s="1"/>
  <c r="BS110" i="54"/>
  <c r="BS111" i="54" s="1"/>
  <c r="BS124" i="54"/>
  <c r="BS130" i="54" s="1"/>
  <c r="BS131" i="54" l="1"/>
  <c r="AP22" i="52"/>
  <c r="AO28" i="50"/>
  <c r="AP12" i="52"/>
  <c r="AO35" i="50"/>
  <c r="BT121" i="54"/>
  <c r="BS31" i="50"/>
  <c r="BS39" i="58" s="1"/>
  <c r="BT83" i="53"/>
  <c r="BS27" i="50"/>
  <c r="BS37" i="58" s="1"/>
  <c r="BS132" i="54" l="1"/>
  <c r="BS42" i="50" s="1"/>
  <c r="BS44" i="50" s="1"/>
  <c r="BS48" i="50" s="1"/>
  <c r="BS23" i="52" s="1"/>
  <c r="AO36" i="50"/>
  <c r="AO48" i="58"/>
  <c r="AO50" i="58" s="1"/>
  <c r="AO51" i="58" s="1"/>
  <c r="AP38" i="52"/>
  <c r="AP40" i="52" s="1"/>
  <c r="AP43" i="52" s="1"/>
  <c r="AP44" i="52" s="1"/>
  <c r="AO38" i="58"/>
  <c r="AO41" i="58" s="1"/>
  <c r="AO42" i="58" s="1"/>
  <c r="AO29" i="50"/>
  <c r="BT73" i="53"/>
  <c r="BT74" i="53" s="1"/>
  <c r="BT86" i="53"/>
  <c r="BT129" i="54" s="1"/>
  <c r="BT110" i="54"/>
  <c r="BT111" i="54" s="1"/>
  <c r="BT124" i="54"/>
  <c r="BT130" i="54" s="1"/>
  <c r="BT131" i="54" s="1"/>
  <c r="BT132" i="54" l="1"/>
  <c r="BT42" i="50" s="1"/>
  <c r="BT44" i="50" s="1"/>
  <c r="BT48" i="50" s="1"/>
  <c r="BT23" i="52" s="1"/>
  <c r="AO57" i="50"/>
  <c r="AO56" i="50"/>
  <c r="AP24" i="52"/>
  <c r="AP45" i="52"/>
  <c r="BT31" i="50"/>
  <c r="BT39" i="58" s="1"/>
  <c r="BU121" i="54"/>
  <c r="BU83" i="53"/>
  <c r="BT27" i="50"/>
  <c r="BT37" i="58" s="1"/>
  <c r="AP14" i="52" l="1"/>
  <c r="AP15" i="52" s="1"/>
  <c r="AP25" i="52"/>
  <c r="AP50" i="50"/>
  <c r="AP51" i="50" s="1"/>
  <c r="AP20" i="50"/>
  <c r="AP21" i="50" s="1"/>
  <c r="BU73" i="53"/>
  <c r="BU74" i="53" s="1"/>
  <c r="BU86" i="53"/>
  <c r="BU129" i="54" s="1"/>
  <c r="BU110" i="54"/>
  <c r="BU111" i="54" s="1"/>
  <c r="BU124" i="54"/>
  <c r="BU130" i="54" s="1"/>
  <c r="BU131" i="54" l="1"/>
  <c r="AQ22" i="52"/>
  <c r="AP28" i="50"/>
  <c r="AP35" i="50"/>
  <c r="AQ12" i="52"/>
  <c r="BV121" i="54"/>
  <c r="BU31" i="50"/>
  <c r="BU39" i="58" s="1"/>
  <c r="BV83" i="53"/>
  <c r="BU27" i="50"/>
  <c r="BU37" i="58" s="1"/>
  <c r="BU132" i="54" l="1"/>
  <c r="BU42" i="50" s="1"/>
  <c r="BU44" i="50" s="1"/>
  <c r="BU48" i="50" s="1"/>
  <c r="BU23" i="52" s="1"/>
  <c r="AP36" i="50"/>
  <c r="AP48" i="58"/>
  <c r="AP50" i="58" s="1"/>
  <c r="AP51" i="58" s="1"/>
  <c r="AQ38" i="52"/>
  <c r="AQ40" i="52" s="1"/>
  <c r="AQ43" i="52" s="1"/>
  <c r="AQ44" i="52" s="1"/>
  <c r="AP38" i="58"/>
  <c r="AP41" i="58" s="1"/>
  <c r="AP42" i="58" s="1"/>
  <c r="AP29" i="50"/>
  <c r="BV73" i="53"/>
  <c r="BV74" i="53" s="1"/>
  <c r="BV86" i="53"/>
  <c r="BV129" i="54" s="1"/>
  <c r="BV110" i="54"/>
  <c r="BV111" i="54" s="1"/>
  <c r="BV124" i="54"/>
  <c r="BV130" i="54" s="1"/>
  <c r="BV131" i="54" l="1"/>
  <c r="AP56" i="50"/>
  <c r="AP57" i="50"/>
  <c r="AQ24" i="52"/>
  <c r="AQ45" i="52"/>
  <c r="BV31" i="50"/>
  <c r="BV39" i="58" s="1"/>
  <c r="BW121" i="54"/>
  <c r="BW83" i="53"/>
  <c r="BV27" i="50"/>
  <c r="BV37" i="58" s="1"/>
  <c r="BV132" i="54" l="1"/>
  <c r="BV42" i="50" s="1"/>
  <c r="BV44" i="50" s="1"/>
  <c r="BV48" i="50" s="1"/>
  <c r="BV23" i="52" s="1"/>
  <c r="AQ50" i="50"/>
  <c r="AQ51" i="50" s="1"/>
  <c r="AQ20" i="50"/>
  <c r="AQ21" i="50" s="1"/>
  <c r="AQ14" i="52"/>
  <c r="AQ15" i="52" s="1"/>
  <c r="AQ25" i="52"/>
  <c r="BW73" i="53"/>
  <c r="BW74" i="53" s="1"/>
  <c r="BW86" i="53"/>
  <c r="BW110" i="54"/>
  <c r="BW111" i="54" s="1"/>
  <c r="BW124" i="54"/>
  <c r="AR22" i="52" l="1"/>
  <c r="AQ28" i="50"/>
  <c r="AR12" i="52"/>
  <c r="AQ35" i="50"/>
  <c r="BW27" i="50"/>
  <c r="BW37" i="58" s="1"/>
  <c r="BW129" i="54"/>
  <c r="BW31" i="50"/>
  <c r="BW39" i="58" s="1"/>
  <c r="BW130" i="54"/>
  <c r="BW131" i="54" l="1"/>
  <c r="BW132" i="54"/>
  <c r="BW42" i="50" s="1"/>
  <c r="BW44" i="50" s="1"/>
  <c r="AQ36" i="50"/>
  <c r="AQ48" i="58"/>
  <c r="AQ50" i="58" s="1"/>
  <c r="AQ51" i="58" s="1"/>
  <c r="AR38" i="52"/>
  <c r="AR40" i="52" s="1"/>
  <c r="AR43" i="52" s="1"/>
  <c r="AR44" i="52" s="1"/>
  <c r="AQ38" i="58"/>
  <c r="AQ41" i="58" s="1"/>
  <c r="AQ42" i="58" s="1"/>
  <c r="AQ29" i="50"/>
  <c r="BW48" i="50" l="1"/>
  <c r="BW23" i="52" s="1"/>
  <c r="H44" i="50"/>
  <c r="AR24" i="52"/>
  <c r="AR45" i="52"/>
  <c r="AQ56" i="50"/>
  <c r="AQ57" i="50"/>
  <c r="H48" i="50" l="1"/>
  <c r="H23" i="52" s="1"/>
  <c r="AR50" i="50"/>
  <c r="AR51" i="50" s="1"/>
  <c r="AR20" i="50"/>
  <c r="AR21" i="50" s="1"/>
  <c r="AR14" i="52"/>
  <c r="AR15" i="52" s="1"/>
  <c r="AR25" i="52"/>
  <c r="AS12" i="52" l="1"/>
  <c r="AR35" i="50"/>
  <c r="AS22" i="52"/>
  <c r="AR28" i="50"/>
  <c r="AR36" i="50" l="1"/>
  <c r="AR48" i="58"/>
  <c r="AR50" i="58" s="1"/>
  <c r="AR51" i="58" s="1"/>
  <c r="AR38" i="58"/>
  <c r="AR41" i="58" s="1"/>
  <c r="AR42" i="58" s="1"/>
  <c r="AR29" i="50"/>
  <c r="AS38" i="52"/>
  <c r="AS40" i="52" s="1"/>
  <c r="AS43" i="52" s="1"/>
  <c r="AS44" i="52" s="1"/>
  <c r="AS45" i="52" l="1"/>
  <c r="AS24" i="52"/>
  <c r="AR56" i="50"/>
  <c r="AR57" i="50"/>
  <c r="AS14" i="52" l="1"/>
  <c r="AS15" i="52" s="1"/>
  <c r="AS25" i="52"/>
  <c r="AS50" i="50"/>
  <c r="AS51" i="50" s="1"/>
  <c r="AS20" i="50"/>
  <c r="AS21" i="50" s="1"/>
  <c r="AS28" i="50" l="1"/>
  <c r="AT22" i="52"/>
  <c r="AS35" i="50"/>
  <c r="AT12" i="52"/>
  <c r="AS36" i="50" l="1"/>
  <c r="AS48" i="58"/>
  <c r="AS50" i="58" s="1"/>
  <c r="AS51" i="58" s="1"/>
  <c r="AT38" i="52"/>
  <c r="AT40" i="52" s="1"/>
  <c r="AT43" i="52" s="1"/>
  <c r="AT44" i="52" s="1"/>
  <c r="AS29" i="50"/>
  <c r="AS38" i="58"/>
  <c r="AS41" i="58" s="1"/>
  <c r="AS42" i="58" s="1"/>
  <c r="AS56" i="50" l="1"/>
  <c r="AS57" i="50"/>
  <c r="AT45" i="52"/>
  <c r="AT24" i="52"/>
  <c r="AT14" i="52" l="1"/>
  <c r="AT15" i="52" s="1"/>
  <c r="AT25" i="52"/>
  <c r="AT50" i="50"/>
  <c r="AT51" i="50" s="1"/>
  <c r="AT20" i="50"/>
  <c r="AT21" i="50" s="1"/>
  <c r="AU22" i="52" l="1"/>
  <c r="AT28" i="50"/>
  <c r="AU12" i="52"/>
  <c r="AT35" i="50"/>
  <c r="AT36" i="50" l="1"/>
  <c r="AT48" i="58"/>
  <c r="AT50" i="58" s="1"/>
  <c r="AT51" i="58" s="1"/>
  <c r="AU38" i="52"/>
  <c r="AU40" i="52" s="1"/>
  <c r="AU43" i="52" s="1"/>
  <c r="AU44" i="52" s="1"/>
  <c r="AT29" i="50"/>
  <c r="AT38" i="58"/>
  <c r="AT41" i="58" s="1"/>
  <c r="AT42" i="58" s="1"/>
  <c r="AT57" i="50" l="1"/>
  <c r="AT56" i="50"/>
  <c r="AU45" i="52"/>
  <c r="AU24" i="52"/>
  <c r="AU50" i="50" l="1"/>
  <c r="AU51" i="50" s="1"/>
  <c r="AU20" i="50"/>
  <c r="AU21" i="50" s="1"/>
  <c r="AU14" i="52"/>
  <c r="AU15" i="52" s="1"/>
  <c r="AU25" i="52"/>
  <c r="AU28" i="50" l="1"/>
  <c r="AV22" i="52"/>
  <c r="AU35" i="50"/>
  <c r="AV12" i="52"/>
  <c r="AU36" i="50" l="1"/>
  <c r="AU48" i="58"/>
  <c r="AU50" i="58" s="1"/>
  <c r="AU51" i="58" s="1"/>
  <c r="AV38" i="52"/>
  <c r="AV40" i="52" s="1"/>
  <c r="AV43" i="52" s="1"/>
  <c r="AV44" i="52" s="1"/>
  <c r="AU29" i="50"/>
  <c r="AU38" i="58"/>
  <c r="AU41" i="58" s="1"/>
  <c r="AU42" i="58" s="1"/>
  <c r="AU57" i="50" l="1"/>
  <c r="AU56" i="50"/>
  <c r="AV45" i="52"/>
  <c r="AV24" i="52"/>
  <c r="AV14" i="52" l="1"/>
  <c r="AV15" i="52" s="1"/>
  <c r="AV25" i="52"/>
  <c r="AV50" i="50"/>
  <c r="AV51" i="50" s="1"/>
  <c r="AV20" i="50"/>
  <c r="AV21" i="50" s="1"/>
  <c r="AV28" i="50" l="1"/>
  <c r="AW22" i="52"/>
  <c r="AV35" i="50"/>
  <c r="AW12" i="52"/>
  <c r="AV36" i="50" l="1"/>
  <c r="AV48" i="58"/>
  <c r="AV50" i="58" s="1"/>
  <c r="AV51" i="58" s="1"/>
  <c r="AW38" i="52"/>
  <c r="AW40" i="52" s="1"/>
  <c r="AW43" i="52" s="1"/>
  <c r="AW44" i="52" s="1"/>
  <c r="AV29" i="50"/>
  <c r="AV38" i="58"/>
  <c r="AV41" i="58" s="1"/>
  <c r="AV42" i="58" s="1"/>
  <c r="AV56" i="50" l="1"/>
  <c r="AV57" i="50"/>
  <c r="AW45" i="52"/>
  <c r="AW24" i="52"/>
  <c r="AW14" i="52" l="1"/>
  <c r="AW15" i="52" s="1"/>
  <c r="AW25" i="52"/>
  <c r="AW20" i="50"/>
  <c r="AW21" i="50" s="1"/>
  <c r="AW50" i="50"/>
  <c r="AW51" i="50" s="1"/>
  <c r="AX22" i="52" l="1"/>
  <c r="AW28" i="50"/>
  <c r="AX12" i="52"/>
  <c r="AW35" i="50"/>
  <c r="AW36" i="50" l="1"/>
  <c r="AW48" i="58"/>
  <c r="AW50" i="58" s="1"/>
  <c r="AW51" i="58" s="1"/>
  <c r="AX38" i="52"/>
  <c r="AX40" i="52" s="1"/>
  <c r="AX43" i="52" s="1"/>
  <c r="AX44" i="52" s="1"/>
  <c r="AW29" i="50"/>
  <c r="AW38" i="58"/>
  <c r="AW41" i="58" s="1"/>
  <c r="AW42" i="58" s="1"/>
  <c r="AW57" i="50" l="1"/>
  <c r="AW56" i="50"/>
  <c r="AX45" i="52"/>
  <c r="AX24" i="52"/>
  <c r="AX20" i="50" l="1"/>
  <c r="AX21" i="50" s="1"/>
  <c r="AX50" i="50"/>
  <c r="AX51" i="50" s="1"/>
  <c r="AX14" i="52"/>
  <c r="AX15" i="52" s="1"/>
  <c r="AX25" i="52"/>
  <c r="AX28" i="50" l="1"/>
  <c r="AY22" i="52"/>
  <c r="AX35" i="50"/>
  <c r="AY12" i="52"/>
  <c r="AX36" i="50" l="1"/>
  <c r="AX48" i="58"/>
  <c r="AX50" i="58" s="1"/>
  <c r="AX51" i="58" s="1"/>
  <c r="AY38" i="52"/>
  <c r="AY40" i="52" s="1"/>
  <c r="AY43" i="52" s="1"/>
  <c r="AY44" i="52" s="1"/>
  <c r="AX38" i="58"/>
  <c r="AX41" i="58" s="1"/>
  <c r="AX42" i="58" s="1"/>
  <c r="AX29" i="50"/>
  <c r="AX57" i="50" l="1"/>
  <c r="AX56" i="50"/>
  <c r="AY45" i="52"/>
  <c r="AY24" i="52"/>
  <c r="AY14" i="52" l="1"/>
  <c r="AY15" i="52" s="1"/>
  <c r="AY25" i="52"/>
  <c r="AY20" i="50"/>
  <c r="AY21" i="50" s="1"/>
  <c r="AY50" i="50"/>
  <c r="AY51" i="50" s="1"/>
  <c r="AY28" i="50" l="1"/>
  <c r="AZ22" i="52"/>
  <c r="AY35" i="50"/>
  <c r="AZ12" i="52"/>
  <c r="AY36" i="50" l="1"/>
  <c r="AY48" i="58"/>
  <c r="AY50" i="58" s="1"/>
  <c r="AY51" i="58" s="1"/>
  <c r="AZ38" i="52"/>
  <c r="AZ40" i="52" s="1"/>
  <c r="AZ43" i="52" s="1"/>
  <c r="AZ44" i="52" s="1"/>
  <c r="AY38" i="58"/>
  <c r="AY41" i="58" s="1"/>
  <c r="AY42" i="58" s="1"/>
  <c r="AY29" i="50"/>
  <c r="AY57" i="50" l="1"/>
  <c r="AY56" i="50"/>
  <c r="AZ45" i="52"/>
  <c r="AZ24" i="52"/>
  <c r="AZ14" i="52" l="1"/>
  <c r="AZ15" i="52" s="1"/>
  <c r="AZ25" i="52"/>
  <c r="AZ20" i="50"/>
  <c r="AZ21" i="50" s="1"/>
  <c r="AZ50" i="50"/>
  <c r="AZ51" i="50" s="1"/>
  <c r="BA22" i="52" l="1"/>
  <c r="AZ28" i="50"/>
  <c r="BA12" i="52"/>
  <c r="AZ35" i="50"/>
  <c r="AZ36" i="50" l="1"/>
  <c r="AZ48" i="58"/>
  <c r="AZ50" i="58" s="1"/>
  <c r="AZ51" i="58" s="1"/>
  <c r="BA38" i="52"/>
  <c r="BA40" i="52" s="1"/>
  <c r="BA43" i="52" s="1"/>
  <c r="BA44" i="52" s="1"/>
  <c r="AZ38" i="58"/>
  <c r="AZ41" i="58" s="1"/>
  <c r="AZ42" i="58" s="1"/>
  <c r="AZ29" i="50"/>
  <c r="AZ57" i="50" l="1"/>
  <c r="AZ56" i="50"/>
  <c r="BA45" i="52"/>
  <c r="BA24" i="52"/>
  <c r="BA14" i="52" l="1"/>
  <c r="BA15" i="52" s="1"/>
  <c r="BA25" i="52"/>
  <c r="BA20" i="50"/>
  <c r="BA21" i="50" s="1"/>
  <c r="BA50" i="50"/>
  <c r="BA51" i="50" s="1"/>
  <c r="BB22" i="52" l="1"/>
  <c r="BA28" i="50"/>
  <c r="BB12" i="52"/>
  <c r="BA35" i="50"/>
  <c r="BA36" i="50" l="1"/>
  <c r="BA48" i="58"/>
  <c r="BA50" i="58" s="1"/>
  <c r="BA51" i="58" s="1"/>
  <c r="BB38" i="52"/>
  <c r="BB40" i="52" s="1"/>
  <c r="BB43" i="52" s="1"/>
  <c r="BB44" i="52" s="1"/>
  <c r="BA29" i="50"/>
  <c r="BA38" i="58"/>
  <c r="BA41" i="58" s="1"/>
  <c r="BA42" i="58" s="1"/>
  <c r="BA56" i="50" l="1"/>
  <c r="BA57" i="50"/>
  <c r="BB24" i="52"/>
  <c r="BB45" i="52"/>
  <c r="BB20" i="50" l="1"/>
  <c r="BB21" i="50" s="1"/>
  <c r="BB50" i="50"/>
  <c r="BB51" i="50" s="1"/>
  <c r="BB14" i="52"/>
  <c r="BB15" i="52" s="1"/>
  <c r="BB25" i="52"/>
  <c r="BC22" i="52" l="1"/>
  <c r="BB28" i="50"/>
  <c r="BB35" i="50"/>
  <c r="BC12" i="52"/>
  <c r="BB36" i="50" l="1"/>
  <c r="BB48" i="58"/>
  <c r="BB50" i="58" s="1"/>
  <c r="BB51" i="58" s="1"/>
  <c r="BC38" i="52"/>
  <c r="BC40" i="52" s="1"/>
  <c r="BC43" i="52" s="1"/>
  <c r="BC44" i="52" s="1"/>
  <c r="BB29" i="50"/>
  <c r="BB38" i="58"/>
  <c r="BB41" i="58" s="1"/>
  <c r="BB42" i="58" s="1"/>
  <c r="BB56" i="50" l="1"/>
  <c r="BB57" i="50"/>
  <c r="BC24" i="52"/>
  <c r="BC45" i="52"/>
  <c r="BC50" i="50" l="1"/>
  <c r="BC51" i="50" s="1"/>
  <c r="BC20" i="50"/>
  <c r="BC21" i="50" s="1"/>
  <c r="BC14" i="52"/>
  <c r="BC15" i="52" s="1"/>
  <c r="BC25" i="52"/>
  <c r="BD22" i="52" l="1"/>
  <c r="BC28" i="50"/>
  <c r="BC35" i="50"/>
  <c r="BD12" i="52"/>
  <c r="BC36" i="50" l="1"/>
  <c r="BC48" i="58"/>
  <c r="BC50" i="58" s="1"/>
  <c r="BC51" i="58" s="1"/>
  <c r="BD38" i="52"/>
  <c r="BD40" i="52" s="1"/>
  <c r="BD43" i="52" s="1"/>
  <c r="BD44" i="52" s="1"/>
  <c r="BC38" i="58"/>
  <c r="BC41" i="58" s="1"/>
  <c r="BC42" i="58" s="1"/>
  <c r="BC29" i="50"/>
  <c r="BC56" i="50" l="1"/>
  <c r="BC57" i="50"/>
  <c r="BD24" i="52"/>
  <c r="BD45" i="52"/>
  <c r="BD50" i="50" l="1"/>
  <c r="BD51" i="50" s="1"/>
  <c r="BD20" i="50"/>
  <c r="BD21" i="50" s="1"/>
  <c r="BD14" i="52"/>
  <c r="BD15" i="52" s="1"/>
  <c r="BD25" i="52"/>
  <c r="BE22" i="52" l="1"/>
  <c r="BD28" i="50"/>
  <c r="BD35" i="50"/>
  <c r="BE12" i="52"/>
  <c r="BD36" i="50" l="1"/>
  <c r="BD48" i="58"/>
  <c r="BD50" i="58" s="1"/>
  <c r="BD51" i="58" s="1"/>
  <c r="BE38" i="52"/>
  <c r="BE40" i="52" s="1"/>
  <c r="BE43" i="52" s="1"/>
  <c r="BE44" i="52" s="1"/>
  <c r="BD29" i="50"/>
  <c r="BD38" i="58"/>
  <c r="BD41" i="58" s="1"/>
  <c r="BD42" i="58" s="1"/>
  <c r="BD57" i="50" l="1"/>
  <c r="BD56" i="50"/>
  <c r="BE24" i="52"/>
  <c r="BE45" i="52"/>
  <c r="BE50" i="50" l="1"/>
  <c r="BE51" i="50" s="1"/>
  <c r="BE20" i="50"/>
  <c r="BE21" i="50" s="1"/>
  <c r="BE14" i="52"/>
  <c r="BE15" i="52" s="1"/>
  <c r="BE25" i="52"/>
  <c r="BF22" i="52" l="1"/>
  <c r="BE28" i="50"/>
  <c r="BF12" i="52"/>
  <c r="BE35" i="50"/>
  <c r="BE36" i="50" l="1"/>
  <c r="BE48" i="58"/>
  <c r="BE50" i="58" s="1"/>
  <c r="BE51" i="58" s="1"/>
  <c r="BF38" i="52"/>
  <c r="BF40" i="52" s="1"/>
  <c r="BF43" i="52" s="1"/>
  <c r="BF44" i="52" s="1"/>
  <c r="BE38" i="58"/>
  <c r="BE41" i="58" s="1"/>
  <c r="BE42" i="58" s="1"/>
  <c r="BE29" i="50"/>
  <c r="BE56" i="50" l="1"/>
  <c r="BE57" i="50"/>
  <c r="BF24" i="52"/>
  <c r="BF45" i="52"/>
  <c r="BF50" i="50" l="1"/>
  <c r="BF51" i="50" s="1"/>
  <c r="BF20" i="50"/>
  <c r="BF21" i="50" s="1"/>
  <c r="BF14" i="52"/>
  <c r="BF15" i="52" s="1"/>
  <c r="BF25" i="52"/>
  <c r="BF28" i="50" l="1"/>
  <c r="BG22" i="52"/>
  <c r="BG12" i="52"/>
  <c r="BF35" i="50"/>
  <c r="BF36" i="50" l="1"/>
  <c r="BF48" i="58"/>
  <c r="BF50" i="58" s="1"/>
  <c r="BF51" i="58" s="1"/>
  <c r="BG38" i="52"/>
  <c r="BG40" i="52" s="1"/>
  <c r="BG43" i="52" s="1"/>
  <c r="BG44" i="52" s="1"/>
  <c r="BF29" i="50"/>
  <c r="BF38" i="58"/>
  <c r="BF41" i="58" s="1"/>
  <c r="BF42" i="58" s="1"/>
  <c r="BF56" i="50" l="1"/>
  <c r="BF57" i="50"/>
  <c r="BG24" i="52"/>
  <c r="BG45" i="52"/>
  <c r="BG14" i="52" l="1"/>
  <c r="BG15" i="52" s="1"/>
  <c r="BG25" i="52"/>
  <c r="BG50" i="50"/>
  <c r="BG51" i="50" s="1"/>
  <c r="BG20" i="50"/>
  <c r="BG21" i="50" s="1"/>
  <c r="BH22" i="52" l="1"/>
  <c r="BG28" i="50"/>
  <c r="BG35" i="50"/>
  <c r="BH12" i="52"/>
  <c r="BG36" i="50" l="1"/>
  <c r="BG48" i="58"/>
  <c r="BG50" i="58" s="1"/>
  <c r="BG51" i="58" s="1"/>
  <c r="BH38" i="52"/>
  <c r="BH40" i="52" s="1"/>
  <c r="BH43" i="52" s="1"/>
  <c r="BH44" i="52" s="1"/>
  <c r="BG38" i="58"/>
  <c r="BG41" i="58" s="1"/>
  <c r="BG42" i="58" s="1"/>
  <c r="BG29" i="50"/>
  <c r="BG56" i="50" l="1"/>
  <c r="BG57" i="50"/>
  <c r="BH45" i="52"/>
  <c r="BH24" i="52"/>
  <c r="BH14" i="52" l="1"/>
  <c r="BH15" i="52" s="1"/>
  <c r="BH25" i="52"/>
  <c r="BH50" i="50"/>
  <c r="BH51" i="50" s="1"/>
  <c r="BH20" i="50"/>
  <c r="BH21" i="50" s="1"/>
  <c r="BH28" i="50" l="1"/>
  <c r="BI22" i="52"/>
  <c r="BH35" i="50"/>
  <c r="BI12" i="52"/>
  <c r="BH36" i="50" l="1"/>
  <c r="BH48" i="58"/>
  <c r="BH50" i="58" s="1"/>
  <c r="BH51" i="58" s="1"/>
  <c r="BI38" i="52"/>
  <c r="BI40" i="52" s="1"/>
  <c r="BI43" i="52" s="1"/>
  <c r="BI44" i="52" s="1"/>
  <c r="BH38" i="58"/>
  <c r="BH41" i="58" s="1"/>
  <c r="BH42" i="58" s="1"/>
  <c r="BH29" i="50"/>
  <c r="BI24" i="52" l="1"/>
  <c r="BI45" i="52"/>
  <c r="BH57" i="50"/>
  <c r="BH56" i="50"/>
  <c r="BI20" i="50" l="1"/>
  <c r="BI21" i="50" s="1"/>
  <c r="BI50" i="50"/>
  <c r="BI51" i="50" s="1"/>
  <c r="BI14" i="52"/>
  <c r="BI15" i="52" s="1"/>
  <c r="BI25" i="52"/>
  <c r="BI28" i="50" l="1"/>
  <c r="BJ22" i="52"/>
  <c r="BJ12" i="52"/>
  <c r="BI35" i="50"/>
  <c r="BI36" i="50" l="1"/>
  <c r="BI48" i="58"/>
  <c r="BI50" i="58" s="1"/>
  <c r="BI51" i="58" s="1"/>
  <c r="BJ38" i="52"/>
  <c r="BJ40" i="52" s="1"/>
  <c r="BJ43" i="52" s="1"/>
  <c r="BJ44" i="52" s="1"/>
  <c r="BI29" i="50"/>
  <c r="BI38" i="58"/>
  <c r="BI41" i="58" s="1"/>
  <c r="BI42" i="58" s="1"/>
  <c r="BI57" i="50" l="1"/>
  <c r="BI56" i="50"/>
  <c r="BJ24" i="52"/>
  <c r="BJ45" i="52"/>
  <c r="BJ20" i="50" l="1"/>
  <c r="BJ21" i="50" s="1"/>
  <c r="BJ50" i="50"/>
  <c r="BJ51" i="50" s="1"/>
  <c r="BJ14" i="52"/>
  <c r="BJ15" i="52" s="1"/>
  <c r="BJ25" i="52"/>
  <c r="BJ28" i="50" l="1"/>
  <c r="BK22" i="52"/>
  <c r="BJ35" i="50"/>
  <c r="BK12" i="52"/>
  <c r="BJ36" i="50" l="1"/>
  <c r="BJ48" i="58"/>
  <c r="BJ50" i="58" s="1"/>
  <c r="BJ51" i="58" s="1"/>
  <c r="BK38" i="52"/>
  <c r="BK40" i="52" s="1"/>
  <c r="BK43" i="52" s="1"/>
  <c r="BK44" i="52" s="1"/>
  <c r="BJ29" i="50"/>
  <c r="BJ38" i="58"/>
  <c r="BJ41" i="58" s="1"/>
  <c r="BJ42" i="58" s="1"/>
  <c r="BJ57" i="50" l="1"/>
  <c r="BJ56" i="50"/>
  <c r="BK45" i="52"/>
  <c r="BK24" i="52"/>
  <c r="BK14" i="52" l="1"/>
  <c r="BK15" i="52" s="1"/>
  <c r="BK25" i="52"/>
  <c r="BK20" i="50"/>
  <c r="BK21" i="50" s="1"/>
  <c r="BK50" i="50"/>
  <c r="BK51" i="50" s="1"/>
  <c r="BK28" i="50" l="1"/>
  <c r="BL22" i="52"/>
  <c r="BL12" i="52"/>
  <c r="BK35" i="50"/>
  <c r="BK36" i="50" l="1"/>
  <c r="BK48" i="58"/>
  <c r="BK50" i="58" s="1"/>
  <c r="BK51" i="58" s="1"/>
  <c r="BL38" i="52"/>
  <c r="BL40" i="52" s="1"/>
  <c r="BL43" i="52" s="1"/>
  <c r="BL44" i="52" s="1"/>
  <c r="BK29" i="50"/>
  <c r="BK38" i="58"/>
  <c r="BK41" i="58" s="1"/>
  <c r="BK42" i="58" s="1"/>
  <c r="BK57" i="50" l="1"/>
  <c r="BK56" i="50"/>
  <c r="BL45" i="52"/>
  <c r="BL24" i="52"/>
  <c r="BL14" i="52" l="1"/>
  <c r="BL15" i="52" s="1"/>
  <c r="BL25" i="52"/>
  <c r="BL20" i="50"/>
  <c r="BL21" i="50" s="1"/>
  <c r="BL50" i="50"/>
  <c r="BL51" i="50" s="1"/>
  <c r="BL28" i="50" l="1"/>
  <c r="BM22" i="52"/>
  <c r="BM12" i="52"/>
  <c r="BL35" i="50"/>
  <c r="BL36" i="50" l="1"/>
  <c r="BL48" i="58"/>
  <c r="BL50" i="58" s="1"/>
  <c r="BL51" i="58" s="1"/>
  <c r="BM38" i="52"/>
  <c r="BM40" i="52" s="1"/>
  <c r="BM43" i="52" s="1"/>
  <c r="BM44" i="52" s="1"/>
  <c r="BL38" i="58"/>
  <c r="BL41" i="58" s="1"/>
  <c r="BL42" i="58" s="1"/>
  <c r="BL29" i="50"/>
  <c r="BL56" i="50" l="1"/>
  <c r="BL57" i="50"/>
  <c r="BM45" i="52"/>
  <c r="BM24" i="52"/>
  <c r="BM14" i="52" l="1"/>
  <c r="BM15" i="52" s="1"/>
  <c r="BM25" i="52"/>
  <c r="BM50" i="50"/>
  <c r="BM51" i="50" s="1"/>
  <c r="BM20" i="50"/>
  <c r="BM21" i="50" s="1"/>
  <c r="BN22" i="52" l="1"/>
  <c r="BM28" i="50"/>
  <c r="BN12" i="52"/>
  <c r="BM35" i="50"/>
  <c r="BM36" i="50" l="1"/>
  <c r="BM48" i="58"/>
  <c r="BM50" i="58" s="1"/>
  <c r="BM51" i="58" s="1"/>
  <c r="BN38" i="52"/>
  <c r="BN40" i="52" s="1"/>
  <c r="BN43" i="52" s="1"/>
  <c r="BN44" i="52" s="1"/>
  <c r="BM29" i="50"/>
  <c r="BM38" i="58"/>
  <c r="BM41" i="58" s="1"/>
  <c r="BM42" i="58" s="1"/>
  <c r="BM56" i="50" l="1"/>
  <c r="BM57" i="50"/>
  <c r="BN24" i="52"/>
  <c r="BN45" i="52"/>
  <c r="BN14" i="52" l="1"/>
  <c r="BN15" i="52" s="1"/>
  <c r="BN25" i="52"/>
  <c r="BN50" i="50"/>
  <c r="BN51" i="50" s="1"/>
  <c r="BN20" i="50"/>
  <c r="BN21" i="50" s="1"/>
  <c r="BO22" i="52" l="1"/>
  <c r="BN28" i="50"/>
  <c r="BN35" i="50"/>
  <c r="BO12" i="52"/>
  <c r="BN36" i="50" l="1"/>
  <c r="BN48" i="58"/>
  <c r="BN50" i="58" s="1"/>
  <c r="BN51" i="58" s="1"/>
  <c r="BO38" i="52"/>
  <c r="BO40" i="52" s="1"/>
  <c r="BO43" i="52" s="1"/>
  <c r="BO44" i="52" s="1"/>
  <c r="BN38" i="58"/>
  <c r="BN41" i="58" s="1"/>
  <c r="BN42" i="58" s="1"/>
  <c r="BN29" i="50"/>
  <c r="BN56" i="50" l="1"/>
  <c r="BN57" i="50"/>
  <c r="BO24" i="52"/>
  <c r="BO45" i="52"/>
  <c r="BO50" i="50" l="1"/>
  <c r="BO51" i="50" s="1"/>
  <c r="BO20" i="50"/>
  <c r="BO21" i="50" s="1"/>
  <c r="BO14" i="52"/>
  <c r="BO15" i="52" s="1"/>
  <c r="BO25" i="52"/>
  <c r="BO28" i="50" l="1"/>
  <c r="BP22" i="52"/>
  <c r="BP12" i="52"/>
  <c r="BO35" i="50"/>
  <c r="BO36" i="50" l="1"/>
  <c r="BO48" i="58"/>
  <c r="BO50" i="58" s="1"/>
  <c r="BO51" i="58" s="1"/>
  <c r="BP38" i="52"/>
  <c r="BP40" i="52" s="1"/>
  <c r="BP43" i="52" s="1"/>
  <c r="BP44" i="52" s="1"/>
  <c r="BO29" i="50"/>
  <c r="BO38" i="58"/>
  <c r="BO41" i="58" s="1"/>
  <c r="BO42" i="58" s="1"/>
  <c r="BO57" i="50" l="1"/>
  <c r="BO56" i="50"/>
  <c r="BP24" i="52"/>
  <c r="BP45" i="52"/>
  <c r="BP50" i="50" l="1"/>
  <c r="BP51" i="50" s="1"/>
  <c r="BP20" i="50"/>
  <c r="BP21" i="50" s="1"/>
  <c r="BP14" i="52"/>
  <c r="BP15" i="52" s="1"/>
  <c r="BP25" i="52"/>
  <c r="BQ22" i="52" l="1"/>
  <c r="BP28" i="50"/>
  <c r="BQ12" i="52"/>
  <c r="BP35" i="50"/>
  <c r="BP36" i="50" l="1"/>
  <c r="BP48" i="58"/>
  <c r="BP50" i="58" s="1"/>
  <c r="BP51" i="58" s="1"/>
  <c r="BQ38" i="52"/>
  <c r="BQ40" i="52" s="1"/>
  <c r="BQ43" i="52" s="1"/>
  <c r="BQ44" i="52" s="1"/>
  <c r="BP38" i="58"/>
  <c r="BP41" i="58" s="1"/>
  <c r="BP42" i="58" s="1"/>
  <c r="BP29" i="50"/>
  <c r="BQ45" i="52" l="1"/>
  <c r="BQ24" i="52"/>
  <c r="BP57" i="50"/>
  <c r="BP56" i="50"/>
  <c r="BQ14" i="52" l="1"/>
  <c r="BQ15" i="52" s="1"/>
  <c r="BQ25" i="52"/>
  <c r="BQ50" i="50"/>
  <c r="BQ51" i="50" s="1"/>
  <c r="BQ20" i="50"/>
  <c r="BQ21" i="50" s="1"/>
  <c r="BR22" i="52" l="1"/>
  <c r="BQ28" i="50"/>
  <c r="BR12" i="52"/>
  <c r="BQ35" i="50"/>
  <c r="BQ36" i="50" l="1"/>
  <c r="BQ48" i="58"/>
  <c r="BQ50" i="58" s="1"/>
  <c r="BQ51" i="58" s="1"/>
  <c r="BR38" i="52"/>
  <c r="BR40" i="52" s="1"/>
  <c r="BR43" i="52" s="1"/>
  <c r="BR44" i="52" s="1"/>
  <c r="BQ38" i="58"/>
  <c r="BQ41" i="58" s="1"/>
  <c r="BQ42" i="58" s="1"/>
  <c r="BQ29" i="50"/>
  <c r="BQ56" i="50" l="1"/>
  <c r="BQ57" i="50"/>
  <c r="BR45" i="52"/>
  <c r="BR24" i="52"/>
  <c r="BR14" i="52" l="1"/>
  <c r="BR15" i="52" s="1"/>
  <c r="BR25" i="52"/>
  <c r="BR20" i="50"/>
  <c r="BR21" i="50" s="1"/>
  <c r="BR50" i="50"/>
  <c r="BR51" i="50" s="1"/>
  <c r="BS22" i="52" l="1"/>
  <c r="BR28" i="50"/>
  <c r="BR35" i="50"/>
  <c r="BS12" i="52"/>
  <c r="BR36" i="50" l="1"/>
  <c r="BR48" i="58"/>
  <c r="BR50" i="58" s="1"/>
  <c r="BR51" i="58" s="1"/>
  <c r="BS38" i="52"/>
  <c r="BS40" i="52" s="1"/>
  <c r="BS43" i="52" s="1"/>
  <c r="BS44" i="52" s="1"/>
  <c r="BR38" i="58"/>
  <c r="BR41" i="58" s="1"/>
  <c r="BR42" i="58" s="1"/>
  <c r="BR29" i="50"/>
  <c r="BS24" i="52" l="1"/>
  <c r="BS45" i="52"/>
  <c r="BR56" i="50"/>
  <c r="BR57" i="50"/>
  <c r="BS20" i="50" l="1"/>
  <c r="BS21" i="50" s="1"/>
  <c r="BS50" i="50"/>
  <c r="BS51" i="50" s="1"/>
  <c r="BS14" i="52"/>
  <c r="BS15" i="52" s="1"/>
  <c r="BS25" i="52"/>
  <c r="BT22" i="52" l="1"/>
  <c r="BS28" i="50"/>
  <c r="BS35" i="50"/>
  <c r="BT12" i="52"/>
  <c r="BS36" i="50" l="1"/>
  <c r="BS48" i="58"/>
  <c r="BS50" i="58" s="1"/>
  <c r="BS51" i="58" s="1"/>
  <c r="F52" i="58" s="1"/>
  <c r="BT38" i="52"/>
  <c r="BT40" i="52" s="1"/>
  <c r="BT43" i="52" s="1"/>
  <c r="BT44" i="52" s="1"/>
  <c r="BS29" i="50"/>
  <c r="BS38" i="58"/>
  <c r="BS41" i="58" s="1"/>
  <c r="BS42" i="58" s="1"/>
  <c r="F43" i="58" s="1"/>
  <c r="BS57" i="50" l="1"/>
  <c r="BS56" i="50"/>
  <c r="BT24" i="52"/>
  <c r="BT45" i="52"/>
  <c r="BT20" i="50" l="1"/>
  <c r="BT21" i="50" s="1"/>
  <c r="BT50" i="50"/>
  <c r="BT51" i="50" s="1"/>
  <c r="BT14" i="52"/>
  <c r="BT15" i="52" s="1"/>
  <c r="BT25" i="52"/>
  <c r="BT28" i="50" l="1"/>
  <c r="BU22" i="52"/>
  <c r="BT35" i="50"/>
  <c r="BU12" i="52"/>
  <c r="BT36" i="50" l="1"/>
  <c r="BT48" i="58"/>
  <c r="BU38" i="52"/>
  <c r="BU40" i="52" s="1"/>
  <c r="BU43" i="52" s="1"/>
  <c r="BU44" i="52" s="1"/>
  <c r="BT38" i="58"/>
  <c r="BT29" i="50"/>
  <c r="BT56" i="50" l="1"/>
  <c r="BT57" i="50"/>
  <c r="BU24" i="52"/>
  <c r="BU45" i="52"/>
  <c r="BU20" i="50" l="1"/>
  <c r="BU21" i="50" s="1"/>
  <c r="BU50" i="50"/>
  <c r="BU51" i="50" s="1"/>
  <c r="BU14" i="52"/>
  <c r="BU15" i="52" s="1"/>
  <c r="BU25" i="52"/>
  <c r="BU28" i="50" l="1"/>
  <c r="BV22" i="52"/>
  <c r="BU35" i="50"/>
  <c r="BV12" i="52"/>
  <c r="BU36" i="50" l="1"/>
  <c r="BU48" i="58"/>
  <c r="BV38" i="52"/>
  <c r="BV40" i="52" s="1"/>
  <c r="BV43" i="52" s="1"/>
  <c r="BV44" i="52" s="1"/>
  <c r="BU38" i="58"/>
  <c r="BU29" i="50"/>
  <c r="BU57" i="50" l="1"/>
  <c r="BU56" i="50"/>
  <c r="BV24" i="52"/>
  <c r="BV45" i="52"/>
  <c r="BV20" i="50" l="1"/>
  <c r="BV21" i="50" s="1"/>
  <c r="BV50" i="50"/>
  <c r="BV51" i="50" s="1"/>
  <c r="BV14" i="52"/>
  <c r="BV15" i="52" s="1"/>
  <c r="BV25" i="52"/>
  <c r="BV28" i="50" l="1"/>
  <c r="BW22" i="52"/>
  <c r="BW12" i="52"/>
  <c r="BV35" i="50"/>
  <c r="BV36" i="50" l="1"/>
  <c r="BV48" i="58"/>
  <c r="BW38" i="52"/>
  <c r="BW40" i="52" s="1"/>
  <c r="BW43" i="52" s="1"/>
  <c r="BW44" i="52" s="1"/>
  <c r="BV29" i="50"/>
  <c r="BV38" i="58"/>
  <c r="BV57" i="50" l="1"/>
  <c r="BV56" i="50"/>
  <c r="BW24" i="52"/>
  <c r="BW45" i="52"/>
  <c r="BW50" i="50" l="1"/>
  <c r="BW51" i="50" s="1"/>
  <c r="H51" i="50" s="1"/>
  <c r="BW20" i="50"/>
  <c r="BW21" i="50" s="1"/>
  <c r="H21" i="50" s="1"/>
  <c r="H45" i="52"/>
  <c r="BW14" i="52"/>
  <c r="BW15" i="52" s="1"/>
  <c r="BW35" i="50" s="1"/>
  <c r="BW25" i="52"/>
  <c r="BW28" i="50" s="1"/>
  <c r="BW36" i="50" l="1"/>
  <c r="BW48" i="58"/>
  <c r="BW38" i="58"/>
  <c r="BW29" i="50"/>
  <c r="H50" i="50"/>
  <c r="H20" i="50"/>
  <c r="BW57" i="50" l="1"/>
  <c r="H57" i="50" s="1"/>
  <c r="BW56" i="50"/>
  <c r="F56" i="50" s="1"/>
  <c r="F17" i="59" s="1"/>
  <c r="F9" i="59" s="1"/>
  <c r="F2" i="54" l="1"/>
  <c r="F2" i="55"/>
  <c r="F2" i="56"/>
  <c r="F2" i="52"/>
  <c r="F2" i="57"/>
  <c r="F2" i="58"/>
  <c r="F2" i="50"/>
  <c r="F2" i="59"/>
  <c r="F2" i="48"/>
  <c r="F2" i="49"/>
  <c r="F2" i="44"/>
  <c r="F2" i="28"/>
  <c r="F2" i="5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<sst xmlns="http://schemas.openxmlformats.org/spreadsheetml/2006/main" count="493" uniqueCount="279">
  <si>
    <t>[increases in balance]</t>
  </si>
  <si>
    <t>[reductions in balance]</t>
  </si>
  <si>
    <t>Model column counter</t>
  </si>
  <si>
    <t>First model column flag</t>
  </si>
  <si>
    <t>Acquisition / initial balance date flag</t>
  </si>
  <si>
    <t>Length of forecast period</t>
  </si>
  <si>
    <t>years</t>
  </si>
  <si>
    <t>Last forecast date</t>
  </si>
  <si>
    <t>[xxx] balance BEG</t>
  </si>
  <si>
    <t>Last forecast period flag</t>
  </si>
  <si>
    <t>FLAGS</t>
  </si>
  <si>
    <t>TIME RULER</t>
  </si>
  <si>
    <t>TIMING ASSUMPTIONS</t>
  </si>
  <si>
    <t>[xxx] - Initial balance</t>
  </si>
  <si>
    <t>[xxx] balance</t>
  </si>
  <si>
    <t>flag</t>
  </si>
  <si>
    <t>date</t>
  </si>
  <si>
    <t>BALANCE</t>
  </si>
  <si>
    <t>Forecast period flag</t>
  </si>
  <si>
    <t>counter</t>
  </si>
  <si>
    <t>Constant</t>
  </si>
  <si>
    <t>Unit</t>
  </si>
  <si>
    <t>Total</t>
  </si>
  <si>
    <t xml:space="preserve">Constant </t>
  </si>
  <si>
    <t>label</t>
  </si>
  <si>
    <t>Financial year ending</t>
  </si>
  <si>
    <t>year #</t>
  </si>
  <si>
    <t>Financial year end month number</t>
  </si>
  <si>
    <t>month #</t>
  </si>
  <si>
    <t xml:space="preserve">Model period ending </t>
  </si>
  <si>
    <t>plus</t>
  </si>
  <si>
    <t>less</t>
  </si>
  <si>
    <t>Months per model period</t>
  </si>
  <si>
    <t>months</t>
  </si>
  <si>
    <t>Timeline label</t>
  </si>
  <si>
    <t>Timeline label counter</t>
  </si>
  <si>
    <t>Pre-forecast period</t>
  </si>
  <si>
    <t>Forecast period</t>
  </si>
  <si>
    <t>Forecast</t>
  </si>
  <si>
    <t>Post-operations period</t>
  </si>
  <si>
    <t>First forecast period flag</t>
  </si>
  <si>
    <t>First forecast period start date</t>
  </si>
  <si>
    <t>1st post forecast period flag</t>
  </si>
  <si>
    <t>Post forecast period flag</t>
  </si>
  <si>
    <t>Post forecast period total</t>
  </si>
  <si>
    <t>columns</t>
  </si>
  <si>
    <t>Forecast period total</t>
  </si>
  <si>
    <t>Acquisition / initial balance date</t>
  </si>
  <si>
    <t>SIGN SWITCH</t>
  </si>
  <si>
    <t>Sign switch line item POS</t>
  </si>
  <si>
    <t>ROOM REVENUE FORECAST</t>
  </si>
  <si>
    <t>Standard room occupancy forecast</t>
  </si>
  <si>
    <t>%</t>
  </si>
  <si>
    <t>Premium room occupancy forecast</t>
  </si>
  <si>
    <t>Suites occupancy forecast</t>
  </si>
  <si>
    <t>Average daily revenue per room</t>
  </si>
  <si>
    <t>Average daily revenue per standard room</t>
  </si>
  <si>
    <t>Average daily revenue per premium room</t>
  </si>
  <si>
    <t>Average daily revenue per suite</t>
  </si>
  <si>
    <t>DEBT REPAYMENT SCHEDULES</t>
  </si>
  <si>
    <t>Committed repayment profile</t>
  </si>
  <si>
    <t>Pre-fcst</t>
  </si>
  <si>
    <t>Post-fcst</t>
  </si>
  <si>
    <t>Model column total</t>
  </si>
  <si>
    <t>First model column start date</t>
  </si>
  <si>
    <t>Pre-forecast period flag</t>
  </si>
  <si>
    <t>Pre-forecast period total</t>
  </si>
  <si>
    <t>MODELLING PERIOD CHECK</t>
  </si>
  <si>
    <t>Modelling period check</t>
  </si>
  <si>
    <t>check</t>
  </si>
  <si>
    <t>USD / ORD</t>
  </si>
  <si>
    <t>INCOME STATEMENT</t>
  </si>
  <si>
    <t>EBITDA</t>
  </si>
  <si>
    <t>Profit before tax</t>
  </si>
  <si>
    <t>Profit after tax</t>
  </si>
  <si>
    <t>Retained earnings</t>
  </si>
  <si>
    <t>BALANCE SHEET</t>
  </si>
  <si>
    <t>Total assets</t>
  </si>
  <si>
    <t>Total liabilities and shareholder funds</t>
  </si>
  <si>
    <t>CASH FLOW PAYMENT CASCADE</t>
  </si>
  <si>
    <t>Operating cash flow</t>
  </si>
  <si>
    <t>Cash flow available for dividends</t>
  </si>
  <si>
    <t>Net cash inflow / (outflow)</t>
  </si>
  <si>
    <t>BALANCE SHEET CHECK</t>
  </si>
  <si>
    <t>Balance sheet difference</t>
  </si>
  <si>
    <t>Balance sheet check</t>
  </si>
  <si>
    <t>Model tolerance</t>
  </si>
  <si>
    <t>Model check tolerance level</t>
  </si>
  <si>
    <t>tolerance</t>
  </si>
  <si>
    <t>NON CHANGEABLE MODEL TECHNICAL INPUTS</t>
  </si>
  <si>
    <t>Occupancy rate forecast</t>
  </si>
  <si>
    <t xml:space="preserve">HOTEL HILTON </t>
  </si>
  <si>
    <t>FINANCIAL MODELING FINAL EXAMS</t>
  </si>
  <si>
    <t>MATRIC NO</t>
  </si>
  <si>
    <t xml:space="preserve">FULL NAME </t>
  </si>
  <si>
    <t>OPERATING REVENUE ASSUMPTIONS</t>
  </si>
  <si>
    <t xml:space="preserve">Rooms </t>
  </si>
  <si>
    <t>Rooms - standard</t>
  </si>
  <si>
    <t>Rooms - premium</t>
  </si>
  <si>
    <t>Rooms - suites</t>
  </si>
  <si>
    <t xml:space="preserve">Food and beverage </t>
  </si>
  <si>
    <t>Room bookings - agent</t>
  </si>
  <si>
    <t>Account receivables days - room bookings</t>
  </si>
  <si>
    <t>OPERATING COST ASSUMPTIONS</t>
  </si>
  <si>
    <t>Facilities and maintenance cost</t>
  </si>
  <si>
    <t>Fixed</t>
  </si>
  <si>
    <t>Fixed FM  cost</t>
  </si>
  <si>
    <t>Variable F&amp;M cost</t>
  </si>
  <si>
    <t>Running cost</t>
  </si>
  <si>
    <t>Annual fixed running cost</t>
  </si>
  <si>
    <t>Varaible running cost</t>
  </si>
  <si>
    <t>Staff cost</t>
  </si>
  <si>
    <t>Grade A - service staff</t>
  </si>
  <si>
    <t>Grade B - supervisors and middle management</t>
  </si>
  <si>
    <t>Grade C - senior management</t>
  </si>
  <si>
    <t>Account payables days - FM contractor</t>
  </si>
  <si>
    <t>TAX</t>
  </si>
  <si>
    <t>Coporation tax rate</t>
  </si>
  <si>
    <t xml:space="preserve">Tax rebate rate </t>
  </si>
  <si>
    <t>Tax depreciation rate</t>
  </si>
  <si>
    <t xml:space="preserve">USD k </t>
  </si>
  <si>
    <t>USD per ORD</t>
  </si>
  <si>
    <t>USD k</t>
  </si>
  <si>
    <t>USD / FTE</t>
  </si>
  <si>
    <t>FTEs</t>
  </si>
  <si>
    <t>days</t>
  </si>
  <si>
    <t>NON CURRENT ASSET</t>
  </si>
  <si>
    <t>NCA at acquisition</t>
  </si>
  <si>
    <t xml:space="preserve">NCA at Initial balance </t>
  </si>
  <si>
    <t xml:space="preserve">Useful at acquisition </t>
  </si>
  <si>
    <t>Remaining useful life</t>
  </si>
  <si>
    <t>DEBT</t>
  </si>
  <si>
    <t>Construction facility</t>
  </si>
  <si>
    <t xml:space="preserve">Contruction facility amount at initiation </t>
  </si>
  <si>
    <t xml:space="preserve">Loan term </t>
  </si>
  <si>
    <t>Remaining loan term</t>
  </si>
  <si>
    <t>Construction facility Interest rate</t>
  </si>
  <si>
    <t>% p.a</t>
  </si>
  <si>
    <t>INITIAL BALANCES</t>
  </si>
  <si>
    <t>Buildings and equipment - initial balance</t>
  </si>
  <si>
    <t>Accounts receivable - initial balance</t>
  </si>
  <si>
    <t>Retained cash - initial balance</t>
  </si>
  <si>
    <t>Assets</t>
  </si>
  <si>
    <t>Accounts payable - initial balance</t>
  </si>
  <si>
    <t>Existing debt facility - initial balance</t>
  </si>
  <si>
    <t>Deferred tax - initial balance</t>
  </si>
  <si>
    <t>Equity share capital - initial balance</t>
  </si>
  <si>
    <t>Retained earnings - initial balance</t>
  </si>
  <si>
    <t>Liabilities and shareholder funds</t>
  </si>
  <si>
    <t xml:space="preserve">Units in thousand </t>
  </si>
  <si>
    <t>No of periods in a year</t>
  </si>
  <si>
    <t>period</t>
  </si>
  <si>
    <t xml:space="preserve">No of days in a year </t>
  </si>
  <si>
    <t>rooms</t>
  </si>
  <si>
    <t xml:space="preserve">Base </t>
  </si>
  <si>
    <t>HANDU IBRAHIM OLATUNBOSUN</t>
  </si>
  <si>
    <t>21-2770</t>
  </si>
  <si>
    <t>Upside</t>
  </si>
  <si>
    <t>Downside</t>
  </si>
  <si>
    <t>sign switch</t>
  </si>
  <si>
    <t>sign name</t>
  </si>
  <si>
    <t>RETAINED EARNINGS BALANCE</t>
  </si>
  <si>
    <t>RETAINED CASH BALANCE</t>
  </si>
  <si>
    <t>retained earnings balance BEG</t>
  </si>
  <si>
    <t>retained earnings balance</t>
  </si>
  <si>
    <t>retained cash balance BEG</t>
  </si>
  <si>
    <t>retained cash balance</t>
  </si>
  <si>
    <t>OPERATING REVENUE</t>
  </si>
  <si>
    <t>OPERATING REVENUE ROOM VOLUME</t>
  </si>
  <si>
    <t>previous model preiod ending</t>
  </si>
  <si>
    <t>Actual days between model period</t>
  </si>
  <si>
    <t>Daily Room Operating Revenue</t>
  </si>
  <si>
    <t>USDK / ORD</t>
  </si>
  <si>
    <t>quarterly room operating revenue</t>
  </si>
  <si>
    <t>FOOD AND BEVERAGE OPERATING REVENUE</t>
  </si>
  <si>
    <t>Daily food and beverages revenue</t>
  </si>
  <si>
    <t>quarterly F&amp;B operating revenue</t>
  </si>
  <si>
    <t>CASH RECEIVED FROM OPERATING REVENUE</t>
  </si>
  <si>
    <t>SUMMARY OF OPERATING REVENUE</t>
  </si>
  <si>
    <t>Operating Revenue</t>
  </si>
  <si>
    <t>Agent attributed</t>
  </si>
  <si>
    <t>agent attributed operating revenue</t>
  </si>
  <si>
    <t>cash received from agent</t>
  </si>
  <si>
    <t>ACCOUNT RECEIVABLE BALANCE</t>
  </si>
  <si>
    <t>Account receivable balance BEG</t>
  </si>
  <si>
    <t>Account receivable balance</t>
  </si>
  <si>
    <t>cash received</t>
  </si>
  <si>
    <t>facility maintainance cost</t>
  </si>
  <si>
    <t>fixed fm cost</t>
  </si>
  <si>
    <t>variable fm cost</t>
  </si>
  <si>
    <t>quarterly  fm variable cost</t>
  </si>
  <si>
    <t>summary of fm cost</t>
  </si>
  <si>
    <t>fm cost</t>
  </si>
  <si>
    <t>RUNNING COST</t>
  </si>
  <si>
    <t>FIXED RUNNING COST</t>
  </si>
  <si>
    <t>Fixed running  cost</t>
  </si>
  <si>
    <t>Variable running cost</t>
  </si>
  <si>
    <t>quarterly  variable running cost</t>
  </si>
  <si>
    <t>summary of running cost</t>
  </si>
  <si>
    <t>running cost</t>
  </si>
  <si>
    <t>staff cost</t>
  </si>
  <si>
    <t>total staff cost</t>
  </si>
  <si>
    <t>quarterly  staff cost</t>
  </si>
  <si>
    <t>summary of operating cost</t>
  </si>
  <si>
    <t>operating cost pos</t>
  </si>
  <si>
    <t>cash paid</t>
  </si>
  <si>
    <t>cash paid to fm contractor</t>
  </si>
  <si>
    <t>ACCOUNT PAYABLES BALANCE</t>
  </si>
  <si>
    <t>Account payables balance</t>
  </si>
  <si>
    <t>ACCOUNT PAID</t>
  </si>
  <si>
    <t>Account paid</t>
  </si>
  <si>
    <t>account payable balance beg</t>
  </si>
  <si>
    <t>NCA BALANCE</t>
  </si>
  <si>
    <t>NCA balance BEG</t>
  </si>
  <si>
    <t>NCA balance</t>
  </si>
  <si>
    <t>[Capital injection]</t>
  </si>
  <si>
    <t>ACCOUNTING DEPRECIATION</t>
  </si>
  <si>
    <t>NO CAPITAL INJECTION</t>
  </si>
  <si>
    <t>USD K</t>
  </si>
  <si>
    <t>accounting depreciation  pos</t>
  </si>
  <si>
    <t>DEFFERED TAX BALANCE</t>
  </si>
  <si>
    <t>TAX PAID</t>
  </si>
  <si>
    <t>LESS</t>
  </si>
  <si>
    <t>Tax depreciation</t>
  </si>
  <si>
    <t>Taxable income</t>
  </si>
  <si>
    <t>TAX EXPENSE</t>
  </si>
  <si>
    <t>Deffered tax balance BEG</t>
  </si>
  <si>
    <t>Deffered tax balance</t>
  </si>
  <si>
    <t>TAX DEPRECIATION</t>
  </si>
  <si>
    <t>TWDV BALANCE</t>
  </si>
  <si>
    <t>TAX WRITTEN DOWN VALUE balance BEG</t>
  </si>
  <si>
    <t>TAX WRITTEN DOWN VALUE balance</t>
  </si>
  <si>
    <t>tax paid pos</t>
  </si>
  <si>
    <t>postive tax paid</t>
  </si>
  <si>
    <t>tax rebate</t>
  </si>
  <si>
    <t>DEBT REPAYMENT PROFILE</t>
  </si>
  <si>
    <t xml:space="preserve">debt term left flag </t>
  </si>
  <si>
    <t>DEBT FACILITY BALANCE</t>
  </si>
  <si>
    <t>Debt facility balance BEG</t>
  </si>
  <si>
    <t>Debt facility balance</t>
  </si>
  <si>
    <t>NO ADDITIONAL DEBT</t>
  </si>
  <si>
    <t xml:space="preserve">Additional debt </t>
  </si>
  <si>
    <t>COMMITTED DEBT</t>
  </si>
  <si>
    <t>Periodic interest rate</t>
  </si>
  <si>
    <t>COMMITTED DEBT pos</t>
  </si>
  <si>
    <t>Finance cost POS</t>
  </si>
  <si>
    <t>NET MOVEMENT IN WORKING CAOITAL</t>
  </si>
  <si>
    <t>Working capital</t>
  </si>
  <si>
    <t>movement in working capital</t>
  </si>
  <si>
    <t>[share capital addition]</t>
  </si>
  <si>
    <t>[share capital redemption]</t>
  </si>
  <si>
    <t>share capital balance BEG</t>
  </si>
  <si>
    <t>share capital balance</t>
  </si>
  <si>
    <t>EQUITY SHARE CAPITAL  BALANCE</t>
  </si>
  <si>
    <t>DIVIDEND PAYOUT</t>
  </si>
  <si>
    <t>TOTAL RETAINED EARNINGS</t>
  </si>
  <si>
    <t>DIVIDEND PAY OUT POS</t>
  </si>
  <si>
    <t>EBITDA MARGIN</t>
  </si>
  <si>
    <t>ebitda margin</t>
  </si>
  <si>
    <t>NET PROFIT BEFORE TAX MARGIN</t>
  </si>
  <si>
    <t>NET PROFIT AFTER TAX MARGIN</t>
  </si>
  <si>
    <t>NET PROFIT AFTER TAX</t>
  </si>
  <si>
    <t>NET PROFIT BEFORE TAX</t>
  </si>
  <si>
    <t>CURRRENT RATIOS</t>
  </si>
  <si>
    <t>CURRENT RATIO</t>
  </si>
  <si>
    <t>DO NOT DELETE</t>
  </si>
  <si>
    <t xml:space="preserve">DO NOT DELETE </t>
  </si>
  <si>
    <t>TOTAL CHECK</t>
  </si>
  <si>
    <t>Error check</t>
  </si>
  <si>
    <t>Debt facility repayment amount POS</t>
  </si>
  <si>
    <t>DEBT TO EQUITY RATIO</t>
  </si>
  <si>
    <t>Useful life Forecast period flag</t>
  </si>
  <si>
    <t>LOSS RELIEF BALANCE</t>
  </si>
  <si>
    <t>taxable loss</t>
  </si>
  <si>
    <t>taxable income</t>
  </si>
  <si>
    <t>TAX EXPENSE pos</t>
  </si>
  <si>
    <t>loss relief balance - Initial balance</t>
  </si>
  <si>
    <t>loss relief balance balance BEG</t>
  </si>
  <si>
    <t>loss relief balance balance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</si>
</sst>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6">
    <numFmt numFmtId="41" formatCode="_-* #,##0_-;\-* #,##0_-;_-* &quot;-&quot;_-;_-@_-"/>
    <numFmt numFmtId="164" formatCode="_-&quot;£&quot;* #,##0_-;\-&quot;£&quot;* #,##0_-;_-&quot;£&quot;* &quot;-&quot;_-;_-@_-"/>
    <numFmt numFmtId="165" formatCode="_-&quot;£&quot;* #,##0.00_-;\-&quot;£&quot;* #,##0.00_-;_-&quot;£&quot;* &quot;-&quot;??_-;_-@_-"/>
    <numFmt numFmtId="166" formatCode="#,##0_);\(#,##0\);&quot;-  &quot;;&quot; &quot;@"/>
    <numFmt numFmtId="167" formatCode="#,##0.0_);\(#,##0.0\);&quot;-  &quot;;&quot; &quot;@"/>
    <numFmt numFmtId="168" formatCode="dd\ mmm\ yyyy_);;&quot;-  &quot;;&quot; &quot;@"/>
    <numFmt numFmtId="169" formatCode="###0_);\(#,##0\);&quot;-  &quot;;&quot; &quot;@"/>
    <numFmt numFmtId="170" formatCode="#,##0_);\(#,##0\);&quot;-  &quot;;&quot; &quot;@&quot; &quot;"/>
    <numFmt numFmtId="171" formatCode="dd\ mmm\ yyyy_);\(###0\);&quot;-  &quot;;&quot; &quot;@&quot; &quot;"/>
    <numFmt numFmtId="172" formatCode="dd\ mmm\ yy_);\(###0\);&quot;-  &quot;;&quot; &quot;@&quot; &quot;"/>
    <numFmt numFmtId="173" formatCode="###0_);\(###0\);&quot;-  &quot;;&quot; &quot;@&quot; &quot;"/>
    <numFmt numFmtId="174" formatCode="#,##0.0000_);\(#,##0.0000\);&quot;-  &quot;;&quot; &quot;@&quot; &quot;"/>
    <numFmt numFmtId="175" formatCode="#,##0.000_);\(#,##0.000\);&quot;-  &quot;;&quot; &quot;@&quot; &quot;"/>
    <numFmt numFmtId="176" formatCode="0.00_)%_);\(0.00\)%_);&quot;-  &quot;;&quot; &quot;@&quot; &quot;"/>
    <numFmt numFmtId="177" formatCode="#,##0.00_);\(#,##0.00\);&quot;-  &quot;;&quot; &quot;@&quot; &quot;"/>
    <numFmt numFmtId="178" formatCode="#,##0.0_);\(#,##0.0\);&quot;-  &quot;;&quot; &quot;@&quot; &quot;"/>
  </numFmts>
  <fonts count="41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u/>
      <sz val="10"/>
      <name val="Arial"/>
      <family val="2"/>
    </font>
    <font>
      <b/>
      <sz val="10"/>
      <name val="Arial"/>
      <family val="2"/>
    </font>
    <font>
      <sz val="10"/>
      <color indexed="12"/>
      <name val="Arial"/>
      <family val="2"/>
    </font>
    <font>
      <sz val="10"/>
      <name val="Arial"/>
      <family val="2"/>
    </font>
    <font>
      <b/>
      <sz val="20"/>
      <name val="Arial"/>
      <family val="2"/>
    </font>
    <font>
      <sz val="10"/>
      <name val="Arial"/>
      <family val="2"/>
    </font>
    <font>
      <sz val="10"/>
      <color rgb="FF0000FF"/>
      <name val="Arial"/>
      <family val="2"/>
    </font>
    <font>
      <sz val="10"/>
      <name val="Arial"/>
      <family val="2"/>
    </font>
    <font>
      <sz val="10"/>
      <color indexed="10"/>
      <name val="Arial"/>
      <family val="2"/>
    </font>
    <font>
      <sz val="11"/>
      <color rgb="FFFF0000"/>
      <name val="Calibri"/>
      <family val="2"/>
      <scheme val="minor"/>
    </font>
    <font>
      <b/>
      <sz val="20"/>
      <name val="Calibri"/>
      <family val="2"/>
      <scheme val="minor"/>
    </font>
    <font>
      <b/>
      <sz val="11"/>
      <name val="Calibri"/>
      <family val="2"/>
      <scheme val="minor"/>
    </font>
    <font>
      <u/>
      <sz val="11"/>
      <name val="Calibri"/>
      <family val="2"/>
      <scheme val="minor"/>
    </font>
    <font>
      <sz val="11"/>
      <name val="Calibri"/>
      <family val="2"/>
      <scheme val="minor"/>
    </font>
    <font>
      <i/>
      <sz val="11"/>
      <name val="Calibri"/>
      <family val="2"/>
      <scheme val="minor"/>
    </font>
    <font>
      <b/>
      <u/>
      <sz val="11"/>
      <name val="Calibri"/>
      <family val="2"/>
      <scheme val="minor"/>
    </font>
    <font>
      <sz val="11"/>
      <color rgb="FF0000FF"/>
      <name val="Calibri"/>
      <family val="2"/>
      <scheme val="minor"/>
    </font>
    <font>
      <sz val="11"/>
      <color indexed="12"/>
      <name val="Calibri"/>
      <family val="2"/>
      <scheme val="minor"/>
    </font>
    <font>
      <sz val="11"/>
      <color indexed="10"/>
      <name val="Calibri"/>
      <family val="2"/>
      <scheme val="minor"/>
    </font>
    <font>
      <b/>
      <sz val="14"/>
      <name val="Arial"/>
      <family val="2"/>
    </font>
    <font>
      <b/>
      <sz val="14"/>
      <color theme="4" tint="-0.499984740745262"/>
      <name val="Arial"/>
      <family val="2"/>
    </font>
    <font>
      <sz val="10"/>
      <color theme="4" tint="-0.499984740745262"/>
      <name val="Arial"/>
      <family val="2"/>
    </font>
    <font>
      <b/>
      <sz val="16"/>
      <color theme="4" tint="-0.499984740745262"/>
      <name val="Arial"/>
      <family val="2"/>
    </font>
    <font>
      <b/>
      <sz val="12"/>
      <name val="Arial"/>
      <family val="2"/>
    </font>
    <font>
      <sz val="10"/>
      <name val="Arial"/>
    </font>
    <font>
      <b/>
      <sz val="11"/>
      <color rgb="FFFF0000"/>
      <name val="Calibri"/>
      <family val="2"/>
      <scheme val="minor"/>
    </font>
    <font>
      <u/>
      <sz val="11"/>
      <color rgb="FFFF0000"/>
      <name val="Calibri"/>
      <family val="2"/>
      <scheme val="minor"/>
    </font>
    <font>
      <sz val="10"/>
      <color rgb="FFFF0000"/>
      <name val="Arial"/>
      <family val="2"/>
    </font>
    <font>
      <b/>
      <sz val="10"/>
      <color rgb="FFFF0000"/>
      <name val="Arial"/>
      <family val="2"/>
    </font>
    <font>
      <u/>
      <sz val="10"/>
      <color rgb="FFFF0000"/>
      <name val="Arial"/>
      <family val="2"/>
    </font>
    <font>
      <b/>
      <sz val="11"/>
      <color rgb="FF000000"/>
      <name val="Calibri"/>
      <family val="2"/>
      <scheme val="minor"/>
    </font>
    <font>
      <u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rgb="FF000000"/>
      <name val="Arial"/>
      <family val="2"/>
    </font>
    <font>
      <b/>
      <sz val="11"/>
      <color rgb="FF0000FF"/>
      <name val="Calibri"/>
      <family val="2"/>
      <scheme val="minor"/>
    </font>
    <font>
      <b/>
      <sz val="10"/>
      <color rgb="FF000000"/>
      <name val="Arial"/>
      <family val="2"/>
    </font>
    <font>
      <u/>
      <sz val="10"/>
      <color rgb="FF00000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AF"/>
        <bgColor indexed="64"/>
      </patternFill>
    </fill>
    <fill>
      <patternFill patternType="solid">
        <fgColor rgb="FF99FF66"/>
        <bgColor indexed="64"/>
      </patternFill>
    </fill>
    <fill>
      <patternFill patternType="solid">
        <fgColor rgb="FFDDDDDD"/>
        <bgColor indexed="64"/>
      </patternFill>
    </fill>
    <fill>
      <patternFill patternType="solid">
        <fgColor rgb="FFFFFF99"/>
        <bgColor indexed="64"/>
      </patternFill>
    </fill>
  </fills>
  <borders count="10">
    <border>
      <left/>
      <right/>
      <top/>
      <bottom/>
      <diagonal/>
    </border>
    <border>
      <left/>
      <right/>
      <top style="thin">
        <color indexed="23"/>
      </top>
      <bottom/>
      <diagonal/>
    </border>
    <border>
      <left/>
      <right/>
      <top/>
      <bottom style="thin">
        <color indexed="23"/>
      </bottom>
      <diagonal/>
    </border>
    <border>
      <left/>
      <right/>
      <top style="thin">
        <color indexed="23"/>
      </top>
      <bottom style="thin">
        <color indexed="23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rgb="FF808080"/>
      </top>
      <bottom style="thin">
        <color rgb="FF808080"/>
      </bottom>
      <diagonal/>
    </border>
    <border>
      <left/>
      <right/>
      <top style="thin">
        <color rgb="FF808080"/>
      </top>
      <bottom/>
      <diagonal/>
    </border>
    <border>
      <left/>
      <right/>
      <top/>
      <bottom style="thin">
        <color rgb="FF808080"/>
      </bottom>
      <diagonal/>
    </border>
  </borders>
  <cellStyleXfs count="11">
    <xf numFmtId="170" fontId="0" fillId="0" borderId="0" applyFont="0" applyFill="0" applyBorder="0" applyProtection="0">
      <alignment vertical="top"/>
    </xf>
    <xf numFmtId="171" fontId="1" fillId="0" borderId="0" applyFont="0" applyFill="0" applyBorder="0" applyProtection="0">
      <alignment vertical="top"/>
    </xf>
    <xf numFmtId="172" fontId="1" fillId="0" borderId="0" applyFont="0" applyFill="0" applyBorder="0" applyProtection="0">
      <alignment vertical="top"/>
    </xf>
    <xf numFmtId="174" fontId="1" fillId="0" borderId="0" applyFont="0" applyFill="0" applyBorder="0" applyProtection="0">
      <alignment vertical="top"/>
    </xf>
    <xf numFmtId="176" fontId="1" fillId="0" borderId="0" applyFont="0" applyFill="0" applyBorder="0" applyProtection="0">
      <alignment vertical="top"/>
    </xf>
    <xf numFmtId="41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6" fontId="11" fillId="0" borderId="0" applyFont="0" applyFill="0" applyBorder="0" applyProtection="0">
      <alignment vertical="top"/>
    </xf>
    <xf numFmtId="173" fontId="1" fillId="0" borderId="0" applyFont="0" applyFill="0" applyBorder="0" applyProtection="0">
      <alignment vertical="top"/>
    </xf>
    <xf numFmtId="176" fontId="28" fillId="0" borderId="0" applyFont="0" applyFill="0" applyBorder="0" applyProtection="0">
      <alignment vertical="top"/>
    </xf>
  </cellStyleXfs>
  <cellXfs count="314">
    <xf numFmtId="170" fontId="0" fillId="0" borderId="0" xfId="0">
      <alignment vertical="top"/>
    </xf>
    <xf numFmtId="170" fontId="1" fillId="0" borderId="0" xfId="0" applyFont="1" applyFill="1">
      <alignment vertical="top"/>
    </xf>
    <xf numFmtId="170" fontId="5" fillId="0" borderId="0" xfId="0" applyFont="1" applyFill="1">
      <alignment vertical="top"/>
    </xf>
    <xf numFmtId="170" fontId="3" fillId="0" borderId="0" xfId="0" applyFont="1">
      <alignment vertical="top"/>
    </xf>
    <xf numFmtId="170" fontId="0" fillId="0" borderId="0" xfId="0" applyFont="1">
      <alignment vertical="top"/>
    </xf>
    <xf numFmtId="170" fontId="0" fillId="0" borderId="0" xfId="0" applyFont="1" applyBorder="1">
      <alignment vertical="top"/>
    </xf>
    <xf numFmtId="170" fontId="0" fillId="0" borderId="0" xfId="0" applyFont="1" applyFill="1">
      <alignment vertical="top"/>
    </xf>
    <xf numFmtId="172" fontId="0" fillId="0" borderId="0" xfId="2" applyFont="1">
      <alignment vertical="top"/>
    </xf>
    <xf numFmtId="170" fontId="1" fillId="0" borderId="0" xfId="0" applyFont="1">
      <alignment vertical="top"/>
    </xf>
    <xf numFmtId="171" fontId="3" fillId="0" borderId="0" xfId="1" applyFont="1" applyFill="1">
      <alignment vertical="top"/>
    </xf>
    <xf numFmtId="172" fontId="3" fillId="0" borderId="0" xfId="2" applyFont="1" applyFill="1">
      <alignment vertical="top"/>
    </xf>
    <xf numFmtId="170" fontId="7" fillId="0" borderId="0" xfId="0" applyFont="1">
      <alignment vertical="top"/>
    </xf>
    <xf numFmtId="170" fontId="7" fillId="0" borderId="0" xfId="0" applyFont="1" applyFill="1" applyBorder="1">
      <alignment vertical="top"/>
    </xf>
    <xf numFmtId="170" fontId="8" fillId="0" borderId="0" xfId="0" applyFont="1" applyFill="1">
      <alignment vertical="top"/>
    </xf>
    <xf numFmtId="170" fontId="4" fillId="0" borderId="0" xfId="0" applyFont="1" applyFill="1">
      <alignment vertical="top"/>
    </xf>
    <xf numFmtId="172" fontId="5" fillId="0" borderId="0" xfId="2" applyFont="1" applyFill="1" applyBorder="1">
      <alignment vertical="top"/>
    </xf>
    <xf numFmtId="170" fontId="3" fillId="0" borderId="0" xfId="0" applyFont="1" applyFill="1" applyBorder="1">
      <alignment vertical="top"/>
    </xf>
    <xf numFmtId="170" fontId="1" fillId="0" borderId="0" xfId="0" applyFont="1" applyFill="1" applyAlignment="1">
      <alignment horizontal="right" vertical="top"/>
    </xf>
    <xf numFmtId="1" fontId="3" fillId="0" borderId="0" xfId="0" applyNumberFormat="1" applyFont="1">
      <alignment vertical="top"/>
    </xf>
    <xf numFmtId="1" fontId="7" fillId="0" borderId="0" xfId="0" applyNumberFormat="1" applyFont="1">
      <alignment vertical="top"/>
    </xf>
    <xf numFmtId="171" fontId="7" fillId="0" borderId="0" xfId="1" applyFont="1" applyFill="1">
      <alignment vertical="top"/>
    </xf>
    <xf numFmtId="172" fontId="7" fillId="0" borderId="0" xfId="2" applyFont="1" applyFill="1">
      <alignment vertical="top"/>
    </xf>
    <xf numFmtId="170" fontId="9" fillId="0" borderId="0" xfId="0" applyFont="1">
      <alignment vertical="top"/>
    </xf>
    <xf numFmtId="170" fontId="9" fillId="0" borderId="0" xfId="0" applyFont="1" applyFill="1">
      <alignment vertical="top"/>
    </xf>
    <xf numFmtId="171" fontId="10" fillId="0" borderId="0" xfId="1" applyFont="1">
      <alignment vertical="top"/>
    </xf>
    <xf numFmtId="170" fontId="10" fillId="0" borderId="0" xfId="0" applyFont="1" applyFill="1">
      <alignment vertical="top"/>
    </xf>
    <xf numFmtId="172" fontId="10" fillId="0" borderId="0" xfId="2" applyFont="1" applyFill="1">
      <alignment vertical="top"/>
    </xf>
    <xf numFmtId="166" fontId="3" fillId="0" borderId="0" xfId="8" applyFont="1" applyFill="1">
      <alignment vertical="top"/>
    </xf>
    <xf numFmtId="166" fontId="10" fillId="0" borderId="0" xfId="8" applyFont="1" applyFill="1">
      <alignment vertical="top"/>
    </xf>
    <xf numFmtId="166" fontId="1" fillId="0" borderId="0" xfId="0" applyNumberFormat="1" applyFont="1" applyFill="1">
      <alignment vertical="top"/>
    </xf>
    <xf numFmtId="166" fontId="1" fillId="0" borderId="0" xfId="8" applyFont="1" applyFill="1">
      <alignment vertical="top"/>
    </xf>
    <xf numFmtId="166" fontId="0" fillId="0" borderId="0" xfId="8" applyFont="1" applyFill="1" applyBorder="1">
      <alignment vertical="top"/>
    </xf>
    <xf numFmtId="166" fontId="10" fillId="0" borderId="0" xfId="8" applyFont="1" applyFill="1" applyBorder="1">
      <alignment vertical="top"/>
    </xf>
    <xf numFmtId="170" fontId="0" fillId="0" borderId="0" xfId="0" applyFont="1" applyFill="1" applyBorder="1" applyAlignment="1">
      <alignment horizontal="right" vertical="top"/>
    </xf>
    <xf numFmtId="171" fontId="0" fillId="0" borderId="0" xfId="1" applyFont="1" applyFill="1" applyBorder="1">
      <alignment vertical="top"/>
    </xf>
    <xf numFmtId="171" fontId="1" fillId="0" borderId="0" xfId="8" applyNumberFormat="1" applyFont="1" applyFill="1" applyBorder="1">
      <alignment vertical="top"/>
    </xf>
    <xf numFmtId="170" fontId="1" fillId="0" borderId="0" xfId="0" applyFont="1" applyFill="1" applyBorder="1">
      <alignment vertical="top"/>
    </xf>
    <xf numFmtId="170" fontId="0" fillId="0" borderId="0" xfId="0" applyFont="1" applyFill="1" applyBorder="1">
      <alignment vertical="top"/>
    </xf>
    <xf numFmtId="166" fontId="1" fillId="0" borderId="0" xfId="8" applyFont="1">
      <alignment vertical="top"/>
    </xf>
    <xf numFmtId="166" fontId="1" fillId="0" borderId="0" xfId="8" applyFont="1" applyFill="1" applyBorder="1">
      <alignment vertical="top"/>
    </xf>
    <xf numFmtId="176" fontId="1" fillId="0" borderId="0" xfId="4" applyFont="1">
      <alignment vertical="top"/>
    </xf>
    <xf numFmtId="167" fontId="7" fillId="0" borderId="0" xfId="3" applyNumberFormat="1" applyFont="1" applyFill="1">
      <alignment vertical="top"/>
    </xf>
    <xf numFmtId="166" fontId="12" fillId="0" borderId="0" xfId="8" applyFont="1">
      <alignment vertical="top"/>
    </xf>
    <xf numFmtId="166" fontId="0" fillId="0" borderId="0" xfId="8" applyFont="1" applyFill="1">
      <alignment vertical="top"/>
    </xf>
    <xf numFmtId="170" fontId="7" fillId="0" borderId="0" xfId="0" applyFont="1" applyFill="1">
      <alignment vertical="top"/>
    </xf>
    <xf numFmtId="170" fontId="6" fillId="0" borderId="0" xfId="0" applyFont="1" applyFill="1" applyBorder="1">
      <alignment vertical="top"/>
    </xf>
    <xf numFmtId="170" fontId="8" fillId="0" borderId="0" xfId="0" applyFont="1" applyFill="1" applyBorder="1">
      <alignment vertical="top"/>
    </xf>
    <xf numFmtId="1" fontId="3" fillId="0" borderId="0" xfId="0" applyNumberFormat="1" applyFont="1" applyFill="1" applyBorder="1">
      <alignment vertical="top"/>
    </xf>
    <xf numFmtId="170" fontId="1" fillId="0" borderId="0" xfId="0" applyFont="1" applyAlignment="1">
      <alignment horizontal="right" vertical="top"/>
    </xf>
    <xf numFmtId="170" fontId="5" fillId="0" borderId="0" xfId="0" applyFont="1">
      <alignment vertical="top"/>
    </xf>
    <xf numFmtId="1" fontId="3" fillId="0" borderId="0" xfId="0" applyNumberFormat="1" applyFont="1" applyFill="1">
      <alignment vertical="top"/>
    </xf>
    <xf numFmtId="170" fontId="14" fillId="0" borderId="0" xfId="0" applyFont="1" applyFill="1">
      <alignment vertical="top"/>
    </xf>
    <xf numFmtId="170" fontId="15" fillId="0" borderId="0" xfId="0" applyFont="1" applyFill="1">
      <alignment vertical="top"/>
    </xf>
    <xf numFmtId="170" fontId="16" fillId="0" borderId="0" xfId="0" applyFont="1" applyFill="1">
      <alignment vertical="top"/>
    </xf>
    <xf numFmtId="170" fontId="17" fillId="0" borderId="0" xfId="0" applyFont="1" applyFill="1">
      <alignment vertical="top"/>
    </xf>
    <xf numFmtId="170" fontId="17" fillId="0" borderId="0" xfId="0" applyFont="1">
      <alignment vertical="top"/>
    </xf>
    <xf numFmtId="170" fontId="15" fillId="0" borderId="0" xfId="0" applyFont="1" applyFill="1" applyBorder="1">
      <alignment vertical="top"/>
    </xf>
    <xf numFmtId="170" fontId="16" fillId="0" borderId="0" xfId="0" applyFont="1" applyFill="1" applyBorder="1">
      <alignment vertical="top"/>
    </xf>
    <xf numFmtId="170" fontId="17" fillId="0" borderId="0" xfId="0" applyFont="1" applyFill="1" applyBorder="1" applyAlignment="1">
      <alignment horizontal="right" vertical="top"/>
    </xf>
    <xf numFmtId="170" fontId="17" fillId="0" borderId="0" xfId="0" applyFont="1" applyFill="1" applyBorder="1">
      <alignment vertical="top"/>
    </xf>
    <xf numFmtId="170" fontId="17" fillId="6" borderId="0" xfId="0" applyFont="1" applyFill="1" applyAlignment="1">
      <alignment horizontal="right" vertical="top"/>
    </xf>
    <xf numFmtId="170" fontId="18" fillId="0" borderId="0" xfId="0" applyFont="1" applyBorder="1" applyAlignment="1">
      <alignment horizontal="left" vertical="top"/>
    </xf>
    <xf numFmtId="172" fontId="15" fillId="0" borderId="0" xfId="2" applyFont="1" applyFill="1" applyBorder="1">
      <alignment vertical="top"/>
    </xf>
    <xf numFmtId="172" fontId="19" fillId="0" borderId="0" xfId="2" applyFont="1" applyFill="1" applyBorder="1">
      <alignment vertical="top"/>
    </xf>
    <xf numFmtId="172" fontId="15" fillId="0" borderId="0" xfId="2" applyFont="1" applyFill="1" applyBorder="1" applyAlignment="1">
      <alignment horizontal="right" vertical="top"/>
    </xf>
    <xf numFmtId="172" fontId="17" fillId="0" borderId="0" xfId="2" applyFont="1" applyFill="1" applyBorder="1">
      <alignment vertical="top"/>
    </xf>
    <xf numFmtId="170" fontId="15" fillId="0" borderId="0" xfId="0" applyFont="1" applyFill="1" applyBorder="1" applyAlignment="1">
      <alignment horizontal="right" vertical="top"/>
    </xf>
    <xf numFmtId="170" fontId="17" fillId="0" borderId="0" xfId="0" applyFont="1" applyFill="1" applyAlignment="1">
      <alignment horizontal="right" vertical="top"/>
    </xf>
    <xf numFmtId="171" fontId="15" fillId="0" borderId="0" xfId="1" applyFont="1" applyFill="1">
      <alignment vertical="top"/>
    </xf>
    <xf numFmtId="171" fontId="16" fillId="0" borderId="0" xfId="1" applyFont="1" applyFill="1">
      <alignment vertical="top"/>
    </xf>
    <xf numFmtId="171" fontId="17" fillId="0" borderId="0" xfId="1" applyFont="1" applyFill="1" applyAlignment="1">
      <alignment horizontal="right" vertical="top"/>
    </xf>
    <xf numFmtId="171" fontId="17" fillId="0" borderId="0" xfId="1" applyFont="1" applyFill="1">
      <alignment vertical="top"/>
    </xf>
    <xf numFmtId="171" fontId="17" fillId="0" borderId="0" xfId="1" applyFont="1">
      <alignment vertical="top"/>
    </xf>
    <xf numFmtId="166" fontId="17" fillId="5" borderId="0" xfId="8" applyFont="1" applyFill="1">
      <alignment vertical="top"/>
    </xf>
    <xf numFmtId="172" fontId="17" fillId="0" borderId="0" xfId="2" applyFont="1" applyFill="1">
      <alignment vertical="top"/>
    </xf>
    <xf numFmtId="166" fontId="15" fillId="0" borderId="0" xfId="8" applyFont="1" applyFill="1" applyBorder="1">
      <alignment vertical="top"/>
    </xf>
    <xf numFmtId="166" fontId="16" fillId="0" borderId="0" xfId="8" applyFont="1" applyFill="1" applyBorder="1">
      <alignment vertical="top"/>
    </xf>
    <xf numFmtId="166" fontId="17" fillId="0" borderId="0" xfId="8" applyFont="1" applyFill="1" applyBorder="1" applyAlignment="1">
      <alignment horizontal="right" vertical="top"/>
    </xf>
    <xf numFmtId="166" fontId="17" fillId="0" borderId="0" xfId="8" applyFont="1" applyFill="1">
      <alignment vertical="top"/>
    </xf>
    <xf numFmtId="166" fontId="20" fillId="0" borderId="0" xfId="8" applyFont="1" applyFill="1" applyBorder="1">
      <alignment vertical="top"/>
    </xf>
    <xf numFmtId="166" fontId="17" fillId="0" borderId="0" xfId="8" applyFont="1" applyFill="1" applyBorder="1">
      <alignment vertical="top"/>
    </xf>
    <xf numFmtId="172" fontId="15" fillId="0" borderId="0" xfId="2" applyFont="1" applyFill="1">
      <alignment vertical="top"/>
    </xf>
    <xf numFmtId="172" fontId="15" fillId="0" borderId="0" xfId="2" applyFont="1">
      <alignment vertical="top"/>
    </xf>
    <xf numFmtId="172" fontId="17" fillId="0" borderId="0" xfId="2" applyFont="1">
      <alignment vertical="top"/>
    </xf>
    <xf numFmtId="166" fontId="15" fillId="0" borderId="0" xfId="0" applyNumberFormat="1" applyFont="1" applyFill="1" applyBorder="1">
      <alignment vertical="top"/>
    </xf>
    <xf numFmtId="166" fontId="17" fillId="0" borderId="0" xfId="0" applyNumberFormat="1" applyFont="1" applyBorder="1" applyAlignment="1">
      <alignment horizontal="right" vertical="top"/>
    </xf>
    <xf numFmtId="174" fontId="17" fillId="0" borderId="0" xfId="3" applyFont="1">
      <alignment vertical="top"/>
    </xf>
    <xf numFmtId="174" fontId="17" fillId="4" borderId="0" xfId="3" applyFont="1" applyFill="1">
      <alignment vertical="top"/>
    </xf>
    <xf numFmtId="166" fontId="17" fillId="0" borderId="0" xfId="8" applyFont="1">
      <alignment vertical="top"/>
    </xf>
    <xf numFmtId="172" fontId="17" fillId="0" borderId="0" xfId="2" applyFont="1" applyFill="1" applyBorder="1" applyAlignment="1">
      <alignment horizontal="right" vertical="top"/>
    </xf>
    <xf numFmtId="172" fontId="16" fillId="0" borderId="0" xfId="2" applyFont="1" applyFill="1" applyBorder="1">
      <alignment vertical="top"/>
    </xf>
    <xf numFmtId="170" fontId="17" fillId="4" borderId="0" xfId="0" applyFont="1" applyFill="1" applyAlignment="1">
      <alignment horizontal="right" vertical="top"/>
    </xf>
    <xf numFmtId="1" fontId="15" fillId="0" borderId="0" xfId="0" applyNumberFormat="1" applyFont="1" applyFill="1">
      <alignment vertical="top"/>
    </xf>
    <xf numFmtId="1" fontId="16" fillId="0" borderId="0" xfId="0" applyNumberFormat="1" applyFont="1" applyFill="1">
      <alignment vertical="top"/>
    </xf>
    <xf numFmtId="1" fontId="17" fillId="0" borderId="0" xfId="0" applyNumberFormat="1" applyFont="1" applyFill="1" applyAlignment="1">
      <alignment horizontal="right" vertical="top"/>
    </xf>
    <xf numFmtId="1" fontId="17" fillId="0" borderId="0" xfId="0" applyNumberFormat="1" applyFont="1">
      <alignment vertical="top"/>
    </xf>
    <xf numFmtId="169" fontId="17" fillId="0" borderId="0" xfId="0" applyNumberFormat="1" applyFont="1" applyFill="1">
      <alignment vertical="top"/>
    </xf>
    <xf numFmtId="176" fontId="17" fillId="0" borderId="0" xfId="4" applyFont="1">
      <alignment vertical="top"/>
    </xf>
    <xf numFmtId="166" fontId="15" fillId="0" borderId="0" xfId="8" applyFont="1">
      <alignment vertical="top"/>
    </xf>
    <xf numFmtId="166" fontId="15" fillId="0" borderId="0" xfId="8" applyFont="1" applyFill="1">
      <alignment vertical="top"/>
    </xf>
    <xf numFmtId="166" fontId="16" fillId="0" borderId="0" xfId="8" applyFont="1" applyFill="1">
      <alignment vertical="top"/>
    </xf>
    <xf numFmtId="166" fontId="17" fillId="0" borderId="0" xfId="8" applyFont="1" applyAlignment="1">
      <alignment horizontal="right" vertical="top"/>
    </xf>
    <xf numFmtId="176" fontId="15" fillId="0" borderId="0" xfId="4" applyFont="1">
      <alignment vertical="top"/>
    </xf>
    <xf numFmtId="176" fontId="15" fillId="0" borderId="0" xfId="4" applyFont="1" applyFill="1">
      <alignment vertical="top"/>
    </xf>
    <xf numFmtId="176" fontId="16" fillId="0" borderId="0" xfId="4" applyFont="1" applyFill="1">
      <alignment vertical="top"/>
    </xf>
    <xf numFmtId="176" fontId="17" fillId="0" borderId="0" xfId="4" applyFont="1" applyAlignment="1">
      <alignment horizontal="right" vertical="top"/>
    </xf>
    <xf numFmtId="176" fontId="17" fillId="0" borderId="0" xfId="4" applyFont="1" applyFill="1">
      <alignment vertical="top"/>
    </xf>
    <xf numFmtId="176" fontId="17" fillId="5" borderId="0" xfId="4" applyFont="1" applyFill="1">
      <alignment vertical="top"/>
    </xf>
    <xf numFmtId="166" fontId="17" fillId="0" borderId="0" xfId="8" applyFont="1" applyFill="1" applyAlignment="1">
      <alignment horizontal="right" vertical="top"/>
    </xf>
    <xf numFmtId="170" fontId="17" fillId="0" borderId="0" xfId="0" applyFont="1" applyBorder="1">
      <alignment vertical="top"/>
    </xf>
    <xf numFmtId="170" fontId="21" fillId="0" borderId="0" xfId="0" applyFont="1" applyBorder="1">
      <alignment vertical="top"/>
    </xf>
    <xf numFmtId="167" fontId="17" fillId="0" borderId="0" xfId="3" applyNumberFormat="1" applyFont="1" applyFill="1">
      <alignment vertical="top"/>
    </xf>
    <xf numFmtId="171" fontId="20" fillId="0" borderId="0" xfId="1" applyFont="1">
      <alignment vertical="top"/>
    </xf>
    <xf numFmtId="170" fontId="20" fillId="0" borderId="0" xfId="0" applyFont="1" applyFill="1">
      <alignment vertical="top"/>
    </xf>
    <xf numFmtId="172" fontId="17" fillId="4" borderId="0" xfId="2" applyFont="1" applyFill="1">
      <alignment vertical="top"/>
    </xf>
    <xf numFmtId="166" fontId="20" fillId="0" borderId="0" xfId="8" applyFont="1" applyFill="1">
      <alignment vertical="top"/>
    </xf>
    <xf numFmtId="170" fontId="13" fillId="0" borderId="0" xfId="0" applyFont="1">
      <alignment vertical="top"/>
    </xf>
    <xf numFmtId="168" fontId="17" fillId="0" borderId="0" xfId="8" applyNumberFormat="1" applyFont="1" applyFill="1">
      <alignment vertical="top"/>
    </xf>
    <xf numFmtId="166" fontId="22" fillId="0" borderId="0" xfId="8" applyFont="1">
      <alignment vertical="top"/>
    </xf>
    <xf numFmtId="172" fontId="20" fillId="0" borderId="0" xfId="2" applyFont="1" applyFill="1">
      <alignment vertical="top"/>
    </xf>
    <xf numFmtId="166" fontId="17" fillId="0" borderId="0" xfId="0" applyNumberFormat="1" applyFont="1" applyFill="1">
      <alignment vertical="top"/>
    </xf>
    <xf numFmtId="166" fontId="17" fillId="4" borderId="0" xfId="0" applyNumberFormat="1" applyFont="1" applyFill="1">
      <alignment vertical="top"/>
    </xf>
    <xf numFmtId="170" fontId="19" fillId="0" borderId="0" xfId="0" applyFont="1" applyFill="1" applyBorder="1">
      <alignment vertical="top"/>
    </xf>
    <xf numFmtId="170" fontId="17" fillId="4" borderId="0" xfId="0" applyFont="1" applyFill="1">
      <alignment vertical="top"/>
    </xf>
    <xf numFmtId="166" fontId="17" fillId="0" borderId="0" xfId="0" applyNumberFormat="1" applyFont="1" applyAlignment="1">
      <alignment horizontal="right" vertical="top"/>
    </xf>
    <xf numFmtId="166" fontId="17" fillId="0" borderId="0" xfId="0" applyNumberFormat="1" applyFont="1">
      <alignment vertical="top"/>
    </xf>
    <xf numFmtId="170" fontId="17" fillId="0" borderId="0" xfId="0" applyFont="1" applyAlignment="1">
      <alignment horizontal="left" vertical="top"/>
    </xf>
    <xf numFmtId="170" fontId="17" fillId="0" borderId="0" xfId="8" applyNumberFormat="1" applyFont="1">
      <alignment vertical="top"/>
    </xf>
    <xf numFmtId="170" fontId="15" fillId="0" borderId="0" xfId="0" applyFont="1">
      <alignment vertical="top"/>
    </xf>
    <xf numFmtId="170" fontId="17" fillId="0" borderId="0" xfId="0" applyFont="1" applyAlignment="1">
      <alignment horizontal="right" vertical="top"/>
    </xf>
    <xf numFmtId="170" fontId="15" fillId="0" borderId="3" xfId="0" applyFont="1" applyBorder="1">
      <alignment vertical="top"/>
    </xf>
    <xf numFmtId="170" fontId="15" fillId="0" borderId="3" xfId="0" applyFont="1" applyFill="1" applyBorder="1">
      <alignment vertical="top"/>
    </xf>
    <xf numFmtId="170" fontId="16" fillId="0" borderId="3" xfId="0" applyFont="1" applyFill="1" applyBorder="1">
      <alignment vertical="top"/>
    </xf>
    <xf numFmtId="170" fontId="17" fillId="0" borderId="3" xfId="0" applyFont="1" applyBorder="1" applyAlignment="1">
      <alignment horizontal="right" vertical="top"/>
    </xf>
    <xf numFmtId="170" fontId="17" fillId="0" borderId="3" xfId="0" applyFont="1" applyBorder="1">
      <alignment vertical="top"/>
    </xf>
    <xf numFmtId="170" fontId="15" fillId="0" borderId="0" xfId="0" applyFont="1" applyBorder="1">
      <alignment vertical="top"/>
    </xf>
    <xf numFmtId="170" fontId="17" fillId="0" borderId="0" xfId="0" applyFont="1" applyBorder="1" applyAlignment="1">
      <alignment horizontal="right" vertical="top"/>
    </xf>
    <xf numFmtId="170" fontId="17" fillId="2" borderId="0" xfId="0" applyFont="1" applyFill="1" applyBorder="1">
      <alignment vertical="top"/>
    </xf>
    <xf numFmtId="170" fontId="17" fillId="6" borderId="0" xfId="0" applyFont="1" applyFill="1">
      <alignment vertical="top"/>
    </xf>
    <xf numFmtId="1" fontId="17" fillId="0" borderId="0" xfId="0" applyNumberFormat="1" applyFont="1" applyFill="1" applyBorder="1">
      <alignment vertical="top"/>
    </xf>
    <xf numFmtId="170" fontId="15" fillId="0" borderId="1" xfId="0" applyFont="1" applyFill="1" applyBorder="1">
      <alignment vertical="top"/>
    </xf>
    <xf numFmtId="170" fontId="16" fillId="0" borderId="1" xfId="0" applyFont="1" applyFill="1" applyBorder="1">
      <alignment vertical="top"/>
    </xf>
    <xf numFmtId="170" fontId="17" fillId="0" borderId="1" xfId="0" applyFont="1" applyFill="1" applyBorder="1">
      <alignment vertical="top"/>
    </xf>
    <xf numFmtId="170" fontId="17" fillId="2" borderId="1" xfId="0" applyFont="1" applyFill="1" applyBorder="1">
      <alignment vertical="top"/>
    </xf>
    <xf numFmtId="170" fontId="17" fillId="0" borderId="1" xfId="0" applyFont="1" applyBorder="1">
      <alignment vertical="top"/>
    </xf>
    <xf numFmtId="170" fontId="21" fillId="0" borderId="0" xfId="0" applyFont="1" applyFill="1" applyBorder="1">
      <alignment vertical="top"/>
    </xf>
    <xf numFmtId="170" fontId="15" fillId="0" borderId="2" xfId="0" applyFont="1" applyFill="1" applyBorder="1">
      <alignment vertical="top"/>
    </xf>
    <xf numFmtId="170" fontId="16" fillId="0" borderId="2" xfId="0" applyFont="1" applyFill="1" applyBorder="1">
      <alignment vertical="top"/>
    </xf>
    <xf numFmtId="170" fontId="17" fillId="0" borderId="2" xfId="0" applyFont="1" applyFill="1" applyBorder="1">
      <alignment vertical="top"/>
    </xf>
    <xf numFmtId="170" fontId="17" fillId="2" borderId="2" xfId="0" applyFont="1" applyFill="1" applyBorder="1">
      <alignment vertical="top"/>
    </xf>
    <xf numFmtId="170" fontId="17" fillId="0" borderId="2" xfId="0" applyFont="1" applyBorder="1">
      <alignment vertical="top"/>
    </xf>
    <xf numFmtId="170" fontId="17" fillId="4" borderId="2" xfId="0" applyFont="1" applyFill="1" applyBorder="1">
      <alignment vertical="top"/>
    </xf>
    <xf numFmtId="166" fontId="17" fillId="3" borderId="0" xfId="8" applyFont="1" applyFill="1">
      <alignment vertical="top"/>
    </xf>
    <xf numFmtId="1" fontId="17" fillId="0" borderId="0" xfId="0" applyNumberFormat="1" applyFont="1" applyFill="1">
      <alignment vertical="top"/>
    </xf>
    <xf numFmtId="173" fontId="17" fillId="0" borderId="0" xfId="9" applyFont="1" applyFill="1">
      <alignment vertical="top"/>
    </xf>
    <xf numFmtId="170" fontId="25" fillId="0" borderId="0" xfId="0" applyFont="1">
      <alignment vertical="top"/>
    </xf>
    <xf numFmtId="170" fontId="27" fillId="0" borderId="0" xfId="0" applyFont="1" applyAlignment="1"/>
    <xf numFmtId="170" fontId="1" fillId="7" borderId="0" xfId="0" applyFont="1" applyFill="1">
      <alignment vertical="top"/>
    </xf>
    <xf numFmtId="170" fontId="17" fillId="7" borderId="0" xfId="0" applyFont="1" applyFill="1" applyBorder="1">
      <alignment vertical="top"/>
    </xf>
    <xf numFmtId="172" fontId="15" fillId="7" borderId="0" xfId="2" applyFont="1" applyFill="1" applyBorder="1">
      <alignment vertical="top"/>
    </xf>
    <xf numFmtId="170" fontId="17" fillId="7" borderId="0" xfId="0" applyFont="1" applyFill="1">
      <alignment vertical="top"/>
    </xf>
    <xf numFmtId="171" fontId="17" fillId="7" borderId="0" xfId="1" applyFont="1" applyFill="1">
      <alignment vertical="top"/>
    </xf>
    <xf numFmtId="170" fontId="19" fillId="0" borderId="0" xfId="0" applyFont="1" applyFill="1">
      <alignment vertical="top"/>
    </xf>
    <xf numFmtId="170" fontId="4" fillId="0" borderId="0" xfId="0" applyFont="1">
      <alignment vertical="top"/>
    </xf>
    <xf numFmtId="170" fontId="0" fillId="0" borderId="0" xfId="0" applyFill="1">
      <alignment vertical="top"/>
    </xf>
    <xf numFmtId="176" fontId="0" fillId="0" borderId="0" xfId="4" applyFont="1" applyFill="1">
      <alignment vertical="top"/>
    </xf>
    <xf numFmtId="170" fontId="17" fillId="8" borderId="0" xfId="0" applyFont="1" applyFill="1">
      <alignment vertical="top"/>
    </xf>
    <xf numFmtId="175" fontId="17" fillId="0" borderId="7" xfId="3" applyNumberFormat="1" applyFont="1" applyFill="1" applyBorder="1">
      <alignment vertical="top"/>
    </xf>
    <xf numFmtId="175" fontId="17" fillId="0" borderId="0" xfId="3" applyNumberFormat="1" applyFont="1" applyFill="1">
      <alignment vertical="top"/>
    </xf>
    <xf numFmtId="175" fontId="17" fillId="0" borderId="7" xfId="3" applyNumberFormat="1" applyFont="1" applyBorder="1">
      <alignment vertical="top"/>
    </xf>
    <xf numFmtId="172" fontId="16" fillId="0" borderId="0" xfId="2" applyFont="1">
      <alignment vertical="top"/>
    </xf>
    <xf numFmtId="166" fontId="16" fillId="0" borderId="0" xfId="0" applyNumberFormat="1" applyFont="1" applyBorder="1">
      <alignment vertical="top"/>
    </xf>
    <xf numFmtId="9" fontId="17" fillId="0" borderId="0" xfId="0" applyNumberFormat="1" applyFont="1" applyFill="1">
      <alignment vertical="top"/>
    </xf>
    <xf numFmtId="172" fontId="15" fillId="0" borderId="0" xfId="2" applyFont="1" applyFill="1" applyBorder="1" applyAlignment="1">
      <alignment horizontal="center" vertical="top"/>
    </xf>
    <xf numFmtId="171" fontId="17" fillId="8" borderId="0" xfId="1" applyFont="1" applyFill="1">
      <alignment vertical="top"/>
    </xf>
    <xf numFmtId="176" fontId="17" fillId="8" borderId="0" xfId="4" applyFont="1" applyFill="1">
      <alignment vertical="top"/>
    </xf>
    <xf numFmtId="170" fontId="17" fillId="8" borderId="7" xfId="0" applyFont="1" applyFill="1" applyBorder="1">
      <alignment vertical="top"/>
    </xf>
    <xf numFmtId="170" fontId="29" fillId="0" borderId="3" xfId="0" applyFont="1" applyBorder="1">
      <alignment vertical="top"/>
    </xf>
    <xf numFmtId="170" fontId="29" fillId="0" borderId="3" xfId="0" applyFont="1" applyFill="1" applyBorder="1">
      <alignment vertical="top"/>
    </xf>
    <xf numFmtId="170" fontId="30" fillId="0" borderId="3" xfId="0" applyFont="1" applyFill="1" applyBorder="1">
      <alignment vertical="top"/>
    </xf>
    <xf numFmtId="170" fontId="13" fillId="0" borderId="3" xfId="0" applyFont="1" applyBorder="1" applyAlignment="1">
      <alignment horizontal="right" vertical="top"/>
    </xf>
    <xf numFmtId="170" fontId="13" fillId="0" borderId="3" xfId="0" applyFont="1" applyBorder="1">
      <alignment vertical="top"/>
    </xf>
    <xf numFmtId="170" fontId="31" fillId="0" borderId="0" xfId="0" applyFont="1" applyFill="1" applyBorder="1">
      <alignment vertical="top"/>
    </xf>
    <xf numFmtId="170" fontId="15" fillId="7" borderId="0" xfId="0" applyFont="1" applyFill="1" applyBorder="1">
      <alignment vertical="top"/>
    </xf>
    <xf numFmtId="170" fontId="16" fillId="7" borderId="0" xfId="0" applyFont="1" applyFill="1" applyBorder="1">
      <alignment vertical="top"/>
    </xf>
    <xf numFmtId="170" fontId="17" fillId="7" borderId="0" xfId="0" applyFont="1" applyFill="1" applyBorder="1" applyAlignment="1">
      <alignment horizontal="right" vertical="top"/>
    </xf>
    <xf numFmtId="170" fontId="20" fillId="7" borderId="0" xfId="0" applyFont="1" applyFill="1" applyBorder="1">
      <alignment vertical="top"/>
    </xf>
    <xf numFmtId="170" fontId="7" fillId="7" borderId="0" xfId="0" applyFont="1" applyFill="1" applyBorder="1">
      <alignment vertical="top"/>
    </xf>
    <xf numFmtId="175" fontId="20" fillId="0" borderId="1" xfId="0" applyNumberFormat="1" applyFont="1" applyFill="1" applyBorder="1">
      <alignment vertical="top"/>
    </xf>
    <xf numFmtId="170" fontId="20" fillId="0" borderId="1" xfId="0" applyFont="1" applyFill="1" applyBorder="1">
      <alignment vertical="top"/>
    </xf>
    <xf numFmtId="170" fontId="29" fillId="0" borderId="2" xfId="0" applyFont="1" applyFill="1" applyBorder="1">
      <alignment vertical="top"/>
    </xf>
    <xf numFmtId="170" fontId="30" fillId="0" borderId="2" xfId="0" applyFont="1" applyFill="1" applyBorder="1">
      <alignment vertical="top"/>
    </xf>
    <xf numFmtId="170" fontId="13" fillId="0" borderId="2" xfId="0" applyFont="1" applyFill="1" applyBorder="1">
      <alignment vertical="top"/>
    </xf>
    <xf numFmtId="170" fontId="13" fillId="0" borderId="0" xfId="0" applyFont="1" applyFill="1" applyBorder="1">
      <alignment vertical="top"/>
    </xf>
    <xf numFmtId="170" fontId="10" fillId="0" borderId="0" xfId="0" applyFont="1">
      <alignment vertical="top"/>
    </xf>
    <xf numFmtId="170" fontId="29" fillId="0" borderId="0" xfId="0" applyFont="1" applyFill="1">
      <alignment vertical="top"/>
    </xf>
    <xf numFmtId="170" fontId="30" fillId="0" borderId="0" xfId="0" applyFont="1" applyFill="1">
      <alignment vertical="top"/>
    </xf>
    <xf numFmtId="170" fontId="13" fillId="0" borderId="0" xfId="0" applyFont="1" applyFill="1">
      <alignment vertical="top"/>
    </xf>
    <xf numFmtId="170" fontId="31" fillId="0" borderId="0" xfId="0" applyFont="1">
      <alignment vertical="top"/>
    </xf>
    <xf numFmtId="170" fontId="20" fillId="0" borderId="0" xfId="4" applyNumberFormat="1" applyFont="1">
      <alignment vertical="top"/>
    </xf>
    <xf numFmtId="166" fontId="10" fillId="0" borderId="0" xfId="0" applyNumberFormat="1" applyFont="1">
      <alignment vertical="top"/>
    </xf>
    <xf numFmtId="172" fontId="17" fillId="0" borderId="0" xfId="0" applyNumberFormat="1" applyFont="1">
      <alignment vertical="top"/>
    </xf>
    <xf numFmtId="1" fontId="13" fillId="0" borderId="0" xfId="0" applyNumberFormat="1" applyFont="1">
      <alignment vertical="top"/>
    </xf>
    <xf numFmtId="1" fontId="13" fillId="0" borderId="0" xfId="0" applyNumberFormat="1" applyFont="1" applyFill="1">
      <alignment vertical="top"/>
    </xf>
    <xf numFmtId="1" fontId="31" fillId="0" borderId="0" xfId="0" applyNumberFormat="1" applyFont="1">
      <alignment vertical="top"/>
    </xf>
    <xf numFmtId="178" fontId="1" fillId="0" borderId="0" xfId="3" applyNumberFormat="1" applyFont="1">
      <alignment vertical="top"/>
    </xf>
    <xf numFmtId="170" fontId="1" fillId="0" borderId="0" xfId="3" applyNumberFormat="1" applyFont="1">
      <alignment vertical="top"/>
    </xf>
    <xf numFmtId="176" fontId="10" fillId="0" borderId="0" xfId="0" applyNumberFormat="1" applyFont="1">
      <alignment vertical="top"/>
    </xf>
    <xf numFmtId="9" fontId="10" fillId="0" borderId="0" xfId="0" applyNumberFormat="1" applyFont="1">
      <alignment vertical="top"/>
    </xf>
    <xf numFmtId="170" fontId="5" fillId="0" borderId="0" xfId="0" applyFont="1" applyFill="1" applyBorder="1">
      <alignment vertical="top"/>
    </xf>
    <xf numFmtId="170" fontId="4" fillId="0" borderId="0" xfId="0" applyFont="1" applyFill="1" applyBorder="1">
      <alignment vertical="top"/>
    </xf>
    <xf numFmtId="170" fontId="7" fillId="0" borderId="0" xfId="0" applyFont="1" applyBorder="1">
      <alignment vertical="top"/>
    </xf>
    <xf numFmtId="170" fontId="5" fillId="0" borderId="8" xfId="0" applyFont="1" applyFill="1" applyBorder="1">
      <alignment vertical="top"/>
    </xf>
    <xf numFmtId="170" fontId="4" fillId="0" borderId="8" xfId="0" applyFont="1" applyFill="1" applyBorder="1">
      <alignment vertical="top"/>
    </xf>
    <xf numFmtId="170" fontId="1" fillId="0" borderId="8" xfId="0" applyFont="1" applyFill="1" applyBorder="1">
      <alignment vertical="top"/>
    </xf>
    <xf numFmtId="170" fontId="7" fillId="0" borderId="8" xfId="0" applyFont="1" applyBorder="1">
      <alignment vertical="top"/>
    </xf>
    <xf numFmtId="170" fontId="7" fillId="0" borderId="8" xfId="0" applyFont="1" applyFill="1" applyBorder="1">
      <alignment vertical="top"/>
    </xf>
    <xf numFmtId="170" fontId="5" fillId="0" borderId="7" xfId="0" applyFont="1" applyFill="1" applyBorder="1">
      <alignment vertical="top"/>
    </xf>
    <xf numFmtId="170" fontId="4" fillId="0" borderId="7" xfId="0" applyFont="1" applyFill="1" applyBorder="1">
      <alignment vertical="top"/>
    </xf>
    <xf numFmtId="170" fontId="1" fillId="0" borderId="7" xfId="0" applyFont="1" applyFill="1" applyBorder="1">
      <alignment vertical="top"/>
    </xf>
    <xf numFmtId="170" fontId="7" fillId="0" borderId="7" xfId="0" applyFont="1" applyBorder="1">
      <alignment vertical="top"/>
    </xf>
    <xf numFmtId="170" fontId="7" fillId="0" borderId="7" xfId="0" applyFont="1" applyFill="1" applyBorder="1">
      <alignment vertical="top"/>
    </xf>
    <xf numFmtId="170" fontId="32" fillId="0" borderId="7" xfId="0" applyFont="1" applyFill="1" applyBorder="1">
      <alignment vertical="top"/>
    </xf>
    <xf numFmtId="170" fontId="33" fillId="0" borderId="7" xfId="0" applyFont="1" applyFill="1" applyBorder="1">
      <alignment vertical="top"/>
    </xf>
    <xf numFmtId="170" fontId="31" fillId="0" borderId="7" xfId="0" applyFont="1" applyFill="1" applyBorder="1">
      <alignment vertical="top"/>
    </xf>
    <xf numFmtId="170" fontId="31" fillId="0" borderId="7" xfId="0" applyFont="1" applyBorder="1">
      <alignment vertical="top"/>
    </xf>
    <xf numFmtId="170" fontId="1" fillId="0" borderId="7" xfId="0" applyFont="1" applyBorder="1">
      <alignment vertical="top"/>
    </xf>
    <xf numFmtId="170" fontId="5" fillId="0" borderId="9" xfId="0" applyFont="1" applyFill="1" applyBorder="1">
      <alignment vertical="top"/>
    </xf>
    <xf numFmtId="170" fontId="4" fillId="0" borderId="9" xfId="0" applyFont="1" applyFill="1" applyBorder="1">
      <alignment vertical="top"/>
    </xf>
    <xf numFmtId="170" fontId="1" fillId="0" borderId="9" xfId="0" applyFont="1" applyFill="1" applyBorder="1">
      <alignment vertical="top"/>
    </xf>
    <xf numFmtId="170" fontId="7" fillId="0" borderId="9" xfId="0" applyFont="1" applyBorder="1">
      <alignment vertical="top"/>
    </xf>
    <xf numFmtId="170" fontId="7" fillId="0" borderId="9" xfId="0" applyFont="1" applyFill="1" applyBorder="1">
      <alignment vertical="top"/>
    </xf>
    <xf numFmtId="166" fontId="13" fillId="0" borderId="0" xfId="8" applyFont="1">
      <alignment vertical="top"/>
    </xf>
    <xf numFmtId="166" fontId="13" fillId="0" borderId="0" xfId="8" applyFont="1" applyFill="1">
      <alignment vertical="top"/>
    </xf>
    <xf numFmtId="166" fontId="13" fillId="0" borderId="0" xfId="8" applyFont="1" applyFill="1" applyBorder="1">
      <alignment vertical="top"/>
    </xf>
    <xf numFmtId="166" fontId="31" fillId="0" borderId="0" xfId="8" applyFont="1" applyFill="1" applyBorder="1">
      <alignment vertical="top"/>
    </xf>
    <xf numFmtId="166" fontId="20" fillId="0" borderId="0" xfId="0" applyNumberFormat="1" applyFont="1" applyFill="1">
      <alignment vertical="top"/>
    </xf>
    <xf numFmtId="170" fontId="34" fillId="0" borderId="0" xfId="0" applyFont="1" applyFill="1" applyBorder="1">
      <alignment vertical="top"/>
    </xf>
    <xf numFmtId="170" fontId="35" fillId="0" borderId="0" xfId="0" applyFont="1" applyFill="1" applyBorder="1">
      <alignment vertical="top"/>
    </xf>
    <xf numFmtId="170" fontId="36" fillId="0" borderId="0" xfId="0" applyFont="1" applyFill="1" applyBorder="1">
      <alignment vertical="top"/>
    </xf>
    <xf numFmtId="175" fontId="36" fillId="0" borderId="0" xfId="0" applyNumberFormat="1" applyFont="1" applyFill="1" applyBorder="1">
      <alignment vertical="top"/>
    </xf>
    <xf numFmtId="170" fontId="37" fillId="0" borderId="0" xfId="0" applyFont="1" applyFill="1" applyBorder="1">
      <alignment vertical="top"/>
    </xf>
    <xf numFmtId="170" fontId="17" fillId="0" borderId="0" xfId="2" applyNumberFormat="1" applyFont="1" applyFill="1" applyBorder="1">
      <alignment vertical="top"/>
    </xf>
    <xf numFmtId="170" fontId="20" fillId="0" borderId="0" xfId="2" applyNumberFormat="1" applyFont="1" applyFill="1" applyBorder="1">
      <alignment vertical="top"/>
    </xf>
    <xf numFmtId="170" fontId="38" fillId="0" borderId="0" xfId="0" applyFont="1" applyFill="1" applyBorder="1" applyAlignment="1">
      <alignment horizontal="right" vertical="top"/>
    </xf>
    <xf numFmtId="170" fontId="38" fillId="0" borderId="0" xfId="0" applyFont="1" applyFill="1" applyBorder="1">
      <alignment vertical="top"/>
    </xf>
    <xf numFmtId="172" fontId="36" fillId="0" borderId="0" xfId="2" applyFont="1" applyFill="1" applyBorder="1">
      <alignment vertical="top"/>
    </xf>
    <xf numFmtId="170" fontId="17" fillId="0" borderId="0" xfId="3" applyNumberFormat="1" applyFont="1" applyFill="1" applyBorder="1">
      <alignment vertical="top"/>
    </xf>
    <xf numFmtId="170" fontId="15" fillId="3" borderId="0" xfId="0" applyFont="1" applyFill="1" applyBorder="1">
      <alignment vertical="top"/>
    </xf>
    <xf numFmtId="170" fontId="16" fillId="3" borderId="0" xfId="0" applyFont="1" applyFill="1" applyBorder="1">
      <alignment vertical="top"/>
    </xf>
    <xf numFmtId="170" fontId="17" fillId="3" borderId="0" xfId="0" applyFont="1" applyFill="1" applyBorder="1" applyAlignment="1">
      <alignment horizontal="right" vertical="top"/>
    </xf>
    <xf numFmtId="172" fontId="17" fillId="3" borderId="0" xfId="0" applyNumberFormat="1" applyFont="1" applyFill="1" applyBorder="1">
      <alignment vertical="top"/>
    </xf>
    <xf numFmtId="170" fontId="17" fillId="3" borderId="0" xfId="0" applyFont="1" applyFill="1" applyBorder="1">
      <alignment vertical="top"/>
    </xf>
    <xf numFmtId="170" fontId="7" fillId="3" borderId="0" xfId="0" applyFont="1" applyFill="1" applyBorder="1">
      <alignment vertical="top"/>
    </xf>
    <xf numFmtId="170" fontId="13" fillId="0" borderId="3" xfId="0" applyFont="1" applyFill="1" applyBorder="1">
      <alignment vertical="top"/>
    </xf>
    <xf numFmtId="176" fontId="38" fillId="0" borderId="0" xfId="0" applyNumberFormat="1" applyFont="1" applyFill="1" applyBorder="1" applyAlignment="1">
      <alignment horizontal="right" vertical="top"/>
    </xf>
    <xf numFmtId="170" fontId="15" fillId="0" borderId="7" xfId="0" applyFont="1" applyFill="1" applyBorder="1">
      <alignment vertical="top"/>
    </xf>
    <xf numFmtId="170" fontId="16" fillId="0" borderId="7" xfId="0" applyFont="1" applyFill="1" applyBorder="1">
      <alignment vertical="top"/>
    </xf>
    <xf numFmtId="170" fontId="17" fillId="0" borderId="7" xfId="0" applyFont="1" applyFill="1" applyBorder="1">
      <alignment vertical="top"/>
    </xf>
    <xf numFmtId="172" fontId="17" fillId="0" borderId="7" xfId="2" applyFont="1" applyFill="1" applyBorder="1">
      <alignment vertical="top"/>
    </xf>
    <xf numFmtId="170" fontId="15" fillId="0" borderId="7" xfId="0" applyFont="1" applyFill="1" applyBorder="1" applyAlignment="1">
      <alignment horizontal="right" vertical="top"/>
    </xf>
    <xf numFmtId="170" fontId="3" fillId="0" borderId="7" xfId="0" applyFont="1" applyFill="1" applyBorder="1">
      <alignment vertical="top"/>
    </xf>
    <xf numFmtId="170" fontId="20" fillId="7" borderId="0" xfId="2" applyNumberFormat="1" applyFont="1" applyFill="1" applyBorder="1">
      <alignment vertical="top"/>
    </xf>
    <xf numFmtId="170" fontId="3" fillId="7" borderId="0" xfId="0" applyFont="1" applyFill="1" applyBorder="1">
      <alignment vertical="top"/>
    </xf>
    <xf numFmtId="173" fontId="17" fillId="0" borderId="0" xfId="9" applyFont="1" applyFill="1" applyBorder="1">
      <alignment vertical="top"/>
    </xf>
    <xf numFmtId="170" fontId="5" fillId="7" borderId="0" xfId="0" applyFont="1" applyFill="1">
      <alignment vertical="top"/>
    </xf>
    <xf numFmtId="170" fontId="4" fillId="7" borderId="0" xfId="0" applyFont="1" applyFill="1">
      <alignment vertical="top"/>
    </xf>
    <xf numFmtId="170" fontId="7" fillId="7" borderId="0" xfId="0" applyFont="1" applyFill="1">
      <alignment vertical="top"/>
    </xf>
    <xf numFmtId="170" fontId="20" fillId="0" borderId="0" xfId="8" applyNumberFormat="1" applyFont="1">
      <alignment vertical="top"/>
    </xf>
    <xf numFmtId="176" fontId="20" fillId="0" borderId="0" xfId="8" applyNumberFormat="1" applyFont="1">
      <alignment vertical="top"/>
    </xf>
    <xf numFmtId="170" fontId="20" fillId="0" borderId="0" xfId="8" applyNumberFormat="1" applyFont="1" applyFill="1">
      <alignment vertical="top"/>
    </xf>
    <xf numFmtId="170" fontId="36" fillId="0" borderId="7" xfId="8" applyNumberFormat="1" applyFont="1" applyFill="1" applyBorder="1">
      <alignment vertical="top"/>
    </xf>
    <xf numFmtId="176" fontId="20" fillId="0" borderId="7" xfId="8" applyNumberFormat="1" applyFont="1" applyFill="1" applyBorder="1">
      <alignment vertical="top"/>
    </xf>
    <xf numFmtId="170" fontId="20" fillId="0" borderId="7" xfId="8" applyNumberFormat="1" applyFont="1" applyFill="1" applyBorder="1">
      <alignment vertical="top"/>
    </xf>
    <xf numFmtId="166" fontId="17" fillId="0" borderId="7" xfId="8" applyFont="1" applyFill="1" applyBorder="1">
      <alignment vertical="top"/>
    </xf>
    <xf numFmtId="166" fontId="1" fillId="0" borderId="7" xfId="8" applyFont="1" applyFill="1" applyBorder="1">
      <alignment vertical="top"/>
    </xf>
    <xf numFmtId="172" fontId="17" fillId="0" borderId="0" xfId="1" applyNumberFormat="1" applyFont="1">
      <alignment vertical="top"/>
    </xf>
    <xf numFmtId="172" fontId="17" fillId="0" borderId="0" xfId="1" applyNumberFormat="1" applyFont="1" applyFill="1">
      <alignment vertical="top"/>
    </xf>
    <xf numFmtId="170" fontId="32" fillId="0" borderId="0" xfId="0" applyFont="1" applyFill="1">
      <alignment vertical="top"/>
    </xf>
    <xf numFmtId="170" fontId="33" fillId="0" borderId="0" xfId="0" applyFont="1" applyFill="1">
      <alignment vertical="top"/>
    </xf>
    <xf numFmtId="170" fontId="31" fillId="0" borderId="0" xfId="0" applyFont="1" applyFill="1">
      <alignment vertical="top"/>
    </xf>
    <xf numFmtId="176" fontId="7" fillId="0" borderId="0" xfId="10" applyFont="1">
      <alignment vertical="top"/>
    </xf>
    <xf numFmtId="170" fontId="39" fillId="0" borderId="0" xfId="0" applyFont="1" applyFill="1">
      <alignment vertical="top"/>
    </xf>
    <xf numFmtId="170" fontId="40" fillId="0" borderId="0" xfId="0" applyFont="1" applyFill="1">
      <alignment vertical="top"/>
    </xf>
    <xf numFmtId="170" fontId="37" fillId="0" borderId="0" xfId="0" applyFont="1" applyFill="1">
      <alignment vertical="top"/>
    </xf>
    <xf numFmtId="170" fontId="37" fillId="0" borderId="0" xfId="0" applyFont="1">
      <alignment vertical="top"/>
    </xf>
    <xf numFmtId="176" fontId="5" fillId="0" borderId="0" xfId="10" applyFont="1" applyFill="1">
      <alignment vertical="top"/>
    </xf>
    <xf numFmtId="176" fontId="4" fillId="0" borderId="0" xfId="10" applyFont="1" applyFill="1">
      <alignment vertical="top"/>
    </xf>
    <xf numFmtId="176" fontId="1" fillId="0" borderId="0" xfId="10" applyFont="1" applyFill="1">
      <alignment vertical="top"/>
    </xf>
    <xf numFmtId="176" fontId="1" fillId="0" borderId="0" xfId="10" applyFont="1">
      <alignment vertical="top"/>
    </xf>
    <xf numFmtId="176" fontId="7" fillId="0" borderId="0" xfId="10" applyFont="1" applyFill="1">
      <alignment vertical="top"/>
    </xf>
    <xf numFmtId="176" fontId="7" fillId="0" borderId="0" xfId="10" applyFont="1" applyFill="1" applyBorder="1">
      <alignment vertical="top"/>
    </xf>
    <xf numFmtId="176" fontId="17" fillId="8" borderId="0" xfId="10" applyFont="1" applyFill="1" applyBorder="1">
      <alignment vertical="top"/>
    </xf>
    <xf numFmtId="175" fontId="17" fillId="0" borderId="0" xfId="3" applyNumberFormat="1" applyFont="1" applyFill="1" applyBorder="1">
      <alignment vertical="top"/>
    </xf>
    <xf numFmtId="175" fontId="10" fillId="0" borderId="0" xfId="0" applyNumberFormat="1" applyFont="1">
      <alignment vertical="top"/>
    </xf>
    <xf numFmtId="170" fontId="1" fillId="0" borderId="0" xfId="10" applyNumberFormat="1" applyFont="1">
      <alignment vertical="top"/>
    </xf>
    <xf numFmtId="176" fontId="7" fillId="0" borderId="7" xfId="10" applyFont="1" applyBorder="1">
      <alignment vertical="top"/>
    </xf>
    <xf numFmtId="177" fontId="5" fillId="0" borderId="0" xfId="0" applyNumberFormat="1" applyFont="1" applyFill="1">
      <alignment vertical="top"/>
    </xf>
    <xf numFmtId="177" fontId="4" fillId="0" borderId="0" xfId="0" applyNumberFormat="1" applyFont="1" applyFill="1">
      <alignment vertical="top"/>
    </xf>
    <xf numFmtId="177" fontId="1" fillId="0" borderId="0" xfId="0" applyNumberFormat="1" applyFont="1" applyFill="1">
      <alignment vertical="top"/>
    </xf>
    <xf numFmtId="177" fontId="7" fillId="0" borderId="0" xfId="0" applyNumberFormat="1" applyFont="1">
      <alignment vertical="top"/>
    </xf>
    <xf numFmtId="177" fontId="7" fillId="0" borderId="0" xfId="0" applyNumberFormat="1" applyFont="1" applyFill="1">
      <alignment vertical="top"/>
    </xf>
    <xf numFmtId="177" fontId="7" fillId="0" borderId="0" xfId="0" applyNumberFormat="1" applyFont="1" applyFill="1" applyBorder="1">
      <alignment vertical="top"/>
    </xf>
    <xf numFmtId="177" fontId="1" fillId="0" borderId="0" xfId="10" applyNumberFormat="1" applyFont="1">
      <alignment vertical="top"/>
    </xf>
    <xf numFmtId="178" fontId="7" fillId="0" borderId="7" xfId="0" applyNumberFormat="1" applyFont="1" applyBorder="1">
      <alignment vertical="top"/>
    </xf>
    <xf numFmtId="176" fontId="20" fillId="0" borderId="0" xfId="4" applyFont="1">
      <alignment vertical="top"/>
    </xf>
    <xf numFmtId="177" fontId="23" fillId="0" borderId="4" xfId="3" applyNumberFormat="1" applyFont="1" applyBorder="1">
      <alignment vertical="top"/>
    </xf>
    <xf numFmtId="177" fontId="23" fillId="0" borderId="5" xfId="3" applyNumberFormat="1" applyFont="1" applyBorder="1">
      <alignment vertical="top"/>
    </xf>
    <xf numFmtId="177" fontId="23" fillId="0" borderId="6" xfId="3" applyNumberFormat="1" applyFont="1" applyBorder="1">
      <alignment vertical="top"/>
    </xf>
    <xf numFmtId="170" fontId="23" fillId="0" borderId="4" xfId="0" applyFont="1" applyBorder="1" applyAlignment="1">
      <alignment horizontal="left"/>
    </xf>
    <xf numFmtId="170" fontId="23" fillId="0" borderId="5" xfId="0" applyFont="1" applyBorder="1" applyAlignment="1">
      <alignment horizontal="left"/>
    </xf>
    <xf numFmtId="170" fontId="23" fillId="0" borderId="6" xfId="0" applyFont="1" applyBorder="1" applyAlignment="1">
      <alignment horizontal="left"/>
    </xf>
    <xf numFmtId="170" fontId="24" fillId="0" borderId="0" xfId="0" applyFont="1" applyAlignment="1">
      <alignment horizontal="center" vertical="top"/>
    </xf>
    <xf numFmtId="170" fontId="26" fillId="0" borderId="0" xfId="0" applyFont="1" applyAlignment="1">
      <alignment horizontal="center" vertical="top"/>
    </xf>
  </cellXfs>
  <cellStyles count="11">
    <cellStyle name="Comma" xfId="8" builtinId="3" customBuiltin="1"/>
    <cellStyle name="Comma [0]" xfId="5" builtinId="6" hidden="1"/>
    <cellStyle name="Currency" xfId="6" builtinId="4" hidden="1"/>
    <cellStyle name="Currency [0]" xfId="7" builtinId="7" hidden="1"/>
    <cellStyle name="DateLong" xfId="1" xr:uid="{00000000-0005-0000-0000-000004000000}"/>
    <cellStyle name="DateShort" xfId="2" xr:uid="{00000000-0005-0000-0000-000005000000}"/>
    <cellStyle name="Factor" xfId="3" xr:uid="{00000000-0005-0000-0000-000006000000}"/>
    <cellStyle name="Normal" xfId="0" builtinId="0" customBuiltin="1"/>
    <cellStyle name="Per cent" xfId="4" builtinId="5" customBuiltin="1"/>
    <cellStyle name="Percent" xfId="10" xr:uid="{11B469D8-E21D-4FE0-B0E7-837111E94CBE}"/>
    <cellStyle name="Year" xfId="9" xr:uid="{00000000-0005-0000-0000-000009000000}"/>
  </cellStyles>
  <dxfs count="58">
    <dxf>
      <fill>
        <patternFill>
          <bgColor indexed="44"/>
        </patternFill>
      </fill>
    </dxf>
    <dxf>
      <fill>
        <patternFill>
          <bgColor indexed="47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44"/>
        </patternFill>
      </fill>
    </dxf>
    <dxf>
      <fill>
        <patternFill>
          <bgColor indexed="47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44"/>
        </patternFill>
      </fill>
    </dxf>
    <dxf>
      <fill>
        <patternFill>
          <bgColor indexed="47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44"/>
        </patternFill>
      </fill>
    </dxf>
    <dxf>
      <fill>
        <patternFill>
          <bgColor indexed="47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44"/>
        </patternFill>
      </fill>
    </dxf>
    <dxf>
      <fill>
        <patternFill>
          <bgColor indexed="47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44"/>
        </patternFill>
      </fill>
    </dxf>
    <dxf>
      <fill>
        <patternFill>
          <bgColor indexed="47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44"/>
        </patternFill>
      </fill>
    </dxf>
    <dxf>
      <fill>
        <patternFill>
          <bgColor indexed="47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44"/>
        </patternFill>
      </fill>
    </dxf>
    <dxf>
      <fill>
        <patternFill>
          <bgColor indexed="47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44"/>
        </patternFill>
      </fill>
    </dxf>
    <dxf>
      <fill>
        <patternFill>
          <bgColor indexed="47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44"/>
        </patternFill>
      </fill>
    </dxf>
    <dxf>
      <fill>
        <patternFill>
          <bgColor indexed="47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44"/>
        </patternFill>
      </fill>
    </dxf>
    <dxf>
      <fill>
        <patternFill>
          <bgColor indexed="47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44"/>
        </patternFill>
      </fill>
    </dxf>
    <dxf>
      <fill>
        <patternFill>
          <bgColor indexed="47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EAEAEA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EAEAEA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AD0155-1192-4606-A7CE-CC4E58E43DD1}">
  <sheetPr>
    <tabColor theme="0" tint="-0.499984740745262"/>
  </sheetPr>
  <dimension ref="B1:H23"/>
  <sheetViews>
    <sheetView showGridLines="0" workbookViewId="0">
      <selection activeCell="A2" sqref="A2:XFD2"/>
    </sheetView>
  </sheetViews>
  <sheetFormatPr defaultColWidth="0" defaultRowHeight="13.2" zeroHeight="1" x14ac:dyDescent="0.25"/>
  <cols>
    <col min="1" max="5" width="8.77734375" customWidth="1"/>
    <col min="6" max="6" width="12.5546875" customWidth="1"/>
    <col min="7" max="9" width="8.77734375" customWidth="1"/>
  </cols>
  <sheetData>
    <row r="1" spans="2:8" x14ac:dyDescent="0.25"/>
    <row r="2" spans="2:8" x14ac:dyDescent="0.25"/>
    <row r="3" spans="2:8" ht="17.399999999999999" x14ac:dyDescent="0.25">
      <c r="B3" s="312" t="s">
        <v>91</v>
      </c>
      <c r="C3" s="312"/>
      <c r="D3" s="312"/>
      <c r="E3" s="312"/>
      <c r="F3" s="312"/>
      <c r="G3" s="312"/>
      <c r="H3" s="312"/>
    </row>
    <row r="4" spans="2:8" x14ac:dyDescent="0.25">
      <c r="B4" s="155"/>
      <c r="C4" s="155"/>
      <c r="D4" s="155"/>
      <c r="E4" s="155"/>
      <c r="F4" s="155"/>
      <c r="G4" s="155"/>
    </row>
    <row r="5" spans="2:8" ht="19.95" customHeight="1" x14ac:dyDescent="0.25">
      <c r="B5" s="313" t="s">
        <v>92</v>
      </c>
      <c r="C5" s="313"/>
      <c r="D5" s="313"/>
      <c r="E5" s="313"/>
      <c r="F5" s="313"/>
      <c r="G5" s="313"/>
      <c r="H5" s="313"/>
    </row>
    <row r="6" spans="2:8" x14ac:dyDescent="0.25"/>
    <row r="7" spans="2:8" x14ac:dyDescent="0.25"/>
    <row r="8" spans="2:8" ht="13.8" thickBot="1" x14ac:dyDescent="0.3"/>
    <row r="9" spans="2:8" ht="20.55" customHeight="1" thickBot="1" x14ac:dyDescent="0.35">
      <c r="B9" s="156" t="s">
        <v>94</v>
      </c>
      <c r="D9" s="309" t="s">
        <v>155</v>
      </c>
      <c r="E9" s="310"/>
      <c r="F9" s="310"/>
      <c r="G9" s="310"/>
      <c r="H9" s="311"/>
    </row>
    <row r="10" spans="2:8" x14ac:dyDescent="0.25"/>
    <row r="11" spans="2:8" ht="13.8" thickBot="1" x14ac:dyDescent="0.3"/>
    <row r="12" spans="2:8" ht="21" customHeight="1" thickBot="1" x14ac:dyDescent="0.35">
      <c r="B12" s="156" t="s">
        <v>93</v>
      </c>
      <c r="D12" s="306" t="s">
        <v>156</v>
      </c>
      <c r="E12" s="307"/>
      <c r="F12" s="307"/>
      <c r="G12" s="308"/>
    </row>
    <row r="13" spans="2:8" x14ac:dyDescent="0.25"/>
    <row r="14" spans="2:8" x14ac:dyDescent="0.25"/>
    <row r="15" spans="2:8" x14ac:dyDescent="0.25"/>
    <row r="16" spans="2:8" x14ac:dyDescent="0.25"/>
    <row r="17" x14ac:dyDescent="0.25"/>
    <row r="18" x14ac:dyDescent="0.25"/>
    <row r="19" x14ac:dyDescent="0.25"/>
    <row r="20" x14ac:dyDescent="0.25"/>
    <row r="21" x14ac:dyDescent="0.25"/>
    <row r="22" x14ac:dyDescent="0.25"/>
    <row r="23" x14ac:dyDescent="0.25"/>
  </sheetData>
  <mergeCells count="4">
    <mergeCell ref="D12:G12"/>
    <mergeCell ref="D9:H9"/>
    <mergeCell ref="B3:H3"/>
    <mergeCell ref="B5:H5"/>
  </mergeCells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">
    <tabColor indexed="43"/>
    <outlinePr summaryBelow="0" summaryRight="0"/>
  </sheetPr>
  <dimension ref="A1:BW220"/>
  <sheetViews>
    <sheetView defaultGridColor="0" colorId="22" zoomScale="80" zoomScaleNormal="80" workbookViewId="0">
      <pane xSplit="9" ySplit="9" topLeftCell="J10" activePane="bottomRight" state="frozen"/>
      <selection activeCell="F2" sqref="F2:G2"/>
      <selection pane="topRight" activeCell="F2" sqref="F2:G2"/>
      <selection pane="bottomLeft" activeCell="F2" sqref="F2:G2"/>
      <selection pane="bottomRight" activeCell="F2" sqref="F2:G2"/>
    </sheetView>
  </sheetViews>
  <sheetFormatPr defaultColWidth="0" defaultRowHeight="13.2" x14ac:dyDescent="0.25"/>
  <cols>
    <col min="1" max="2" width="1.21875" style="2" customWidth="1"/>
    <col min="3" max="3" width="1.21875" style="14" customWidth="1"/>
    <col min="4" max="4" width="1.21875" style="17" customWidth="1"/>
    <col min="5" max="5" width="40.77734375" style="1" customWidth="1"/>
    <col min="6" max="6" width="12.77734375" style="1" customWidth="1"/>
    <col min="7" max="7" width="12.77734375" style="1" bestFit="1" customWidth="1"/>
    <col min="8" max="8" width="11.77734375" style="1" customWidth="1"/>
    <col min="9" max="9" width="2.77734375" style="157" customWidth="1"/>
    <col min="10" max="12" width="11.77734375" style="1" customWidth="1"/>
    <col min="13" max="13" width="2.77734375" style="157" customWidth="1"/>
    <col min="14" max="75" width="11.77734375" style="1" hidden="1" customWidth="1"/>
    <col min="76" max="16384" width="11.77734375" style="1" hidden="1"/>
  </cols>
  <sheetData>
    <row r="1" spans="1:75" s="13" customFormat="1" ht="25.8" x14ac:dyDescent="0.25">
      <c r="A1" s="51" t="str">
        <f ca="1" xml:space="preserve"> RIGHT(CELL("filename", A1), LEN(CELL("filename", A1)) - SEARCH("]", CELL("filename", A1)))</f>
        <v>InpC</v>
      </c>
      <c r="B1" s="2"/>
      <c r="C1" s="14"/>
      <c r="D1" s="17"/>
      <c r="E1" s="1"/>
      <c r="F1" s="1"/>
      <c r="G1" s="1"/>
      <c r="H1" s="1"/>
      <c r="I1" s="157"/>
      <c r="J1" s="1"/>
      <c r="K1" s="1"/>
      <c r="L1" s="1"/>
      <c r="M1" s="157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</row>
    <row r="2" spans="1:75" s="13" customFormat="1" ht="16.8" customHeight="1" x14ac:dyDescent="0.25">
      <c r="A2" s="51"/>
      <c r="B2" s="2"/>
      <c r="C2" s="14"/>
      <c r="D2" s="17"/>
      <c r="E2"/>
      <c r="F2" s="138">
        <f>Check!$F$9</f>
        <v>0</v>
      </c>
      <c r="G2" s="61" t="s">
        <v>268</v>
      </c>
      <c r="H2"/>
      <c r="I2"/>
      <c r="J2" s="1"/>
      <c r="K2" s="1"/>
      <c r="L2" s="1"/>
      <c r="M2" s="157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</row>
    <row r="3" spans="1:75" s="13" customFormat="1" ht="16.2" customHeight="1" x14ac:dyDescent="0.25">
      <c r="A3" s="51"/>
      <c r="B3" s="2"/>
      <c r="C3" s="14"/>
      <c r="D3" s="17"/>
      <c r="E3"/>
      <c r="F3"/>
      <c r="G3"/>
      <c r="H3"/>
      <c r="I3"/>
      <c r="J3" s="1"/>
      <c r="K3" s="1"/>
      <c r="L3" s="1"/>
      <c r="M3" s="157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</row>
    <row r="4" spans="1:75" s="13" customFormat="1" ht="13.8" customHeight="1" x14ac:dyDescent="0.25">
      <c r="A4" s="51"/>
      <c r="B4" s="2"/>
      <c r="C4" s="14"/>
      <c r="D4" s="17"/>
      <c r="E4"/>
      <c r="F4"/>
      <c r="G4"/>
      <c r="H4"/>
      <c r="I4"/>
      <c r="J4" s="1"/>
      <c r="K4" s="1"/>
      <c r="L4" s="1"/>
      <c r="M4" s="157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</row>
    <row r="5" spans="1:75" s="13" customFormat="1" ht="18" customHeight="1" x14ac:dyDescent="0.25">
      <c r="A5" s="51"/>
      <c r="B5" s="2"/>
      <c r="C5" s="14"/>
      <c r="D5" s="17"/>
      <c r="E5"/>
      <c r="F5"/>
      <c r="G5"/>
      <c r="H5"/>
      <c r="I5"/>
      <c r="J5" s="1"/>
      <c r="K5" s="1"/>
      <c r="L5" s="1"/>
      <c r="M5" s="157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</row>
    <row r="6" spans="1:75" s="13" customFormat="1" ht="15" customHeight="1" x14ac:dyDescent="0.25">
      <c r="A6" s="51"/>
      <c r="B6" s="2"/>
      <c r="C6" s="14"/>
      <c r="D6" s="17"/>
      <c r="E6" s="1" t="s">
        <v>159</v>
      </c>
      <c r="F6" s="1"/>
      <c r="G6" s="1" t="s">
        <v>154</v>
      </c>
      <c r="H6" s="1"/>
      <c r="I6" s="157"/>
      <c r="J6" s="1"/>
      <c r="K6" s="1"/>
      <c r="L6" s="1"/>
      <c r="M6" s="157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</row>
    <row r="7" spans="1:75" s="13" customFormat="1" ht="11.4" customHeight="1" x14ac:dyDescent="0.25">
      <c r="A7" s="51"/>
      <c r="B7" s="2"/>
      <c r="C7" s="14"/>
      <c r="D7" s="17"/>
      <c r="E7" s="1" t="s">
        <v>160</v>
      </c>
      <c r="F7" s="1"/>
      <c r="G7" s="1">
        <f>MATCH(G6,I9:M9,)</f>
        <v>2</v>
      </c>
      <c r="H7" s="1"/>
      <c r="I7" s="157"/>
      <c r="J7" s="1"/>
      <c r="K7" s="1"/>
      <c r="L7" s="1"/>
      <c r="M7" s="157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</row>
    <row r="8" spans="1:75" s="13" customFormat="1" ht="17.399999999999999" customHeight="1" x14ac:dyDescent="0.25">
      <c r="A8" s="51"/>
      <c r="B8" s="2"/>
      <c r="C8" s="14"/>
      <c r="D8" s="17"/>
      <c r="E8" s="1"/>
      <c r="F8" s="1"/>
      <c r="G8" s="1"/>
      <c r="H8" s="1"/>
      <c r="I8" s="157"/>
      <c r="J8" s="1"/>
      <c r="K8" s="1"/>
      <c r="L8" s="1"/>
      <c r="M8" s="157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</row>
    <row r="9" spans="1:75" s="15" customFormat="1" ht="14.4" x14ac:dyDescent="0.25">
      <c r="A9" s="62"/>
      <c r="B9" s="62"/>
      <c r="C9" s="63"/>
      <c r="D9" s="64"/>
      <c r="E9" s="65"/>
      <c r="F9" s="66" t="s">
        <v>23</v>
      </c>
      <c r="G9" s="56" t="s">
        <v>21</v>
      </c>
      <c r="H9" s="66"/>
      <c r="I9" s="159"/>
      <c r="J9" s="173" t="s">
        <v>154</v>
      </c>
      <c r="K9" s="173" t="s">
        <v>157</v>
      </c>
      <c r="L9" s="173" t="s">
        <v>158</v>
      </c>
      <c r="M9" s="159"/>
      <c r="N9" s="62"/>
      <c r="O9" s="62"/>
      <c r="P9" s="62"/>
      <c r="Q9" s="62"/>
      <c r="R9" s="62"/>
      <c r="S9" s="62"/>
      <c r="T9" s="62"/>
      <c r="U9" s="62"/>
      <c r="V9" s="62"/>
      <c r="W9" s="62"/>
      <c r="X9" s="62"/>
      <c r="Y9" s="62"/>
      <c r="Z9" s="62"/>
      <c r="AA9" s="62"/>
      <c r="AB9" s="62"/>
      <c r="AC9" s="62"/>
      <c r="AD9" s="62"/>
      <c r="AE9" s="62"/>
      <c r="AF9" s="62"/>
      <c r="AG9" s="62"/>
      <c r="AH9" s="62"/>
      <c r="AI9" s="62"/>
      <c r="AJ9" s="62"/>
      <c r="AK9" s="62"/>
      <c r="AL9" s="62"/>
      <c r="AM9" s="62"/>
      <c r="AN9" s="62"/>
      <c r="AO9" s="62"/>
      <c r="AP9" s="62"/>
      <c r="AQ9" s="62"/>
      <c r="AR9" s="62"/>
      <c r="AS9" s="62"/>
      <c r="AT9" s="62"/>
      <c r="AU9" s="62"/>
      <c r="AV9" s="62"/>
      <c r="AW9" s="62"/>
      <c r="AX9" s="62"/>
      <c r="AY9" s="62"/>
      <c r="AZ9" s="62"/>
      <c r="BA9" s="62"/>
      <c r="BB9" s="62"/>
      <c r="BC9" s="62"/>
      <c r="BD9" s="62"/>
      <c r="BE9" s="62"/>
      <c r="BF9" s="62"/>
      <c r="BG9" s="62"/>
      <c r="BH9" s="62"/>
      <c r="BI9" s="62"/>
      <c r="BJ9" s="62"/>
      <c r="BK9" s="62"/>
      <c r="BL9" s="62"/>
      <c r="BM9" s="62"/>
      <c r="BN9" s="62"/>
      <c r="BO9" s="62"/>
      <c r="BP9" s="62"/>
      <c r="BQ9" s="62"/>
      <c r="BR9" s="62"/>
      <c r="BS9" s="62"/>
      <c r="BT9" s="62"/>
      <c r="BU9" s="62"/>
      <c r="BV9" s="62"/>
      <c r="BW9" s="62"/>
    </row>
    <row r="10" spans="1:75" ht="14.4" x14ac:dyDescent="0.25">
      <c r="A10" s="52"/>
      <c r="B10" s="52"/>
      <c r="C10" s="53"/>
      <c r="D10" s="67"/>
      <c r="E10" s="54"/>
      <c r="F10" s="54"/>
      <c r="G10" s="54"/>
      <c r="H10" s="54"/>
      <c r="I10" s="160"/>
      <c r="J10" s="54"/>
      <c r="K10" s="54"/>
      <c r="L10" s="54"/>
      <c r="M10" s="160"/>
      <c r="N10" s="54"/>
      <c r="O10" s="54"/>
      <c r="P10" s="54"/>
      <c r="Q10" s="54"/>
      <c r="R10" s="54"/>
      <c r="S10" s="54"/>
      <c r="T10" s="54"/>
      <c r="U10" s="54"/>
      <c r="V10" s="54"/>
      <c r="W10" s="54"/>
      <c r="X10" s="54"/>
      <c r="Y10" s="54"/>
      <c r="Z10" s="54"/>
      <c r="AA10" s="54"/>
      <c r="AB10" s="54"/>
      <c r="AC10" s="54"/>
      <c r="AD10" s="54"/>
      <c r="AE10" s="54"/>
      <c r="AF10" s="54"/>
      <c r="AG10" s="54"/>
      <c r="AH10" s="54"/>
      <c r="AI10" s="54"/>
      <c r="AJ10" s="54"/>
      <c r="AK10" s="54"/>
      <c r="AL10" s="54"/>
      <c r="AM10" s="54"/>
      <c r="AN10" s="54"/>
      <c r="AO10" s="54"/>
      <c r="AP10" s="54"/>
      <c r="AQ10" s="54"/>
      <c r="AR10" s="54"/>
      <c r="AS10" s="54"/>
      <c r="AT10" s="54"/>
      <c r="AU10" s="54"/>
      <c r="AV10" s="54"/>
      <c r="AW10" s="54"/>
      <c r="AX10" s="54"/>
      <c r="AY10" s="54"/>
      <c r="AZ10" s="54"/>
      <c r="BA10" s="54"/>
      <c r="BB10" s="54"/>
      <c r="BC10" s="54"/>
      <c r="BD10" s="54"/>
      <c r="BE10" s="54"/>
      <c r="BF10" s="54"/>
      <c r="BG10" s="54"/>
      <c r="BH10" s="54"/>
      <c r="BI10" s="54"/>
      <c r="BJ10" s="54"/>
      <c r="BK10" s="54"/>
      <c r="BL10" s="54"/>
      <c r="BM10" s="54"/>
      <c r="BN10" s="54"/>
      <c r="BO10" s="54"/>
      <c r="BP10" s="54"/>
      <c r="BQ10" s="54"/>
      <c r="BR10" s="54"/>
      <c r="BS10" s="54"/>
      <c r="BT10" s="54"/>
      <c r="BU10" s="54"/>
      <c r="BV10" s="54"/>
      <c r="BW10" s="54"/>
    </row>
    <row r="11" spans="1:75" ht="14.4" x14ac:dyDescent="0.25">
      <c r="A11" s="52" t="s">
        <v>12</v>
      </c>
      <c r="B11" s="52"/>
      <c r="C11" s="53"/>
      <c r="D11" s="67"/>
      <c r="E11" s="54"/>
      <c r="F11" s="54"/>
      <c r="G11" s="54"/>
      <c r="H11" s="54"/>
      <c r="I11" s="160"/>
      <c r="J11" s="54"/>
      <c r="K11" s="54"/>
      <c r="L11" s="54"/>
      <c r="M11" s="160"/>
      <c r="N11" s="54"/>
      <c r="O11" s="54"/>
      <c r="P11" s="54"/>
      <c r="Q11" s="54"/>
      <c r="R11" s="54"/>
      <c r="S11" s="54"/>
      <c r="T11" s="54"/>
      <c r="U11" s="54"/>
      <c r="V11" s="54"/>
      <c r="W11" s="54"/>
      <c r="X11" s="54"/>
      <c r="Y11" s="54"/>
      <c r="Z11" s="54"/>
      <c r="AA11" s="54"/>
      <c r="AB11" s="54"/>
      <c r="AC11" s="54"/>
      <c r="AD11" s="54"/>
      <c r="AE11" s="54"/>
      <c r="AF11" s="54"/>
      <c r="AG11" s="54"/>
      <c r="AH11" s="54"/>
      <c r="AI11" s="54"/>
      <c r="AJ11" s="54"/>
      <c r="AK11" s="54"/>
      <c r="AL11" s="54"/>
      <c r="AM11" s="54"/>
      <c r="AN11" s="54"/>
      <c r="AO11" s="54"/>
      <c r="AP11" s="54"/>
      <c r="AQ11" s="54"/>
      <c r="AR11" s="54"/>
      <c r="AS11" s="54"/>
      <c r="AT11" s="54"/>
      <c r="AU11" s="54"/>
      <c r="AV11" s="54"/>
      <c r="AW11" s="54"/>
      <c r="AX11" s="54"/>
      <c r="AY11" s="54"/>
      <c r="AZ11" s="54"/>
      <c r="BA11" s="54"/>
      <c r="BB11" s="54"/>
      <c r="BC11" s="54"/>
      <c r="BD11" s="54"/>
      <c r="BE11" s="54"/>
      <c r="BF11" s="54"/>
      <c r="BG11" s="54"/>
      <c r="BH11" s="54"/>
      <c r="BI11" s="54"/>
      <c r="BJ11" s="54"/>
      <c r="BK11" s="54"/>
      <c r="BL11" s="54"/>
      <c r="BM11" s="54"/>
      <c r="BN11" s="54"/>
      <c r="BO11" s="54"/>
      <c r="BP11" s="54"/>
      <c r="BQ11" s="54"/>
      <c r="BR11" s="54"/>
      <c r="BS11" s="54"/>
      <c r="BT11" s="54"/>
      <c r="BU11" s="54"/>
      <c r="BV11" s="54"/>
      <c r="BW11" s="54"/>
    </row>
    <row r="12" spans="1:75" ht="14.4" x14ac:dyDescent="0.25">
      <c r="A12" s="52"/>
      <c r="B12" s="52"/>
      <c r="C12" s="53"/>
      <c r="D12" s="67"/>
      <c r="E12" s="54"/>
      <c r="F12" s="54"/>
      <c r="G12" s="54"/>
      <c r="H12" s="54"/>
      <c r="I12" s="160"/>
      <c r="J12" s="54"/>
      <c r="K12" s="54"/>
      <c r="L12" s="54"/>
      <c r="M12" s="160"/>
      <c r="N12" s="54"/>
      <c r="O12" s="54"/>
      <c r="P12" s="54"/>
      <c r="Q12" s="54"/>
      <c r="R12" s="54"/>
      <c r="S12" s="54"/>
      <c r="T12" s="54"/>
      <c r="U12" s="54"/>
      <c r="V12" s="54"/>
      <c r="W12" s="54"/>
      <c r="X12" s="54"/>
      <c r="Y12" s="54"/>
      <c r="Z12" s="54"/>
      <c r="AA12" s="54"/>
      <c r="AB12" s="54"/>
      <c r="AC12" s="54"/>
      <c r="AD12" s="54"/>
      <c r="AE12" s="54"/>
      <c r="AF12" s="54"/>
      <c r="AG12" s="54"/>
      <c r="AH12" s="54"/>
      <c r="AI12" s="54"/>
      <c r="AJ12" s="54"/>
      <c r="AK12" s="54"/>
      <c r="AL12" s="54"/>
      <c r="AM12" s="54"/>
      <c r="AN12" s="54"/>
      <c r="AO12" s="54"/>
      <c r="AP12" s="54"/>
      <c r="AQ12" s="54"/>
      <c r="AR12" s="54"/>
      <c r="AS12" s="54"/>
      <c r="AT12" s="54"/>
      <c r="AU12" s="54"/>
      <c r="AV12" s="54"/>
      <c r="AW12" s="54"/>
      <c r="AX12" s="54"/>
      <c r="AY12" s="54"/>
      <c r="AZ12" s="54"/>
      <c r="BA12" s="54"/>
      <c r="BB12" s="54"/>
      <c r="BC12" s="54"/>
      <c r="BD12" s="54"/>
      <c r="BE12" s="54"/>
      <c r="BF12" s="54"/>
      <c r="BG12" s="54"/>
      <c r="BH12" s="54"/>
      <c r="BI12" s="54"/>
      <c r="BJ12" s="54"/>
      <c r="BK12" s="54"/>
      <c r="BL12" s="54"/>
      <c r="BM12" s="54"/>
      <c r="BN12" s="54"/>
      <c r="BO12" s="54"/>
      <c r="BP12" s="54"/>
      <c r="BQ12" s="54"/>
      <c r="BR12" s="54"/>
      <c r="BS12" s="54"/>
      <c r="BT12" s="54"/>
      <c r="BU12" s="54"/>
      <c r="BV12" s="54"/>
      <c r="BW12" s="54"/>
    </row>
    <row r="13" spans="1:75" s="9" customFormat="1" ht="14.4" x14ac:dyDescent="0.25">
      <c r="A13" s="68"/>
      <c r="B13" s="68"/>
      <c r="C13" s="69"/>
      <c r="D13" s="70"/>
      <c r="E13" s="71" t="s">
        <v>64</v>
      </c>
      <c r="F13" s="71" cm="1">
        <f t="array" ref="F13">INDEX(I13:M13,$G$7)</f>
        <v>45565</v>
      </c>
      <c r="G13" s="71" t="s">
        <v>16</v>
      </c>
      <c r="H13" s="71"/>
      <c r="I13" s="161"/>
      <c r="J13" s="174">
        <v>45565</v>
      </c>
      <c r="K13" s="174">
        <v>45565</v>
      </c>
      <c r="L13" s="174">
        <v>45565</v>
      </c>
      <c r="M13" s="161"/>
      <c r="N13" s="71"/>
      <c r="O13" s="71"/>
      <c r="P13" s="71"/>
      <c r="Q13" s="71"/>
      <c r="R13" s="71"/>
      <c r="S13" s="71"/>
      <c r="T13" s="71"/>
      <c r="U13" s="71"/>
      <c r="V13" s="71"/>
      <c r="W13" s="71"/>
      <c r="X13" s="71"/>
      <c r="Y13" s="71"/>
      <c r="Z13" s="71"/>
      <c r="AA13" s="71"/>
      <c r="AB13" s="71"/>
      <c r="AC13" s="71"/>
      <c r="AD13" s="71"/>
      <c r="AE13" s="71"/>
      <c r="AF13" s="71"/>
      <c r="AG13" s="71"/>
      <c r="AH13" s="71"/>
      <c r="AI13" s="71"/>
      <c r="AJ13" s="71"/>
      <c r="AK13" s="71"/>
      <c r="AL13" s="71"/>
      <c r="AM13" s="71"/>
      <c r="AN13" s="71"/>
      <c r="AO13" s="71"/>
      <c r="AP13" s="71"/>
      <c r="AQ13" s="71"/>
      <c r="AR13" s="71"/>
      <c r="AS13" s="71"/>
      <c r="AT13" s="71"/>
      <c r="AU13" s="71"/>
      <c r="AV13" s="71"/>
      <c r="AW13" s="71"/>
      <c r="AX13" s="71"/>
      <c r="AY13" s="71"/>
      <c r="AZ13" s="71"/>
      <c r="BA13" s="71"/>
      <c r="BB13" s="71"/>
      <c r="BC13" s="71"/>
      <c r="BD13" s="71"/>
      <c r="BE13" s="71"/>
      <c r="BF13" s="71"/>
      <c r="BG13" s="71"/>
      <c r="BH13" s="71"/>
      <c r="BI13" s="71"/>
      <c r="BJ13" s="71"/>
      <c r="BK13" s="71"/>
      <c r="BL13" s="71"/>
      <c r="BM13" s="71"/>
      <c r="BN13" s="71"/>
      <c r="BO13" s="71"/>
      <c r="BP13" s="71"/>
      <c r="BQ13" s="71"/>
      <c r="BR13" s="71"/>
      <c r="BS13" s="71"/>
      <c r="BT13" s="71"/>
      <c r="BU13" s="71"/>
      <c r="BV13" s="71"/>
      <c r="BW13" s="71"/>
    </row>
    <row r="14" spans="1:75" s="9" customFormat="1" ht="14.4" x14ac:dyDescent="0.25">
      <c r="A14" s="68"/>
      <c r="B14" s="68"/>
      <c r="C14" s="69"/>
      <c r="D14" s="70"/>
      <c r="E14" s="72" t="s">
        <v>47</v>
      </c>
      <c r="F14" s="71" cm="1">
        <f t="array" ref="F14">INDEX(I14:M14,$G$7)</f>
        <v>45657</v>
      </c>
      <c r="G14" s="71" t="s">
        <v>16</v>
      </c>
      <c r="H14" s="71"/>
      <c r="I14" s="161"/>
      <c r="J14" s="174">
        <v>45657</v>
      </c>
      <c r="K14" s="174">
        <v>45657</v>
      </c>
      <c r="L14" s="174">
        <v>45657</v>
      </c>
      <c r="M14" s="161"/>
      <c r="N14" s="71"/>
      <c r="O14" s="71"/>
      <c r="P14" s="71"/>
      <c r="Q14" s="71"/>
      <c r="R14" s="71"/>
      <c r="S14" s="71"/>
      <c r="T14" s="71"/>
      <c r="U14" s="71"/>
      <c r="V14" s="71"/>
      <c r="W14" s="71"/>
      <c r="X14" s="71"/>
      <c r="Y14" s="71"/>
      <c r="Z14" s="71"/>
      <c r="AA14" s="71"/>
      <c r="AB14" s="71"/>
      <c r="AC14" s="71"/>
      <c r="AD14" s="71"/>
      <c r="AE14" s="71"/>
      <c r="AF14" s="71"/>
      <c r="AG14" s="71"/>
      <c r="AH14" s="71"/>
      <c r="AI14" s="71"/>
      <c r="AJ14" s="71"/>
      <c r="AK14" s="71"/>
      <c r="AL14" s="71"/>
      <c r="AM14" s="71"/>
      <c r="AN14" s="71"/>
      <c r="AO14" s="71"/>
      <c r="AP14" s="71"/>
      <c r="AQ14" s="71"/>
      <c r="AR14" s="71"/>
      <c r="AS14" s="71"/>
      <c r="AT14" s="71"/>
      <c r="AU14" s="71"/>
      <c r="AV14" s="71"/>
      <c r="AW14" s="71"/>
      <c r="AX14" s="71"/>
      <c r="AY14" s="71"/>
      <c r="AZ14" s="71"/>
      <c r="BA14" s="71"/>
      <c r="BB14" s="71"/>
      <c r="BC14" s="71"/>
      <c r="BD14" s="71"/>
      <c r="BE14" s="71"/>
      <c r="BF14" s="71"/>
      <c r="BG14" s="71"/>
      <c r="BH14" s="71"/>
      <c r="BI14" s="71"/>
      <c r="BJ14" s="71"/>
      <c r="BK14" s="71"/>
      <c r="BL14" s="71"/>
      <c r="BM14" s="71"/>
      <c r="BN14" s="71"/>
      <c r="BO14" s="71"/>
      <c r="BP14" s="71"/>
      <c r="BQ14" s="71"/>
      <c r="BR14" s="71"/>
      <c r="BS14" s="71"/>
      <c r="BT14" s="71"/>
      <c r="BU14" s="71"/>
      <c r="BV14" s="71"/>
      <c r="BW14" s="71"/>
    </row>
    <row r="15" spans="1:75" s="6" customFormat="1" ht="14.4" x14ac:dyDescent="0.25">
      <c r="A15" s="52"/>
      <c r="B15" s="52"/>
      <c r="C15" s="53"/>
      <c r="D15" s="67"/>
      <c r="E15" s="54" t="s">
        <v>5</v>
      </c>
      <c r="F15" s="78" cm="1">
        <f t="array" ref="F15">INDEX(I15:M15,$G$7)</f>
        <v>15</v>
      </c>
      <c r="G15" s="54" t="s">
        <v>6</v>
      </c>
      <c r="H15" s="54"/>
      <c r="I15" s="160"/>
      <c r="J15" s="166">
        <v>15</v>
      </c>
      <c r="K15" s="166">
        <v>15</v>
      </c>
      <c r="L15" s="166">
        <v>15</v>
      </c>
      <c r="M15" s="160"/>
      <c r="N15" s="54"/>
      <c r="O15" s="54"/>
      <c r="P15" s="54"/>
      <c r="Q15" s="54"/>
      <c r="R15" s="54"/>
      <c r="S15" s="54"/>
      <c r="T15" s="54"/>
      <c r="U15" s="54"/>
      <c r="V15" s="54"/>
      <c r="W15" s="54"/>
      <c r="X15" s="54"/>
      <c r="Y15" s="54"/>
      <c r="Z15" s="54"/>
      <c r="AA15" s="54"/>
      <c r="AB15" s="54"/>
      <c r="AC15" s="54"/>
      <c r="AD15" s="54"/>
      <c r="AE15" s="54"/>
      <c r="AF15" s="54"/>
      <c r="AG15" s="54"/>
      <c r="AH15" s="54"/>
      <c r="AI15" s="54"/>
      <c r="AJ15" s="54"/>
      <c r="AK15" s="54"/>
      <c r="AL15" s="54"/>
      <c r="AM15" s="54"/>
      <c r="AN15" s="54"/>
      <c r="AO15" s="54"/>
      <c r="AP15" s="54"/>
      <c r="AQ15" s="54"/>
      <c r="AR15" s="54"/>
      <c r="AS15" s="54"/>
      <c r="AT15" s="54"/>
      <c r="AU15" s="54"/>
      <c r="AV15" s="54"/>
      <c r="AW15" s="54"/>
      <c r="AX15" s="54"/>
      <c r="AY15" s="54"/>
      <c r="AZ15" s="54"/>
      <c r="BA15" s="54"/>
      <c r="BB15" s="54"/>
      <c r="BC15" s="54"/>
      <c r="BD15" s="54"/>
      <c r="BE15" s="54"/>
      <c r="BF15" s="54"/>
      <c r="BG15" s="54"/>
      <c r="BH15" s="54"/>
      <c r="BI15" s="54"/>
      <c r="BJ15" s="54"/>
      <c r="BK15" s="54"/>
      <c r="BL15" s="54"/>
      <c r="BM15" s="54"/>
      <c r="BN15" s="54"/>
      <c r="BO15" s="54"/>
      <c r="BP15" s="54"/>
      <c r="BQ15" s="54"/>
      <c r="BR15" s="54"/>
      <c r="BS15" s="54"/>
      <c r="BT15" s="54"/>
      <c r="BU15" s="54"/>
      <c r="BV15" s="54"/>
      <c r="BW15" s="54"/>
    </row>
    <row r="16" spans="1:75" ht="14.4" x14ac:dyDescent="0.25">
      <c r="A16" s="52"/>
      <c r="B16" s="52"/>
      <c r="C16" s="53"/>
      <c r="D16" s="67"/>
      <c r="E16" s="54"/>
      <c r="F16" s="54"/>
      <c r="G16" s="54"/>
      <c r="H16" s="54"/>
      <c r="I16" s="160"/>
      <c r="J16" s="54"/>
      <c r="K16" s="54"/>
      <c r="L16" s="54"/>
      <c r="M16" s="160"/>
      <c r="N16" s="54"/>
      <c r="O16" s="54"/>
      <c r="P16" s="54"/>
      <c r="Q16" s="54"/>
      <c r="R16" s="54"/>
      <c r="S16" s="54"/>
      <c r="T16" s="54"/>
      <c r="U16" s="54"/>
      <c r="V16" s="54"/>
      <c r="W16" s="54"/>
      <c r="X16" s="54"/>
      <c r="Y16" s="54"/>
      <c r="Z16" s="54"/>
      <c r="AA16" s="54"/>
      <c r="AB16" s="54"/>
      <c r="AC16" s="54"/>
      <c r="AD16" s="54"/>
      <c r="AE16" s="54"/>
      <c r="AF16" s="54"/>
      <c r="AG16" s="54"/>
      <c r="AH16" s="54"/>
      <c r="AI16" s="54"/>
      <c r="AJ16" s="54"/>
      <c r="AK16" s="54"/>
      <c r="AL16" s="54"/>
      <c r="AM16" s="54"/>
      <c r="AN16" s="54"/>
      <c r="AO16" s="54"/>
      <c r="AP16" s="54"/>
      <c r="AQ16" s="54"/>
      <c r="AR16" s="54"/>
      <c r="AS16" s="54"/>
      <c r="AT16" s="54"/>
      <c r="AU16" s="54"/>
      <c r="AV16" s="54"/>
      <c r="AW16" s="54"/>
      <c r="AX16" s="54"/>
      <c r="AY16" s="54"/>
      <c r="AZ16" s="54"/>
      <c r="BA16" s="54"/>
      <c r="BB16" s="54"/>
      <c r="BC16" s="54"/>
      <c r="BD16" s="54"/>
      <c r="BE16" s="54"/>
      <c r="BF16" s="54"/>
      <c r="BG16" s="54"/>
      <c r="BH16" s="54"/>
      <c r="BI16" s="54"/>
      <c r="BJ16" s="54"/>
      <c r="BK16" s="54"/>
      <c r="BL16" s="54"/>
      <c r="BM16" s="54"/>
      <c r="BN16" s="54"/>
      <c r="BO16" s="54"/>
      <c r="BP16" s="54"/>
      <c r="BQ16" s="54"/>
      <c r="BR16" s="54"/>
      <c r="BS16" s="54"/>
      <c r="BT16" s="54"/>
      <c r="BU16" s="54"/>
      <c r="BV16" s="54"/>
      <c r="BW16" s="54"/>
    </row>
    <row r="17" spans="1:75" ht="14.4" x14ac:dyDescent="0.25">
      <c r="A17" s="52"/>
      <c r="B17" s="52"/>
      <c r="C17" s="53"/>
      <c r="D17" s="67"/>
      <c r="E17" s="54" t="s">
        <v>32</v>
      </c>
      <c r="F17" s="78" cm="1">
        <f t="array" ref="F17">INDEX(I17:M17,$G$7)</f>
        <v>3</v>
      </c>
      <c r="G17" s="54" t="s">
        <v>33</v>
      </c>
      <c r="H17" s="54"/>
      <c r="I17" s="160"/>
      <c r="J17" s="166">
        <v>3</v>
      </c>
      <c r="K17" s="166">
        <v>3</v>
      </c>
      <c r="L17" s="166">
        <v>3</v>
      </c>
      <c r="M17" s="160"/>
      <c r="N17" s="54"/>
      <c r="O17" s="54"/>
      <c r="P17" s="54"/>
      <c r="Q17" s="54"/>
      <c r="R17" s="54"/>
      <c r="S17" s="54"/>
      <c r="T17" s="54"/>
      <c r="U17" s="54"/>
      <c r="V17" s="54"/>
      <c r="W17" s="54"/>
      <c r="X17" s="54"/>
      <c r="Y17" s="54"/>
      <c r="Z17" s="54"/>
      <c r="AA17" s="54"/>
      <c r="AB17" s="54"/>
      <c r="AC17" s="54"/>
      <c r="AD17" s="54"/>
      <c r="AE17" s="54"/>
      <c r="AF17" s="54"/>
      <c r="AG17" s="54"/>
      <c r="AH17" s="54"/>
      <c r="AI17" s="54"/>
      <c r="AJ17" s="54"/>
      <c r="AK17" s="54"/>
      <c r="AL17" s="54"/>
      <c r="AM17" s="54"/>
      <c r="AN17" s="54"/>
      <c r="AO17" s="54"/>
      <c r="AP17" s="54"/>
      <c r="AQ17" s="54"/>
      <c r="AR17" s="54"/>
      <c r="AS17" s="54"/>
      <c r="AT17" s="54"/>
      <c r="AU17" s="54"/>
      <c r="AV17" s="54"/>
      <c r="AW17" s="54"/>
      <c r="AX17" s="54"/>
      <c r="AY17" s="54"/>
      <c r="AZ17" s="54"/>
      <c r="BA17" s="54"/>
      <c r="BB17" s="54"/>
      <c r="BC17" s="54"/>
      <c r="BD17" s="54"/>
      <c r="BE17" s="54"/>
      <c r="BF17" s="54"/>
      <c r="BG17" s="54"/>
      <c r="BH17" s="54"/>
      <c r="BI17" s="54"/>
      <c r="BJ17" s="54"/>
      <c r="BK17" s="54"/>
      <c r="BL17" s="54"/>
      <c r="BM17" s="54"/>
      <c r="BN17" s="54"/>
      <c r="BO17" s="54"/>
      <c r="BP17" s="54"/>
      <c r="BQ17" s="54"/>
      <c r="BR17" s="54"/>
      <c r="BS17" s="54"/>
      <c r="BT17" s="54"/>
      <c r="BU17" s="54"/>
      <c r="BV17" s="54"/>
      <c r="BW17" s="54"/>
    </row>
    <row r="18" spans="1:75" ht="14.4" x14ac:dyDescent="0.25">
      <c r="A18" s="52"/>
      <c r="B18" s="52"/>
      <c r="C18" s="53"/>
      <c r="D18" s="67"/>
      <c r="E18" s="74" t="s">
        <v>27</v>
      </c>
      <c r="F18" s="54" cm="1">
        <f t="array" ref="F18">INDEX(I18:M18,$G$7)</f>
        <v>12</v>
      </c>
      <c r="G18" s="74" t="s">
        <v>28</v>
      </c>
      <c r="H18" s="54"/>
      <c r="I18" s="160"/>
      <c r="J18" s="166">
        <v>12</v>
      </c>
      <c r="K18" s="166">
        <v>12</v>
      </c>
      <c r="L18" s="166">
        <v>12</v>
      </c>
      <c r="M18" s="160"/>
      <c r="N18" s="54"/>
      <c r="O18" s="54"/>
      <c r="P18" s="54"/>
      <c r="Q18" s="54"/>
      <c r="R18" s="54"/>
      <c r="S18" s="54"/>
      <c r="T18" s="54"/>
      <c r="U18" s="54"/>
      <c r="V18" s="54"/>
      <c r="W18" s="54"/>
      <c r="X18" s="54"/>
      <c r="Y18" s="54"/>
      <c r="Z18" s="54"/>
      <c r="AA18" s="54"/>
      <c r="AB18" s="54"/>
      <c r="AC18" s="54"/>
      <c r="AD18" s="54"/>
      <c r="AE18" s="54"/>
      <c r="AF18" s="54"/>
      <c r="AG18" s="54"/>
      <c r="AH18" s="54"/>
      <c r="AI18" s="54"/>
      <c r="AJ18" s="54"/>
      <c r="AK18" s="54"/>
      <c r="AL18" s="54"/>
      <c r="AM18" s="54"/>
      <c r="AN18" s="54"/>
      <c r="AO18" s="54"/>
      <c r="AP18" s="54"/>
      <c r="AQ18" s="54"/>
      <c r="AR18" s="54"/>
      <c r="AS18" s="54"/>
      <c r="AT18" s="54"/>
      <c r="AU18" s="54"/>
      <c r="AV18" s="54"/>
      <c r="AW18" s="54"/>
      <c r="AX18" s="54"/>
      <c r="AY18" s="54"/>
      <c r="AZ18" s="54"/>
      <c r="BA18" s="54"/>
      <c r="BB18" s="54"/>
      <c r="BC18" s="54"/>
      <c r="BD18" s="54"/>
      <c r="BE18" s="54"/>
      <c r="BF18" s="54"/>
      <c r="BG18" s="54"/>
      <c r="BH18" s="54"/>
      <c r="BI18" s="54"/>
      <c r="BJ18" s="54"/>
      <c r="BK18" s="54"/>
      <c r="BL18" s="54"/>
      <c r="BM18" s="54"/>
      <c r="BN18" s="54"/>
      <c r="BO18" s="54"/>
      <c r="BP18" s="54"/>
      <c r="BQ18" s="54"/>
      <c r="BR18" s="54"/>
      <c r="BS18" s="54"/>
      <c r="BT18" s="54"/>
      <c r="BU18" s="54"/>
      <c r="BV18" s="54"/>
      <c r="BW18" s="54"/>
    </row>
    <row r="19" spans="1:75" ht="14.4" x14ac:dyDescent="0.25">
      <c r="A19" s="52"/>
      <c r="B19" s="52"/>
      <c r="C19" s="53"/>
      <c r="D19" s="67"/>
      <c r="E19" s="54"/>
      <c r="F19" s="54"/>
      <c r="G19" s="54"/>
      <c r="H19" s="54"/>
      <c r="I19" s="160"/>
      <c r="J19" s="54"/>
      <c r="K19" s="54"/>
      <c r="L19" s="54"/>
      <c r="M19" s="160"/>
      <c r="N19" s="54"/>
      <c r="O19" s="54"/>
      <c r="P19" s="54"/>
      <c r="Q19" s="54"/>
      <c r="R19" s="54"/>
      <c r="S19" s="54"/>
      <c r="T19" s="54"/>
      <c r="U19" s="54"/>
      <c r="V19" s="54"/>
      <c r="W19" s="54"/>
      <c r="X19" s="54"/>
      <c r="Y19" s="54"/>
      <c r="Z19" s="54"/>
      <c r="AA19" s="54"/>
      <c r="AB19" s="54"/>
      <c r="AC19" s="54"/>
      <c r="AD19" s="54"/>
      <c r="AE19" s="54"/>
      <c r="AF19" s="54"/>
      <c r="AG19" s="54"/>
      <c r="AH19" s="54"/>
      <c r="AI19" s="54"/>
      <c r="AJ19" s="54"/>
      <c r="AK19" s="54"/>
      <c r="AL19" s="54"/>
      <c r="AM19" s="54"/>
      <c r="AN19" s="54"/>
      <c r="AO19" s="54"/>
      <c r="AP19" s="54"/>
      <c r="AQ19" s="54"/>
      <c r="AR19" s="54"/>
      <c r="AS19" s="54"/>
      <c r="AT19" s="54"/>
      <c r="AU19" s="54"/>
      <c r="AV19" s="54"/>
      <c r="AW19" s="54"/>
      <c r="AX19" s="54"/>
      <c r="AY19" s="54"/>
      <c r="AZ19" s="54"/>
      <c r="BA19" s="54"/>
      <c r="BB19" s="54"/>
      <c r="BC19" s="54"/>
      <c r="BD19" s="54"/>
      <c r="BE19" s="54"/>
      <c r="BF19" s="54"/>
      <c r="BG19" s="54"/>
      <c r="BH19" s="54"/>
      <c r="BI19" s="54"/>
      <c r="BJ19" s="54"/>
      <c r="BK19" s="54"/>
      <c r="BL19" s="54"/>
      <c r="BM19" s="54"/>
      <c r="BN19" s="54"/>
      <c r="BO19" s="54"/>
      <c r="BP19" s="54"/>
      <c r="BQ19" s="54"/>
      <c r="BR19" s="54"/>
      <c r="BS19" s="54"/>
      <c r="BT19" s="54"/>
      <c r="BU19" s="54"/>
      <c r="BV19" s="54"/>
      <c r="BW19" s="54"/>
    </row>
    <row r="20" spans="1:75" ht="14.4" x14ac:dyDescent="0.25">
      <c r="A20" s="52"/>
      <c r="B20" s="52" t="s">
        <v>34</v>
      </c>
      <c r="C20" s="53"/>
      <c r="D20" s="67"/>
      <c r="E20" s="54"/>
      <c r="F20" s="54"/>
      <c r="G20" s="54"/>
      <c r="H20" s="54"/>
      <c r="I20" s="160"/>
      <c r="J20" s="54"/>
      <c r="K20" s="54"/>
      <c r="L20" s="54"/>
      <c r="M20" s="160"/>
      <c r="N20" s="54"/>
      <c r="O20" s="54"/>
      <c r="P20" s="54"/>
      <c r="Q20" s="54"/>
      <c r="R20" s="54"/>
      <c r="S20" s="54"/>
      <c r="T20" s="54"/>
      <c r="U20" s="54"/>
      <c r="V20" s="54"/>
      <c r="W20" s="54"/>
      <c r="X20" s="54"/>
      <c r="Y20" s="54"/>
      <c r="Z20" s="54"/>
      <c r="AA20" s="54"/>
      <c r="AB20" s="54"/>
      <c r="AC20" s="54"/>
      <c r="AD20" s="54"/>
      <c r="AE20" s="54"/>
      <c r="AF20" s="54"/>
      <c r="AG20" s="54"/>
      <c r="AH20" s="54"/>
      <c r="AI20" s="54"/>
      <c r="AJ20" s="54"/>
      <c r="AK20" s="54"/>
      <c r="AL20" s="54"/>
      <c r="AM20" s="54"/>
      <c r="AN20" s="54"/>
      <c r="AO20" s="54"/>
      <c r="AP20" s="54"/>
      <c r="AQ20" s="54"/>
      <c r="AR20" s="54"/>
      <c r="AS20" s="54"/>
      <c r="AT20" s="54"/>
      <c r="AU20" s="54"/>
      <c r="AV20" s="54"/>
      <c r="AW20" s="54"/>
      <c r="AX20" s="54"/>
      <c r="AY20" s="54"/>
      <c r="AZ20" s="54"/>
      <c r="BA20" s="54"/>
      <c r="BB20" s="54"/>
      <c r="BC20" s="54"/>
      <c r="BD20" s="54"/>
      <c r="BE20" s="54"/>
      <c r="BF20" s="54"/>
      <c r="BG20" s="54"/>
      <c r="BH20" s="54"/>
      <c r="BI20" s="54"/>
      <c r="BJ20" s="54"/>
      <c r="BK20" s="54"/>
      <c r="BL20" s="54"/>
      <c r="BM20" s="54"/>
      <c r="BN20" s="54"/>
      <c r="BO20" s="54"/>
      <c r="BP20" s="54"/>
      <c r="BQ20" s="54"/>
      <c r="BR20" s="54"/>
      <c r="BS20" s="54"/>
      <c r="BT20" s="54"/>
      <c r="BU20" s="54"/>
      <c r="BV20" s="54"/>
      <c r="BW20" s="54"/>
    </row>
    <row r="21" spans="1:75" s="32" customFormat="1" ht="14.4" x14ac:dyDescent="0.25">
      <c r="A21" s="75"/>
      <c r="B21" s="75"/>
      <c r="C21" s="76"/>
      <c r="D21" s="77"/>
      <c r="E21" s="78" t="s">
        <v>36</v>
      </c>
      <c r="F21" s="78" t="str" cm="1">
        <f t="array" ref="F21">INDEX(I21:M21,$G$7)</f>
        <v>Pre-fcst</v>
      </c>
      <c r="G21" s="78" t="s">
        <v>24</v>
      </c>
      <c r="H21" s="55"/>
      <c r="I21" s="160"/>
      <c r="J21" s="166" t="s">
        <v>61</v>
      </c>
      <c r="K21" s="166" t="s">
        <v>61</v>
      </c>
      <c r="L21" s="166" t="s">
        <v>61</v>
      </c>
      <c r="M21" s="160"/>
      <c r="N21" s="55"/>
      <c r="O21" s="55"/>
      <c r="P21" s="55"/>
      <c r="Q21" s="55"/>
      <c r="R21" s="79"/>
      <c r="S21" s="79"/>
      <c r="T21" s="79"/>
      <c r="U21" s="79"/>
      <c r="V21" s="79"/>
      <c r="W21" s="79"/>
      <c r="X21" s="79"/>
      <c r="Y21" s="79"/>
      <c r="Z21" s="79"/>
      <c r="AA21" s="79"/>
      <c r="AB21" s="79"/>
      <c r="AC21" s="79"/>
      <c r="AD21" s="79"/>
      <c r="AE21" s="79"/>
      <c r="AF21" s="79"/>
      <c r="AG21" s="79"/>
      <c r="AH21" s="79"/>
      <c r="AI21" s="79"/>
      <c r="AJ21" s="79"/>
      <c r="AK21" s="79"/>
      <c r="AL21" s="79"/>
      <c r="AM21" s="79"/>
      <c r="AN21" s="79"/>
      <c r="AO21" s="79"/>
      <c r="AP21" s="79"/>
      <c r="AQ21" s="79"/>
      <c r="AR21" s="79"/>
      <c r="AS21" s="79"/>
      <c r="AT21" s="79"/>
      <c r="AU21" s="79"/>
      <c r="AV21" s="79"/>
      <c r="AW21" s="79"/>
      <c r="AX21" s="79"/>
      <c r="AY21" s="79"/>
      <c r="AZ21" s="79"/>
      <c r="BA21" s="79"/>
      <c r="BB21" s="79"/>
      <c r="BC21" s="79"/>
      <c r="BD21" s="79"/>
      <c r="BE21" s="79"/>
      <c r="BF21" s="79"/>
      <c r="BG21" s="79"/>
      <c r="BH21" s="79"/>
      <c r="BI21" s="79"/>
      <c r="BJ21" s="79"/>
      <c r="BK21" s="79"/>
      <c r="BL21" s="79"/>
      <c r="BM21" s="79"/>
      <c r="BN21" s="79"/>
      <c r="BO21" s="79"/>
      <c r="BP21" s="79"/>
      <c r="BQ21" s="79"/>
      <c r="BR21" s="79"/>
      <c r="BS21" s="79"/>
      <c r="BT21" s="79"/>
      <c r="BU21" s="79"/>
      <c r="BV21" s="79"/>
      <c r="BW21" s="79"/>
    </row>
    <row r="22" spans="1:75" s="31" customFormat="1" ht="14.4" x14ac:dyDescent="0.25">
      <c r="A22" s="75"/>
      <c r="B22" s="75"/>
      <c r="C22" s="76"/>
      <c r="D22" s="77"/>
      <c r="E22" s="78" t="s">
        <v>37</v>
      </c>
      <c r="F22" s="78" t="str" cm="1">
        <f t="array" ref="F22">INDEX(I22:M22,$G$7)</f>
        <v>Forecast</v>
      </c>
      <c r="G22" s="78" t="s">
        <v>24</v>
      </c>
      <c r="H22" s="55"/>
      <c r="I22" s="160"/>
      <c r="J22" s="166" t="s">
        <v>38</v>
      </c>
      <c r="K22" s="166" t="s">
        <v>38</v>
      </c>
      <c r="L22" s="166" t="s">
        <v>38</v>
      </c>
      <c r="M22" s="160"/>
      <c r="N22" s="55"/>
      <c r="O22" s="55"/>
      <c r="P22" s="55"/>
      <c r="Q22" s="55"/>
      <c r="R22" s="80"/>
      <c r="S22" s="80"/>
      <c r="T22" s="80"/>
      <c r="U22" s="80"/>
      <c r="V22" s="80"/>
      <c r="W22" s="80"/>
      <c r="X22" s="80"/>
      <c r="Y22" s="80"/>
      <c r="Z22" s="80"/>
      <c r="AA22" s="80"/>
      <c r="AB22" s="80"/>
      <c r="AC22" s="80"/>
      <c r="AD22" s="80"/>
      <c r="AE22" s="80"/>
      <c r="AF22" s="80"/>
      <c r="AG22" s="80"/>
      <c r="AH22" s="80"/>
      <c r="AI22" s="80"/>
      <c r="AJ22" s="80"/>
      <c r="AK22" s="80"/>
      <c r="AL22" s="80"/>
      <c r="AM22" s="80"/>
      <c r="AN22" s="80"/>
      <c r="AO22" s="80"/>
      <c r="AP22" s="80"/>
      <c r="AQ22" s="80"/>
      <c r="AR22" s="80"/>
      <c r="AS22" s="80"/>
      <c r="AT22" s="80"/>
      <c r="AU22" s="80"/>
      <c r="AV22" s="80"/>
      <c r="AW22" s="80"/>
      <c r="AX22" s="80"/>
      <c r="AY22" s="80"/>
      <c r="AZ22" s="80"/>
      <c r="BA22" s="80"/>
      <c r="BB22" s="80"/>
      <c r="BC22" s="80"/>
      <c r="BD22" s="80"/>
      <c r="BE22" s="80"/>
      <c r="BF22" s="80"/>
      <c r="BG22" s="80"/>
      <c r="BH22" s="80"/>
      <c r="BI22" s="80"/>
      <c r="BJ22" s="80"/>
      <c r="BK22" s="80"/>
      <c r="BL22" s="80"/>
      <c r="BM22" s="80"/>
      <c r="BN22" s="80"/>
      <c r="BO22" s="80"/>
      <c r="BP22" s="80"/>
      <c r="BQ22" s="80"/>
      <c r="BR22" s="80"/>
      <c r="BS22" s="80"/>
      <c r="BT22" s="80"/>
      <c r="BU22" s="80"/>
      <c r="BV22" s="80"/>
      <c r="BW22" s="80"/>
    </row>
    <row r="23" spans="1:75" s="31" customFormat="1" ht="14.4" x14ac:dyDescent="0.25">
      <c r="A23" s="75"/>
      <c r="B23" s="75"/>
      <c r="C23" s="76"/>
      <c r="D23" s="77"/>
      <c r="E23" s="78" t="s">
        <v>39</v>
      </c>
      <c r="F23" s="78" t="str" cm="1">
        <f t="array" ref="F23">INDEX(I23:M23,$G$7)</f>
        <v>Post-fcst</v>
      </c>
      <c r="G23" s="78" t="s">
        <v>24</v>
      </c>
      <c r="H23" s="55"/>
      <c r="I23" s="160"/>
      <c r="J23" s="166" t="s">
        <v>62</v>
      </c>
      <c r="K23" s="166" t="s">
        <v>62</v>
      </c>
      <c r="L23" s="166" t="s">
        <v>62</v>
      </c>
      <c r="M23" s="160"/>
      <c r="N23" s="55"/>
      <c r="O23" s="55"/>
      <c r="P23" s="55"/>
      <c r="Q23" s="55"/>
      <c r="R23" s="80"/>
      <c r="S23" s="80"/>
      <c r="T23" s="80"/>
      <c r="U23" s="80"/>
      <c r="V23" s="80"/>
      <c r="W23" s="80"/>
      <c r="X23" s="80"/>
      <c r="Y23" s="80"/>
      <c r="Z23" s="80"/>
      <c r="AA23" s="80"/>
      <c r="AB23" s="80"/>
      <c r="AC23" s="80"/>
      <c r="AD23" s="80"/>
      <c r="AE23" s="80"/>
      <c r="AF23" s="80"/>
      <c r="AG23" s="80"/>
      <c r="AH23" s="80"/>
      <c r="AI23" s="80"/>
      <c r="AJ23" s="80"/>
      <c r="AK23" s="80"/>
      <c r="AL23" s="80"/>
      <c r="AM23" s="80"/>
      <c r="AN23" s="80"/>
      <c r="AO23" s="80"/>
      <c r="AP23" s="80"/>
      <c r="AQ23" s="80"/>
      <c r="AR23" s="80"/>
      <c r="AS23" s="80"/>
      <c r="AT23" s="80"/>
      <c r="AU23" s="80"/>
      <c r="AV23" s="80"/>
      <c r="AW23" s="80"/>
      <c r="AX23" s="80"/>
      <c r="AY23" s="80"/>
      <c r="AZ23" s="80"/>
      <c r="BA23" s="80"/>
      <c r="BB23" s="80"/>
      <c r="BC23" s="80"/>
      <c r="BD23" s="80"/>
      <c r="BE23" s="80"/>
      <c r="BF23" s="80"/>
      <c r="BG23" s="80"/>
      <c r="BH23" s="80"/>
      <c r="BI23" s="80"/>
      <c r="BJ23" s="80"/>
      <c r="BK23" s="80"/>
      <c r="BL23" s="80"/>
      <c r="BM23" s="80"/>
      <c r="BN23" s="80"/>
      <c r="BO23" s="80"/>
      <c r="BP23" s="80"/>
      <c r="BQ23" s="80"/>
      <c r="BR23" s="80"/>
      <c r="BS23" s="80"/>
      <c r="BT23" s="80"/>
      <c r="BU23" s="80"/>
      <c r="BV23" s="80"/>
      <c r="BW23" s="80"/>
    </row>
    <row r="24" spans="1:75" ht="14.4" x14ac:dyDescent="0.25">
      <c r="A24" s="52"/>
      <c r="B24" s="52"/>
      <c r="C24" s="53"/>
      <c r="D24" s="67"/>
      <c r="E24" s="54"/>
      <c r="F24" s="54"/>
      <c r="G24" s="54"/>
      <c r="H24" s="54"/>
      <c r="I24" s="160"/>
      <c r="J24" s="54"/>
      <c r="K24" s="54"/>
      <c r="L24" s="54"/>
      <c r="M24" s="160"/>
      <c r="N24" s="54"/>
      <c r="O24" s="54"/>
      <c r="P24" s="54"/>
      <c r="Q24" s="54"/>
      <c r="R24" s="54"/>
      <c r="S24" s="54"/>
      <c r="T24" s="54"/>
      <c r="U24" s="54"/>
      <c r="V24" s="54"/>
      <c r="W24" s="54"/>
      <c r="X24" s="54"/>
      <c r="Y24" s="54"/>
      <c r="Z24" s="54"/>
      <c r="AA24" s="54"/>
      <c r="AB24" s="54"/>
      <c r="AC24" s="54"/>
      <c r="AD24" s="54"/>
      <c r="AE24" s="54"/>
      <c r="AF24" s="54"/>
      <c r="AG24" s="54"/>
      <c r="AH24" s="54"/>
      <c r="AI24" s="54"/>
      <c r="AJ24" s="54"/>
      <c r="AK24" s="54"/>
      <c r="AL24" s="54"/>
      <c r="AM24" s="54"/>
      <c r="AN24" s="54"/>
      <c r="AO24" s="54"/>
      <c r="AP24" s="54"/>
      <c r="AQ24" s="54"/>
      <c r="AR24" s="54"/>
      <c r="AS24" s="54"/>
      <c r="AT24" s="54"/>
      <c r="AU24" s="54"/>
      <c r="AV24" s="54"/>
      <c r="AW24" s="54"/>
      <c r="AX24" s="54"/>
      <c r="AY24" s="54"/>
      <c r="AZ24" s="54"/>
      <c r="BA24" s="54"/>
      <c r="BB24" s="54"/>
      <c r="BC24" s="54"/>
      <c r="BD24" s="54"/>
      <c r="BE24" s="54"/>
      <c r="BF24" s="54"/>
      <c r="BG24" s="54"/>
      <c r="BH24" s="54"/>
      <c r="BI24" s="54"/>
      <c r="BJ24" s="54"/>
      <c r="BK24" s="54"/>
      <c r="BL24" s="54"/>
      <c r="BM24" s="54"/>
      <c r="BN24" s="54"/>
      <c r="BO24" s="54"/>
      <c r="BP24" s="54"/>
      <c r="BQ24" s="54"/>
      <c r="BR24" s="54"/>
      <c r="BS24" s="54"/>
      <c r="BT24" s="54"/>
      <c r="BU24" s="54"/>
      <c r="BV24" s="54"/>
      <c r="BW24" s="54"/>
    </row>
    <row r="25" spans="1:75" ht="14.4" x14ac:dyDescent="0.25">
      <c r="A25" s="52" t="s">
        <v>95</v>
      </c>
      <c r="C25" s="53"/>
      <c r="D25" s="67"/>
      <c r="E25" s="54"/>
      <c r="F25" s="54"/>
      <c r="G25" s="54"/>
      <c r="H25" s="54"/>
      <c r="I25" s="160"/>
      <c r="J25" s="54"/>
      <c r="K25" s="54"/>
      <c r="L25" s="54"/>
      <c r="M25" s="160"/>
      <c r="N25" s="54"/>
      <c r="O25" s="54"/>
      <c r="P25" s="54"/>
      <c r="Q25" s="54"/>
      <c r="R25" s="54"/>
      <c r="S25" s="54"/>
      <c r="T25" s="54"/>
      <c r="U25" s="54"/>
      <c r="V25" s="54"/>
      <c r="W25" s="54"/>
      <c r="X25" s="54"/>
      <c r="Y25" s="54"/>
      <c r="Z25" s="54"/>
      <c r="AA25" s="54"/>
      <c r="AB25" s="54"/>
      <c r="AC25" s="54"/>
      <c r="AD25" s="54"/>
      <c r="AE25" s="54"/>
      <c r="AF25" s="54"/>
      <c r="AG25" s="54"/>
      <c r="AH25" s="54"/>
      <c r="AI25" s="54"/>
      <c r="AJ25" s="54"/>
      <c r="AK25" s="54"/>
      <c r="AL25" s="54"/>
      <c r="AM25" s="54"/>
      <c r="AN25" s="54"/>
      <c r="AO25" s="54"/>
      <c r="AP25" s="54"/>
      <c r="AQ25" s="54"/>
      <c r="AR25" s="54"/>
      <c r="AS25" s="54"/>
      <c r="AT25" s="54"/>
      <c r="AU25" s="54"/>
      <c r="AV25" s="54"/>
      <c r="AW25" s="54"/>
      <c r="AX25" s="54"/>
      <c r="AY25" s="54"/>
      <c r="AZ25" s="54"/>
      <c r="BA25" s="54"/>
      <c r="BB25" s="54"/>
      <c r="BC25" s="54"/>
      <c r="BD25" s="54"/>
      <c r="BE25" s="54"/>
      <c r="BF25" s="54"/>
      <c r="BG25" s="54"/>
      <c r="BH25" s="54"/>
      <c r="BI25" s="54"/>
      <c r="BJ25" s="54"/>
      <c r="BK25" s="54"/>
      <c r="BL25" s="54"/>
      <c r="BM25" s="54"/>
      <c r="BN25" s="54"/>
      <c r="BO25" s="54"/>
      <c r="BP25" s="54"/>
      <c r="BQ25" s="54"/>
      <c r="BR25" s="54"/>
      <c r="BS25" s="54"/>
      <c r="BT25" s="54"/>
      <c r="BU25" s="54"/>
      <c r="BV25" s="54"/>
      <c r="BW25" s="54"/>
    </row>
    <row r="26" spans="1:75" ht="14.4" x14ac:dyDescent="0.25">
      <c r="A26" s="52"/>
      <c r="B26" s="52"/>
      <c r="C26" s="53"/>
      <c r="D26" s="67"/>
      <c r="E26" s="54"/>
      <c r="F26" s="54"/>
      <c r="G26" s="54"/>
      <c r="H26" s="54"/>
      <c r="I26" s="160"/>
      <c r="J26" s="54"/>
      <c r="K26" s="54"/>
      <c r="L26" s="54"/>
      <c r="M26" s="160"/>
      <c r="N26" s="54"/>
      <c r="O26" s="54"/>
      <c r="P26" s="54"/>
      <c r="Q26" s="54"/>
      <c r="R26" s="54"/>
      <c r="S26" s="54"/>
      <c r="T26" s="54"/>
      <c r="U26" s="54"/>
      <c r="V26" s="54"/>
      <c r="W26" s="54"/>
      <c r="X26" s="54"/>
      <c r="Y26" s="54"/>
      <c r="Z26" s="54"/>
      <c r="AA26" s="54"/>
      <c r="AB26" s="54"/>
      <c r="AC26" s="54"/>
      <c r="AD26" s="54"/>
      <c r="AE26" s="54"/>
      <c r="AF26" s="54"/>
      <c r="AG26" s="54"/>
      <c r="AH26" s="54"/>
      <c r="AI26" s="54"/>
      <c r="AJ26" s="54"/>
      <c r="AK26" s="54"/>
      <c r="AL26" s="54"/>
      <c r="AM26" s="54"/>
      <c r="AN26" s="54"/>
      <c r="AO26" s="54"/>
      <c r="AP26" s="54"/>
      <c r="AQ26" s="54"/>
      <c r="AR26" s="54"/>
      <c r="AS26" s="54"/>
      <c r="AT26" s="54"/>
      <c r="AU26" s="54"/>
      <c r="AV26" s="54"/>
      <c r="AW26" s="54"/>
      <c r="AX26" s="54"/>
      <c r="AY26" s="54"/>
      <c r="AZ26" s="54"/>
      <c r="BA26" s="54"/>
      <c r="BB26" s="54"/>
      <c r="BC26" s="54"/>
      <c r="BD26" s="54"/>
      <c r="BE26" s="54"/>
      <c r="BF26" s="54"/>
      <c r="BG26" s="54"/>
      <c r="BH26" s="54"/>
      <c r="BI26" s="54"/>
      <c r="BJ26" s="54"/>
      <c r="BK26" s="54"/>
      <c r="BL26" s="54"/>
      <c r="BM26" s="54"/>
      <c r="BN26" s="54"/>
      <c r="BO26" s="54"/>
      <c r="BP26" s="54"/>
      <c r="BQ26" s="54"/>
      <c r="BR26" s="54"/>
      <c r="BS26" s="54"/>
      <c r="BT26" s="54"/>
      <c r="BU26" s="54"/>
      <c r="BV26" s="54"/>
      <c r="BW26" s="54"/>
    </row>
    <row r="27" spans="1:75" ht="14.4" x14ac:dyDescent="0.25">
      <c r="A27" s="52"/>
      <c r="B27" s="52"/>
      <c r="C27" s="53" t="s">
        <v>96</v>
      </c>
      <c r="D27" s="67"/>
      <c r="E27" s="54"/>
      <c r="F27" s="54"/>
      <c r="G27" s="54"/>
      <c r="H27" s="54"/>
      <c r="I27" s="160"/>
      <c r="J27" s="54"/>
      <c r="K27" s="54"/>
      <c r="L27" s="54"/>
      <c r="M27" s="160"/>
      <c r="N27" s="54"/>
      <c r="O27" s="54"/>
      <c r="P27" s="54"/>
      <c r="Q27" s="54"/>
      <c r="R27" s="54"/>
      <c r="S27" s="54"/>
      <c r="T27" s="54"/>
      <c r="U27" s="54"/>
      <c r="V27" s="54"/>
      <c r="W27" s="54"/>
      <c r="X27" s="54"/>
      <c r="Y27" s="54"/>
      <c r="Z27" s="54"/>
      <c r="AA27" s="54"/>
      <c r="AB27" s="54"/>
      <c r="AC27" s="54"/>
      <c r="AD27" s="54"/>
      <c r="AE27" s="54"/>
      <c r="AF27" s="54"/>
      <c r="AG27" s="54"/>
      <c r="AH27" s="54"/>
      <c r="AI27" s="54"/>
      <c r="AJ27" s="54"/>
      <c r="AK27" s="54"/>
      <c r="AL27" s="54"/>
      <c r="AM27" s="54"/>
      <c r="AN27" s="54"/>
      <c r="AO27" s="54"/>
      <c r="AP27" s="54"/>
      <c r="AQ27" s="54"/>
      <c r="AR27" s="54"/>
      <c r="AS27" s="54"/>
      <c r="AT27" s="54"/>
      <c r="AU27" s="54"/>
      <c r="AV27" s="54"/>
      <c r="AW27" s="54"/>
      <c r="AX27" s="54"/>
      <c r="AY27" s="54"/>
      <c r="AZ27" s="54"/>
      <c r="BA27" s="54"/>
      <c r="BB27" s="54"/>
      <c r="BC27" s="54"/>
      <c r="BD27" s="54"/>
      <c r="BE27" s="54"/>
      <c r="BF27" s="54"/>
      <c r="BG27" s="54"/>
      <c r="BH27" s="54"/>
      <c r="BI27" s="54"/>
      <c r="BJ27" s="54"/>
      <c r="BK27" s="54"/>
      <c r="BL27" s="54"/>
      <c r="BM27" s="54"/>
      <c r="BN27" s="54"/>
      <c r="BO27" s="54"/>
      <c r="BP27" s="54"/>
      <c r="BQ27" s="54"/>
      <c r="BR27" s="54"/>
      <c r="BS27" s="54"/>
      <c r="BT27" s="54"/>
      <c r="BU27" s="54"/>
      <c r="BV27" s="54"/>
      <c r="BW27" s="54"/>
    </row>
    <row r="28" spans="1:75" ht="14.4" x14ac:dyDescent="0.25">
      <c r="A28" s="52"/>
      <c r="B28" s="52"/>
      <c r="C28" s="53"/>
      <c r="D28" s="67"/>
      <c r="E28" s="55" t="s">
        <v>97</v>
      </c>
      <c r="F28" s="54" cm="1">
        <f t="array" ref="F28">INDEX(I28:M28,$G$7)</f>
        <v>400</v>
      </c>
      <c r="G28" s="55" t="s">
        <v>153</v>
      </c>
      <c r="H28" s="54"/>
      <c r="I28" s="160"/>
      <c r="J28" s="166">
        <v>400</v>
      </c>
      <c r="K28" s="166">
        <v>400</v>
      </c>
      <c r="L28" s="166">
        <v>400</v>
      </c>
      <c r="M28" s="160"/>
      <c r="N28" s="54"/>
      <c r="O28" s="54"/>
      <c r="P28" s="54"/>
      <c r="Q28" s="54"/>
      <c r="R28" s="54"/>
      <c r="S28" s="54"/>
      <c r="T28" s="54"/>
      <c r="U28" s="54"/>
      <c r="V28" s="54"/>
      <c r="W28" s="54"/>
      <c r="X28" s="54"/>
      <c r="Y28" s="54"/>
      <c r="Z28" s="54"/>
      <c r="AA28" s="54"/>
      <c r="AB28" s="54"/>
      <c r="AC28" s="54"/>
      <c r="AD28" s="54"/>
      <c r="AE28" s="54"/>
      <c r="AF28" s="54"/>
      <c r="AG28" s="54"/>
      <c r="AH28" s="54"/>
      <c r="AI28" s="54"/>
      <c r="AJ28" s="54"/>
      <c r="AK28" s="54"/>
      <c r="AL28" s="54"/>
      <c r="AM28" s="54"/>
      <c r="AN28" s="54"/>
      <c r="AO28" s="54"/>
      <c r="AP28" s="54"/>
      <c r="AQ28" s="54"/>
      <c r="AR28" s="54"/>
      <c r="AS28" s="54"/>
      <c r="AT28" s="54"/>
      <c r="AU28" s="54"/>
      <c r="AV28" s="54"/>
      <c r="AW28" s="54"/>
      <c r="AX28" s="54"/>
      <c r="AY28" s="54"/>
      <c r="AZ28" s="54"/>
      <c r="BA28" s="54"/>
      <c r="BB28" s="54"/>
      <c r="BC28" s="54"/>
      <c r="BD28" s="54"/>
      <c r="BE28" s="54"/>
      <c r="BF28" s="54"/>
      <c r="BG28" s="54"/>
      <c r="BH28" s="54"/>
      <c r="BI28" s="54"/>
      <c r="BJ28" s="54"/>
      <c r="BK28" s="54"/>
      <c r="BL28" s="54"/>
      <c r="BM28" s="54"/>
      <c r="BN28" s="54"/>
      <c r="BO28" s="54"/>
      <c r="BP28" s="54"/>
      <c r="BQ28" s="54"/>
      <c r="BR28" s="54"/>
      <c r="BS28" s="54"/>
      <c r="BT28" s="54"/>
      <c r="BU28" s="54"/>
      <c r="BV28" s="54"/>
      <c r="BW28" s="54"/>
    </row>
    <row r="29" spans="1:75" ht="14.4" x14ac:dyDescent="0.25">
      <c r="A29" s="52"/>
      <c r="B29" s="52"/>
      <c r="C29" s="53"/>
      <c r="D29" s="67"/>
      <c r="E29" s="55" t="s">
        <v>98</v>
      </c>
      <c r="F29" s="54" cm="1">
        <f t="array" ref="F29">INDEX(I29:M29,$G$7)</f>
        <v>200</v>
      </c>
      <c r="G29" s="55" t="s">
        <v>153</v>
      </c>
      <c r="H29" s="54"/>
      <c r="I29" s="160"/>
      <c r="J29" s="166">
        <v>200</v>
      </c>
      <c r="K29" s="166">
        <v>200</v>
      </c>
      <c r="L29" s="166">
        <v>200</v>
      </c>
      <c r="M29" s="160"/>
      <c r="N29" s="54"/>
      <c r="O29" s="54"/>
      <c r="P29" s="54"/>
      <c r="Q29" s="54"/>
      <c r="R29" s="54"/>
      <c r="S29" s="54"/>
      <c r="T29" s="54"/>
      <c r="U29" s="54"/>
      <c r="V29" s="54"/>
      <c r="W29" s="54"/>
      <c r="X29" s="54"/>
      <c r="Y29" s="54"/>
      <c r="Z29" s="54"/>
      <c r="AA29" s="54"/>
      <c r="AB29" s="54"/>
      <c r="AC29" s="54"/>
      <c r="AD29" s="54"/>
      <c r="AE29" s="54"/>
      <c r="AF29" s="54"/>
      <c r="AG29" s="54"/>
      <c r="AH29" s="54"/>
      <c r="AI29" s="54"/>
      <c r="AJ29" s="54"/>
      <c r="AK29" s="54"/>
      <c r="AL29" s="54"/>
      <c r="AM29" s="54"/>
      <c r="AN29" s="54"/>
      <c r="AO29" s="54"/>
      <c r="AP29" s="54"/>
      <c r="AQ29" s="54"/>
      <c r="AR29" s="54"/>
      <c r="AS29" s="54"/>
      <c r="AT29" s="54"/>
      <c r="AU29" s="54"/>
      <c r="AV29" s="54"/>
      <c r="AW29" s="54"/>
      <c r="AX29" s="54"/>
      <c r="AY29" s="54"/>
      <c r="AZ29" s="54"/>
      <c r="BA29" s="54"/>
      <c r="BB29" s="54"/>
      <c r="BC29" s="54"/>
      <c r="BD29" s="54"/>
      <c r="BE29" s="54"/>
      <c r="BF29" s="54"/>
      <c r="BG29" s="54"/>
      <c r="BH29" s="54"/>
      <c r="BI29" s="54"/>
      <c r="BJ29" s="54"/>
      <c r="BK29" s="54"/>
      <c r="BL29" s="54"/>
      <c r="BM29" s="54"/>
      <c r="BN29" s="54"/>
      <c r="BO29" s="54"/>
      <c r="BP29" s="54"/>
      <c r="BQ29" s="54"/>
      <c r="BR29" s="54"/>
      <c r="BS29" s="54"/>
      <c r="BT29" s="54"/>
      <c r="BU29" s="54"/>
      <c r="BV29" s="54"/>
      <c r="BW29" s="54"/>
    </row>
    <row r="30" spans="1:75" ht="14.4" x14ac:dyDescent="0.25">
      <c r="A30" s="52"/>
      <c r="B30" s="52"/>
      <c r="C30" s="53"/>
      <c r="D30" s="67"/>
      <c r="E30" s="55" t="s">
        <v>99</v>
      </c>
      <c r="F30" s="54" cm="1">
        <f t="array" ref="F30">INDEX(I30:M30,$G$7)</f>
        <v>50</v>
      </c>
      <c r="G30" s="55" t="s">
        <v>153</v>
      </c>
      <c r="H30" s="54"/>
      <c r="I30" s="160"/>
      <c r="J30" s="166">
        <v>50</v>
      </c>
      <c r="K30" s="166">
        <v>50</v>
      </c>
      <c r="L30" s="166">
        <v>50</v>
      </c>
      <c r="M30" s="160"/>
      <c r="N30" s="54"/>
      <c r="O30" s="54"/>
      <c r="P30" s="54"/>
      <c r="Q30" s="54"/>
      <c r="R30" s="54"/>
      <c r="S30" s="54"/>
      <c r="T30" s="54"/>
      <c r="U30" s="54"/>
      <c r="V30" s="54"/>
      <c r="W30" s="54"/>
      <c r="X30" s="54"/>
      <c r="Y30" s="54"/>
      <c r="Z30" s="54"/>
      <c r="AA30" s="54"/>
      <c r="AB30" s="54"/>
      <c r="AC30" s="54"/>
      <c r="AD30" s="54"/>
      <c r="AE30" s="54"/>
      <c r="AF30" s="54"/>
      <c r="AG30" s="54"/>
      <c r="AH30" s="54"/>
      <c r="AI30" s="54"/>
      <c r="AJ30" s="54"/>
      <c r="AK30" s="54"/>
      <c r="AL30" s="54"/>
      <c r="AM30" s="54"/>
      <c r="AN30" s="54"/>
      <c r="AO30" s="54"/>
      <c r="AP30" s="54"/>
      <c r="AQ30" s="54"/>
      <c r="AR30" s="54"/>
      <c r="AS30" s="54"/>
      <c r="AT30" s="54"/>
      <c r="AU30" s="54"/>
      <c r="AV30" s="54"/>
      <c r="AW30" s="54"/>
      <c r="AX30" s="54"/>
      <c r="AY30" s="54"/>
      <c r="AZ30" s="54"/>
      <c r="BA30" s="54"/>
      <c r="BB30" s="54"/>
      <c r="BC30" s="54"/>
      <c r="BD30" s="54"/>
      <c r="BE30" s="54"/>
      <c r="BF30" s="54"/>
      <c r="BG30" s="54"/>
      <c r="BH30" s="54"/>
      <c r="BI30" s="54"/>
      <c r="BJ30" s="54"/>
      <c r="BK30" s="54"/>
      <c r="BL30" s="54"/>
      <c r="BM30" s="54"/>
      <c r="BN30" s="54"/>
      <c r="BO30" s="54"/>
      <c r="BP30" s="54"/>
      <c r="BQ30" s="54"/>
      <c r="BR30" s="54"/>
      <c r="BS30" s="54"/>
      <c r="BT30" s="54"/>
      <c r="BU30" s="54"/>
      <c r="BV30" s="54"/>
      <c r="BW30" s="54"/>
    </row>
    <row r="31" spans="1:75" ht="14.4" x14ac:dyDescent="0.25">
      <c r="A31" s="52"/>
      <c r="B31" s="52"/>
      <c r="C31" s="53"/>
      <c r="D31" s="67"/>
      <c r="E31" s="54"/>
      <c r="F31" s="54"/>
      <c r="G31" s="54"/>
      <c r="H31" s="54"/>
      <c r="I31" s="160"/>
      <c r="J31" s="54"/>
      <c r="K31" s="54"/>
      <c r="L31" s="54"/>
      <c r="M31" s="160"/>
      <c r="N31" s="54"/>
      <c r="O31" s="54"/>
      <c r="P31" s="54"/>
      <c r="Q31" s="54"/>
      <c r="R31" s="54"/>
      <c r="S31" s="54"/>
      <c r="T31" s="54"/>
      <c r="U31" s="54"/>
      <c r="V31" s="54"/>
      <c r="W31" s="54"/>
      <c r="X31" s="54"/>
      <c r="Y31" s="54"/>
      <c r="Z31" s="54"/>
      <c r="AA31" s="54"/>
      <c r="AB31" s="54"/>
      <c r="AC31" s="54"/>
      <c r="AD31" s="54"/>
      <c r="AE31" s="54"/>
      <c r="AF31" s="54"/>
      <c r="AG31" s="54"/>
      <c r="AH31" s="54"/>
      <c r="AI31" s="54"/>
      <c r="AJ31" s="54"/>
      <c r="AK31" s="54"/>
      <c r="AL31" s="54"/>
      <c r="AM31" s="54"/>
      <c r="AN31" s="54"/>
      <c r="AO31" s="54"/>
      <c r="AP31" s="54"/>
      <c r="AQ31" s="54"/>
      <c r="AR31" s="54"/>
      <c r="AS31" s="54"/>
      <c r="AT31" s="54"/>
      <c r="AU31" s="54"/>
      <c r="AV31" s="54"/>
      <c r="AW31" s="54"/>
      <c r="AX31" s="54"/>
      <c r="AY31" s="54"/>
      <c r="AZ31" s="54"/>
      <c r="BA31" s="54"/>
      <c r="BB31" s="54"/>
      <c r="BC31" s="54"/>
      <c r="BD31" s="54"/>
      <c r="BE31" s="54"/>
      <c r="BF31" s="54"/>
      <c r="BG31" s="54"/>
      <c r="BH31" s="54"/>
      <c r="BI31" s="54"/>
      <c r="BJ31" s="54"/>
      <c r="BK31" s="54"/>
      <c r="BL31" s="54"/>
      <c r="BM31" s="54"/>
      <c r="BN31" s="54"/>
      <c r="BO31" s="54"/>
      <c r="BP31" s="54"/>
      <c r="BQ31" s="54"/>
      <c r="BR31" s="54"/>
      <c r="BS31" s="54"/>
      <c r="BT31" s="54"/>
      <c r="BU31" s="54"/>
      <c r="BV31" s="54"/>
      <c r="BW31" s="54"/>
    </row>
    <row r="32" spans="1:75" ht="14.4" x14ac:dyDescent="0.25">
      <c r="A32" s="52"/>
      <c r="B32" s="52"/>
      <c r="C32" s="53"/>
      <c r="D32" s="67"/>
      <c r="E32" s="54"/>
      <c r="F32" s="54"/>
      <c r="G32" s="54"/>
      <c r="H32" s="54"/>
      <c r="I32" s="160"/>
      <c r="J32" s="54"/>
      <c r="K32" s="54"/>
      <c r="L32" s="54"/>
      <c r="M32" s="160"/>
      <c r="N32" s="54"/>
      <c r="O32" s="54"/>
      <c r="P32" s="54"/>
      <c r="Q32" s="54"/>
      <c r="R32" s="54"/>
      <c r="S32" s="54"/>
      <c r="T32" s="54"/>
      <c r="U32" s="54"/>
      <c r="V32" s="54"/>
      <c r="W32" s="54"/>
      <c r="X32" s="54"/>
      <c r="Y32" s="54"/>
      <c r="Z32" s="54"/>
      <c r="AA32" s="54"/>
      <c r="AB32" s="54"/>
      <c r="AC32" s="54"/>
      <c r="AD32" s="54"/>
      <c r="AE32" s="54"/>
      <c r="AF32" s="54"/>
      <c r="AG32" s="54"/>
      <c r="AH32" s="54"/>
      <c r="AI32" s="54"/>
      <c r="AJ32" s="54"/>
      <c r="AK32" s="54"/>
      <c r="AL32" s="54"/>
      <c r="AM32" s="54"/>
      <c r="AN32" s="54"/>
      <c r="AO32" s="54"/>
      <c r="AP32" s="54"/>
      <c r="AQ32" s="54"/>
      <c r="AR32" s="54"/>
      <c r="AS32" s="54"/>
      <c r="AT32" s="54"/>
      <c r="AU32" s="54"/>
      <c r="AV32" s="54"/>
      <c r="AW32" s="54"/>
      <c r="AX32" s="54"/>
      <c r="AY32" s="54"/>
      <c r="AZ32" s="54"/>
      <c r="BA32" s="54"/>
      <c r="BB32" s="54"/>
      <c r="BC32" s="54"/>
      <c r="BD32" s="54"/>
      <c r="BE32" s="54"/>
      <c r="BF32" s="54"/>
      <c r="BG32" s="54"/>
      <c r="BH32" s="54"/>
      <c r="BI32" s="54"/>
      <c r="BJ32" s="54"/>
      <c r="BK32" s="54"/>
      <c r="BL32" s="54"/>
      <c r="BM32" s="54"/>
      <c r="BN32" s="54"/>
      <c r="BO32" s="54"/>
      <c r="BP32" s="54"/>
      <c r="BQ32" s="54"/>
      <c r="BR32" s="54"/>
      <c r="BS32" s="54"/>
      <c r="BT32" s="54"/>
      <c r="BU32" s="54"/>
      <c r="BV32" s="54"/>
      <c r="BW32" s="54"/>
    </row>
    <row r="33" spans="1:75" ht="14.4" x14ac:dyDescent="0.25">
      <c r="A33" s="52"/>
      <c r="B33" s="52"/>
      <c r="C33" s="53" t="s">
        <v>100</v>
      </c>
      <c r="D33" s="67"/>
      <c r="E33" s="54"/>
      <c r="F33" s="54"/>
      <c r="G33" s="54"/>
      <c r="H33" s="54"/>
      <c r="I33" s="160"/>
      <c r="J33" s="54"/>
      <c r="K33" s="54"/>
      <c r="L33" s="54"/>
      <c r="M33" s="160"/>
      <c r="N33" s="54"/>
      <c r="O33" s="54"/>
      <c r="P33" s="54"/>
      <c r="Q33" s="54"/>
      <c r="R33" s="54"/>
      <c r="S33" s="54"/>
      <c r="T33" s="54"/>
      <c r="U33" s="54"/>
      <c r="V33" s="54"/>
      <c r="W33" s="54"/>
      <c r="X33" s="54"/>
      <c r="Y33" s="54"/>
      <c r="Z33" s="54"/>
      <c r="AA33" s="54"/>
      <c r="AB33" s="54"/>
      <c r="AC33" s="54"/>
      <c r="AD33" s="54"/>
      <c r="AE33" s="54"/>
      <c r="AF33" s="54"/>
      <c r="AG33" s="54"/>
      <c r="AH33" s="54"/>
      <c r="AI33" s="54"/>
      <c r="AJ33" s="54"/>
      <c r="AK33" s="54"/>
      <c r="AL33" s="54"/>
      <c r="AM33" s="54"/>
      <c r="AN33" s="54"/>
      <c r="AO33" s="54"/>
      <c r="AP33" s="54"/>
      <c r="AQ33" s="54"/>
      <c r="AR33" s="54"/>
      <c r="AS33" s="54"/>
      <c r="AT33" s="54"/>
      <c r="AU33" s="54"/>
      <c r="AV33" s="54"/>
      <c r="AW33" s="54"/>
      <c r="AX33" s="54"/>
      <c r="AY33" s="54"/>
      <c r="AZ33" s="54"/>
      <c r="BA33" s="54"/>
      <c r="BB33" s="54"/>
      <c r="BC33" s="54"/>
      <c r="BD33" s="54"/>
      <c r="BE33" s="54"/>
      <c r="BF33" s="54"/>
      <c r="BG33" s="54"/>
      <c r="BH33" s="54"/>
      <c r="BI33" s="54"/>
      <c r="BJ33" s="54"/>
      <c r="BK33" s="54"/>
      <c r="BL33" s="54"/>
      <c r="BM33" s="54"/>
      <c r="BN33" s="54"/>
      <c r="BO33" s="54"/>
      <c r="BP33" s="54"/>
      <c r="BQ33" s="54"/>
      <c r="BR33" s="54"/>
      <c r="BS33" s="54"/>
      <c r="BT33" s="54"/>
      <c r="BU33" s="54"/>
      <c r="BV33" s="54"/>
      <c r="BW33" s="54"/>
    </row>
    <row r="34" spans="1:75" ht="14.4" x14ac:dyDescent="0.25">
      <c r="A34" s="52"/>
      <c r="B34" s="52"/>
      <c r="C34" s="53"/>
      <c r="D34" s="67"/>
      <c r="E34" s="55" t="s">
        <v>97</v>
      </c>
      <c r="F34" s="54" cm="1">
        <f t="array" ref="F34">INDEX(I34:M34,$G$7)</f>
        <v>65</v>
      </c>
      <c r="G34" s="55" t="s">
        <v>121</v>
      </c>
      <c r="H34" s="54"/>
      <c r="I34" s="160"/>
      <c r="J34" s="166">
        <v>65</v>
      </c>
      <c r="K34" s="166">
        <v>65</v>
      </c>
      <c r="L34" s="166">
        <v>65</v>
      </c>
      <c r="M34" s="160"/>
      <c r="N34" s="54"/>
      <c r="O34" s="54"/>
      <c r="P34" s="54"/>
      <c r="Q34" s="54"/>
      <c r="R34" s="54"/>
      <c r="S34" s="54"/>
      <c r="T34" s="54"/>
      <c r="U34" s="54"/>
      <c r="V34" s="54"/>
      <c r="W34" s="54"/>
      <c r="X34" s="54"/>
      <c r="Y34" s="54"/>
      <c r="Z34" s="54"/>
      <c r="AA34" s="54"/>
      <c r="AB34" s="54"/>
      <c r="AC34" s="54"/>
      <c r="AD34" s="54"/>
      <c r="AE34" s="54"/>
      <c r="AF34" s="54"/>
      <c r="AG34" s="54"/>
      <c r="AH34" s="54"/>
      <c r="AI34" s="54"/>
      <c r="AJ34" s="54"/>
      <c r="AK34" s="54"/>
      <c r="AL34" s="54"/>
      <c r="AM34" s="54"/>
      <c r="AN34" s="54"/>
      <c r="AO34" s="54"/>
      <c r="AP34" s="54"/>
      <c r="AQ34" s="54"/>
      <c r="AR34" s="54"/>
      <c r="AS34" s="54"/>
      <c r="AT34" s="54"/>
      <c r="AU34" s="54"/>
      <c r="AV34" s="54"/>
      <c r="AW34" s="54"/>
      <c r="AX34" s="54"/>
      <c r="AY34" s="54"/>
      <c r="AZ34" s="54"/>
      <c r="BA34" s="54"/>
      <c r="BB34" s="54"/>
      <c r="BC34" s="54"/>
      <c r="BD34" s="54"/>
      <c r="BE34" s="54"/>
      <c r="BF34" s="54"/>
      <c r="BG34" s="54"/>
      <c r="BH34" s="54"/>
      <c r="BI34" s="54"/>
      <c r="BJ34" s="54"/>
      <c r="BK34" s="54"/>
      <c r="BL34" s="54"/>
      <c r="BM34" s="54"/>
      <c r="BN34" s="54"/>
      <c r="BO34" s="54"/>
      <c r="BP34" s="54"/>
      <c r="BQ34" s="54"/>
      <c r="BR34" s="54"/>
      <c r="BS34" s="54"/>
      <c r="BT34" s="54"/>
      <c r="BU34" s="54"/>
      <c r="BV34" s="54"/>
      <c r="BW34" s="54"/>
    </row>
    <row r="35" spans="1:75" ht="14.4" x14ac:dyDescent="0.25">
      <c r="A35" s="52"/>
      <c r="B35" s="52"/>
      <c r="C35" s="53"/>
      <c r="D35" s="67"/>
      <c r="E35" s="55" t="s">
        <v>98</v>
      </c>
      <c r="F35" s="54" cm="1">
        <f t="array" ref="F35">INDEX(I35:M35,$G$7)</f>
        <v>104</v>
      </c>
      <c r="G35" s="55" t="s">
        <v>121</v>
      </c>
      <c r="H35" s="54"/>
      <c r="I35" s="160"/>
      <c r="J35" s="166">
        <v>104</v>
      </c>
      <c r="K35" s="166">
        <v>104</v>
      </c>
      <c r="L35" s="166">
        <v>104</v>
      </c>
      <c r="M35" s="160"/>
      <c r="N35" s="54"/>
      <c r="O35" s="54"/>
      <c r="P35" s="54"/>
      <c r="Q35" s="54"/>
      <c r="R35" s="54"/>
      <c r="S35" s="54"/>
      <c r="T35" s="54"/>
      <c r="U35" s="54"/>
      <c r="V35" s="54"/>
      <c r="W35" s="54"/>
      <c r="X35" s="54"/>
      <c r="Y35" s="54"/>
      <c r="Z35" s="54"/>
      <c r="AA35" s="54"/>
      <c r="AB35" s="54"/>
      <c r="AC35" s="54"/>
      <c r="AD35" s="54"/>
      <c r="AE35" s="54"/>
      <c r="AF35" s="54"/>
      <c r="AG35" s="54"/>
      <c r="AH35" s="54"/>
      <c r="AI35" s="54"/>
      <c r="AJ35" s="54"/>
      <c r="AK35" s="54"/>
      <c r="AL35" s="54"/>
      <c r="AM35" s="54"/>
      <c r="AN35" s="54"/>
      <c r="AO35" s="54"/>
      <c r="AP35" s="54"/>
      <c r="AQ35" s="54"/>
      <c r="AR35" s="54"/>
      <c r="AS35" s="54"/>
      <c r="AT35" s="54"/>
      <c r="AU35" s="54"/>
      <c r="AV35" s="54"/>
      <c r="AW35" s="54"/>
      <c r="AX35" s="54"/>
      <c r="AY35" s="54"/>
      <c r="AZ35" s="54"/>
      <c r="BA35" s="54"/>
      <c r="BB35" s="54"/>
      <c r="BC35" s="54"/>
      <c r="BD35" s="54"/>
      <c r="BE35" s="54"/>
      <c r="BF35" s="54"/>
      <c r="BG35" s="54"/>
      <c r="BH35" s="54"/>
      <c r="BI35" s="54"/>
      <c r="BJ35" s="54"/>
      <c r="BK35" s="54"/>
      <c r="BL35" s="54"/>
      <c r="BM35" s="54"/>
      <c r="BN35" s="54"/>
      <c r="BO35" s="54"/>
      <c r="BP35" s="54"/>
      <c r="BQ35" s="54"/>
      <c r="BR35" s="54"/>
      <c r="BS35" s="54"/>
      <c r="BT35" s="54"/>
      <c r="BU35" s="54"/>
      <c r="BV35" s="54"/>
      <c r="BW35" s="54"/>
    </row>
    <row r="36" spans="1:75" ht="14.4" x14ac:dyDescent="0.25">
      <c r="A36" s="52"/>
      <c r="B36" s="52"/>
      <c r="C36" s="53"/>
      <c r="D36" s="67"/>
      <c r="E36" s="55" t="s">
        <v>99</v>
      </c>
      <c r="F36" s="54" cm="1">
        <f t="array" ref="F36">INDEX(I36:M36,$G$7)</f>
        <v>61</v>
      </c>
      <c r="G36" s="55" t="s">
        <v>121</v>
      </c>
      <c r="H36" s="54"/>
      <c r="I36" s="160"/>
      <c r="J36" s="166">
        <v>61</v>
      </c>
      <c r="K36" s="166">
        <v>61</v>
      </c>
      <c r="L36" s="166">
        <v>61</v>
      </c>
      <c r="M36" s="160"/>
      <c r="N36" s="54"/>
      <c r="O36" s="54"/>
      <c r="P36" s="54"/>
      <c r="Q36" s="54"/>
      <c r="R36" s="54"/>
      <c r="S36" s="54"/>
      <c r="T36" s="54"/>
      <c r="U36" s="54"/>
      <c r="V36" s="54"/>
      <c r="W36" s="54"/>
      <c r="X36" s="54"/>
      <c r="Y36" s="54"/>
      <c r="Z36" s="54"/>
      <c r="AA36" s="54"/>
      <c r="AB36" s="54"/>
      <c r="AC36" s="54"/>
      <c r="AD36" s="54"/>
      <c r="AE36" s="54"/>
      <c r="AF36" s="54"/>
      <c r="AG36" s="54"/>
      <c r="AH36" s="54"/>
      <c r="AI36" s="54"/>
      <c r="AJ36" s="54"/>
      <c r="AK36" s="54"/>
      <c r="AL36" s="54"/>
      <c r="AM36" s="54"/>
      <c r="AN36" s="54"/>
      <c r="AO36" s="54"/>
      <c r="AP36" s="54"/>
      <c r="AQ36" s="54"/>
      <c r="AR36" s="54"/>
      <c r="AS36" s="54"/>
      <c r="AT36" s="54"/>
      <c r="AU36" s="54"/>
      <c r="AV36" s="54"/>
      <c r="AW36" s="54"/>
      <c r="AX36" s="54"/>
      <c r="AY36" s="54"/>
      <c r="AZ36" s="54"/>
      <c r="BA36" s="54"/>
      <c r="BB36" s="54"/>
      <c r="BC36" s="54"/>
      <c r="BD36" s="54"/>
      <c r="BE36" s="54"/>
      <c r="BF36" s="54"/>
      <c r="BG36" s="54"/>
      <c r="BH36" s="54"/>
      <c r="BI36" s="54"/>
      <c r="BJ36" s="54"/>
      <c r="BK36" s="54"/>
      <c r="BL36" s="54"/>
      <c r="BM36" s="54"/>
      <c r="BN36" s="54"/>
      <c r="BO36" s="54"/>
      <c r="BP36" s="54"/>
      <c r="BQ36" s="54"/>
      <c r="BR36" s="54"/>
      <c r="BS36" s="54"/>
      <c r="BT36" s="54"/>
      <c r="BU36" s="54"/>
      <c r="BV36" s="54"/>
      <c r="BW36" s="54"/>
    </row>
    <row r="37" spans="1:75" ht="14.4" x14ac:dyDescent="0.25">
      <c r="A37" s="52"/>
      <c r="B37" s="52"/>
      <c r="C37" s="53"/>
      <c r="D37" s="67"/>
      <c r="E37" s="54"/>
      <c r="F37" s="54"/>
      <c r="G37" s="54"/>
      <c r="H37" s="54"/>
      <c r="I37" s="160"/>
      <c r="J37" s="54"/>
      <c r="K37" s="54"/>
      <c r="L37" s="54"/>
      <c r="M37" s="160"/>
      <c r="N37" s="54"/>
      <c r="O37" s="54"/>
      <c r="P37" s="54"/>
      <c r="Q37" s="54"/>
      <c r="R37" s="54"/>
      <c r="S37" s="54"/>
      <c r="T37" s="54"/>
      <c r="U37" s="54"/>
      <c r="V37" s="54"/>
      <c r="W37" s="54"/>
      <c r="X37" s="54"/>
      <c r="Y37" s="54"/>
      <c r="Z37" s="54"/>
      <c r="AA37" s="54"/>
      <c r="AB37" s="54"/>
      <c r="AC37" s="54"/>
      <c r="AD37" s="54"/>
      <c r="AE37" s="54"/>
      <c r="AF37" s="54"/>
      <c r="AG37" s="54"/>
      <c r="AH37" s="54"/>
      <c r="AI37" s="54"/>
      <c r="AJ37" s="54"/>
      <c r="AK37" s="54"/>
      <c r="AL37" s="54"/>
      <c r="AM37" s="54"/>
      <c r="AN37" s="54"/>
      <c r="AO37" s="54"/>
      <c r="AP37" s="54"/>
      <c r="AQ37" s="54"/>
      <c r="AR37" s="54"/>
      <c r="AS37" s="54"/>
      <c r="AT37" s="54"/>
      <c r="AU37" s="54"/>
      <c r="AV37" s="54"/>
      <c r="AW37" s="54"/>
      <c r="AX37" s="54"/>
      <c r="AY37" s="54"/>
      <c r="AZ37" s="54"/>
      <c r="BA37" s="54"/>
      <c r="BB37" s="54"/>
      <c r="BC37" s="54"/>
      <c r="BD37" s="54"/>
      <c r="BE37" s="54"/>
      <c r="BF37" s="54"/>
      <c r="BG37" s="54"/>
      <c r="BH37" s="54"/>
      <c r="BI37" s="54"/>
      <c r="BJ37" s="54"/>
      <c r="BK37" s="54"/>
      <c r="BL37" s="54"/>
      <c r="BM37" s="54"/>
      <c r="BN37" s="54"/>
      <c r="BO37" s="54"/>
      <c r="BP37" s="54"/>
      <c r="BQ37" s="54"/>
      <c r="BR37" s="54"/>
      <c r="BS37" s="54"/>
      <c r="BT37" s="54"/>
      <c r="BU37" s="54"/>
      <c r="BV37" s="54"/>
      <c r="BW37" s="54"/>
    </row>
    <row r="38" spans="1:75" ht="14.4" x14ac:dyDescent="0.25">
      <c r="A38" s="52"/>
      <c r="B38" s="52"/>
      <c r="C38" s="53"/>
      <c r="D38" s="67"/>
      <c r="E38" s="54" t="s">
        <v>101</v>
      </c>
      <c r="F38" s="106" cm="1">
        <f t="array" ref="F38">INDEX(I38:M38,$G$7)</f>
        <v>0.45</v>
      </c>
      <c r="G38" s="172" t="s">
        <v>52</v>
      </c>
      <c r="H38" s="54"/>
      <c r="I38" s="160"/>
      <c r="J38" s="175">
        <v>0.45</v>
      </c>
      <c r="K38" s="175">
        <v>0.45</v>
      </c>
      <c r="L38" s="175">
        <v>0.45</v>
      </c>
      <c r="M38" s="160"/>
      <c r="N38" s="54"/>
      <c r="O38" s="54"/>
      <c r="P38" s="54"/>
      <c r="Q38" s="54"/>
      <c r="R38" s="54"/>
      <c r="S38" s="54"/>
      <c r="T38" s="54"/>
      <c r="U38" s="54"/>
      <c r="V38" s="54"/>
      <c r="W38" s="54"/>
      <c r="X38" s="54"/>
      <c r="Y38" s="54"/>
      <c r="Z38" s="54"/>
      <c r="AA38" s="54"/>
      <c r="AB38" s="54"/>
      <c r="AC38" s="54"/>
      <c r="AD38" s="54"/>
      <c r="AE38" s="54"/>
      <c r="AF38" s="54"/>
      <c r="AG38" s="54"/>
      <c r="AH38" s="54"/>
      <c r="AI38" s="54"/>
      <c r="AJ38" s="54"/>
      <c r="AK38" s="54"/>
      <c r="AL38" s="54"/>
      <c r="AM38" s="54"/>
      <c r="AN38" s="54"/>
      <c r="AO38" s="54"/>
      <c r="AP38" s="54"/>
      <c r="AQ38" s="54"/>
      <c r="AR38" s="54"/>
      <c r="AS38" s="54"/>
      <c r="AT38" s="54"/>
      <c r="AU38" s="54"/>
      <c r="AV38" s="54"/>
      <c r="AW38" s="54"/>
      <c r="AX38" s="54"/>
      <c r="AY38" s="54"/>
      <c r="AZ38" s="54"/>
      <c r="BA38" s="54"/>
      <c r="BB38" s="54"/>
      <c r="BC38" s="54"/>
      <c r="BD38" s="54"/>
      <c r="BE38" s="54"/>
      <c r="BF38" s="54"/>
      <c r="BG38" s="54"/>
      <c r="BH38" s="54"/>
      <c r="BI38" s="54"/>
      <c r="BJ38" s="54"/>
      <c r="BK38" s="54"/>
      <c r="BL38" s="54"/>
      <c r="BM38" s="54"/>
      <c r="BN38" s="54"/>
      <c r="BO38" s="54"/>
      <c r="BP38" s="54"/>
      <c r="BQ38" s="54"/>
      <c r="BR38" s="54"/>
      <c r="BS38" s="54"/>
      <c r="BT38" s="54"/>
      <c r="BU38" s="54"/>
      <c r="BV38" s="54"/>
      <c r="BW38" s="54"/>
    </row>
    <row r="39" spans="1:75" ht="14.4" x14ac:dyDescent="0.25">
      <c r="A39" s="52"/>
      <c r="B39" s="52"/>
      <c r="C39" s="53"/>
      <c r="D39" s="67"/>
      <c r="E39" s="54" t="s">
        <v>102</v>
      </c>
      <c r="F39" s="54" cm="1">
        <f t="array" ref="F39">INDEX(I39:M39,$G$7)</f>
        <v>60</v>
      </c>
      <c r="G39" s="54" t="s">
        <v>125</v>
      </c>
      <c r="H39" s="54"/>
      <c r="I39" s="160"/>
      <c r="J39" s="166">
        <v>60</v>
      </c>
      <c r="K39" s="166">
        <v>60</v>
      </c>
      <c r="L39" s="166">
        <v>60</v>
      </c>
      <c r="M39" s="160"/>
      <c r="N39" s="54"/>
      <c r="O39" s="54"/>
      <c r="P39" s="54"/>
      <c r="Q39" s="54"/>
      <c r="R39" s="54"/>
      <c r="S39" s="54"/>
      <c r="T39" s="54"/>
      <c r="U39" s="54"/>
      <c r="V39" s="54"/>
      <c r="W39" s="54"/>
      <c r="X39" s="54"/>
      <c r="Y39" s="54"/>
      <c r="Z39" s="54"/>
      <c r="AA39" s="54"/>
      <c r="AB39" s="54"/>
      <c r="AC39" s="54"/>
      <c r="AD39" s="54"/>
      <c r="AE39" s="54"/>
      <c r="AF39" s="54"/>
      <c r="AG39" s="54"/>
      <c r="AH39" s="54"/>
      <c r="AI39" s="54"/>
      <c r="AJ39" s="54"/>
      <c r="AK39" s="54"/>
      <c r="AL39" s="54"/>
      <c r="AM39" s="54"/>
      <c r="AN39" s="54"/>
      <c r="AO39" s="54"/>
      <c r="AP39" s="54"/>
      <c r="AQ39" s="54"/>
      <c r="AR39" s="54"/>
      <c r="AS39" s="54"/>
      <c r="AT39" s="54"/>
      <c r="AU39" s="54"/>
      <c r="AV39" s="54"/>
      <c r="AW39" s="54"/>
      <c r="AX39" s="54"/>
      <c r="AY39" s="54"/>
      <c r="AZ39" s="54"/>
      <c r="BA39" s="54"/>
      <c r="BB39" s="54"/>
      <c r="BC39" s="54"/>
      <c r="BD39" s="54"/>
      <c r="BE39" s="54"/>
      <c r="BF39" s="54"/>
      <c r="BG39" s="54"/>
      <c r="BH39" s="54"/>
      <c r="BI39" s="54"/>
      <c r="BJ39" s="54"/>
      <c r="BK39" s="54"/>
      <c r="BL39" s="54"/>
      <c r="BM39" s="54"/>
      <c r="BN39" s="54"/>
      <c r="BO39" s="54"/>
      <c r="BP39" s="54"/>
      <c r="BQ39" s="54"/>
      <c r="BR39" s="54"/>
      <c r="BS39" s="54"/>
      <c r="BT39" s="54"/>
      <c r="BU39" s="54"/>
      <c r="BV39" s="54"/>
      <c r="BW39" s="54"/>
    </row>
    <row r="40" spans="1:75" ht="14.4" x14ac:dyDescent="0.25">
      <c r="A40" s="52"/>
      <c r="B40" s="52"/>
      <c r="C40" s="53"/>
      <c r="D40" s="67"/>
      <c r="E40" s="54"/>
      <c r="F40" s="54"/>
      <c r="G40" s="54"/>
      <c r="H40" s="54"/>
      <c r="I40" s="160"/>
      <c r="J40" s="54"/>
      <c r="K40" s="54"/>
      <c r="L40" s="54"/>
      <c r="M40" s="160"/>
      <c r="N40" s="54"/>
      <c r="O40" s="54"/>
      <c r="P40" s="54"/>
      <c r="Q40" s="54"/>
      <c r="R40" s="54"/>
      <c r="S40" s="54"/>
      <c r="T40" s="54"/>
      <c r="U40" s="54"/>
      <c r="V40" s="54"/>
      <c r="W40" s="54"/>
      <c r="X40" s="54"/>
      <c r="Y40" s="54"/>
      <c r="Z40" s="54"/>
      <c r="AA40" s="54"/>
      <c r="AB40" s="54"/>
      <c r="AC40" s="54"/>
      <c r="AD40" s="54"/>
      <c r="AE40" s="54"/>
      <c r="AF40" s="54"/>
      <c r="AG40" s="54"/>
      <c r="AH40" s="54"/>
      <c r="AI40" s="54"/>
      <c r="AJ40" s="54"/>
      <c r="AK40" s="54"/>
      <c r="AL40" s="54"/>
      <c r="AM40" s="54"/>
      <c r="AN40" s="54"/>
      <c r="AO40" s="54"/>
      <c r="AP40" s="54"/>
      <c r="AQ40" s="54"/>
      <c r="AR40" s="54"/>
      <c r="AS40" s="54"/>
      <c r="AT40" s="54"/>
      <c r="AU40" s="54"/>
      <c r="AV40" s="54"/>
      <c r="AW40" s="54"/>
      <c r="AX40" s="54"/>
      <c r="AY40" s="54"/>
      <c r="AZ40" s="54"/>
      <c r="BA40" s="54"/>
      <c r="BB40" s="54"/>
      <c r="BC40" s="54"/>
      <c r="BD40" s="54"/>
      <c r="BE40" s="54"/>
      <c r="BF40" s="54"/>
      <c r="BG40" s="54"/>
      <c r="BH40" s="54"/>
      <c r="BI40" s="54"/>
      <c r="BJ40" s="54"/>
      <c r="BK40" s="54"/>
      <c r="BL40" s="54"/>
      <c r="BM40" s="54"/>
      <c r="BN40" s="54"/>
      <c r="BO40" s="54"/>
      <c r="BP40" s="54"/>
      <c r="BQ40" s="54"/>
      <c r="BR40" s="54"/>
      <c r="BS40" s="54"/>
      <c r="BT40" s="54"/>
      <c r="BU40" s="54"/>
      <c r="BV40" s="54"/>
      <c r="BW40" s="54"/>
    </row>
    <row r="41" spans="1:75" ht="14.4" x14ac:dyDescent="0.25">
      <c r="A41" s="52"/>
      <c r="B41" s="52"/>
      <c r="C41" s="53"/>
      <c r="D41" s="67"/>
      <c r="E41" s="54"/>
      <c r="F41" s="54"/>
      <c r="G41" s="54"/>
      <c r="H41" s="54"/>
      <c r="I41" s="160"/>
      <c r="J41" s="54"/>
      <c r="K41" s="54"/>
      <c r="L41" s="54"/>
      <c r="M41" s="160"/>
      <c r="N41" s="54"/>
      <c r="O41" s="54"/>
      <c r="P41" s="54"/>
      <c r="Q41" s="54"/>
      <c r="R41" s="54"/>
      <c r="S41" s="54"/>
      <c r="T41" s="54"/>
      <c r="U41" s="54"/>
      <c r="V41" s="54"/>
      <c r="W41" s="54"/>
      <c r="X41" s="54"/>
      <c r="Y41" s="54"/>
      <c r="Z41" s="54"/>
      <c r="AA41" s="54"/>
      <c r="AB41" s="54"/>
      <c r="AC41" s="54"/>
      <c r="AD41" s="54"/>
      <c r="AE41" s="54"/>
      <c r="AF41" s="54"/>
      <c r="AG41" s="54"/>
      <c r="AH41" s="54"/>
      <c r="AI41" s="54"/>
      <c r="AJ41" s="54"/>
      <c r="AK41" s="54"/>
      <c r="AL41" s="54"/>
      <c r="AM41" s="54"/>
      <c r="AN41" s="54"/>
      <c r="AO41" s="54"/>
      <c r="AP41" s="54"/>
      <c r="AQ41" s="54"/>
      <c r="AR41" s="54"/>
      <c r="AS41" s="54"/>
      <c r="AT41" s="54"/>
      <c r="AU41" s="54"/>
      <c r="AV41" s="54"/>
      <c r="AW41" s="54"/>
      <c r="AX41" s="54"/>
      <c r="AY41" s="54"/>
      <c r="AZ41" s="54"/>
      <c r="BA41" s="54"/>
      <c r="BB41" s="54"/>
      <c r="BC41" s="54"/>
      <c r="BD41" s="54"/>
      <c r="BE41" s="54"/>
      <c r="BF41" s="54"/>
      <c r="BG41" s="54"/>
      <c r="BH41" s="54"/>
      <c r="BI41" s="54"/>
      <c r="BJ41" s="54"/>
      <c r="BK41" s="54"/>
      <c r="BL41" s="54"/>
      <c r="BM41" s="54"/>
      <c r="BN41" s="54"/>
      <c r="BO41" s="54"/>
      <c r="BP41" s="54"/>
      <c r="BQ41" s="54"/>
      <c r="BR41" s="54"/>
      <c r="BS41" s="54"/>
      <c r="BT41" s="54"/>
      <c r="BU41" s="54"/>
      <c r="BV41" s="54"/>
      <c r="BW41" s="54"/>
    </row>
    <row r="42" spans="1:75" ht="14.4" x14ac:dyDescent="0.25">
      <c r="A42" s="52" t="s">
        <v>103</v>
      </c>
      <c r="B42" s="52"/>
      <c r="C42" s="53"/>
      <c r="D42" s="67"/>
      <c r="E42" s="54"/>
      <c r="F42" s="106"/>
      <c r="G42" s="54"/>
      <c r="H42" s="54"/>
      <c r="I42" s="160"/>
      <c r="J42" s="54"/>
      <c r="K42" s="54"/>
      <c r="L42" s="54"/>
      <c r="M42" s="160"/>
      <c r="N42" s="54"/>
      <c r="O42" s="54"/>
      <c r="P42" s="54"/>
      <c r="Q42" s="54"/>
      <c r="R42" s="54"/>
      <c r="S42" s="54"/>
      <c r="T42" s="54"/>
      <c r="U42" s="54"/>
      <c r="V42" s="54"/>
      <c r="W42" s="54"/>
      <c r="X42" s="54"/>
      <c r="Y42" s="54"/>
      <c r="Z42" s="54"/>
      <c r="AA42" s="54"/>
      <c r="AB42" s="54"/>
      <c r="AC42" s="54"/>
      <c r="AD42" s="54"/>
      <c r="AE42" s="54"/>
      <c r="AF42" s="54"/>
      <c r="AG42" s="54"/>
      <c r="AH42" s="54"/>
      <c r="AI42" s="54"/>
      <c r="AJ42" s="54"/>
      <c r="AK42" s="54"/>
      <c r="AL42" s="54"/>
      <c r="AM42" s="54"/>
      <c r="AN42" s="54"/>
      <c r="AO42" s="54"/>
      <c r="AP42" s="54"/>
      <c r="AQ42" s="54"/>
      <c r="AR42" s="54"/>
      <c r="AS42" s="54"/>
      <c r="AT42" s="54"/>
      <c r="AU42" s="54"/>
      <c r="AV42" s="54"/>
      <c r="AW42" s="54"/>
      <c r="AX42" s="54"/>
      <c r="AY42" s="54"/>
      <c r="AZ42" s="54"/>
      <c r="BA42" s="54"/>
      <c r="BB42" s="54"/>
      <c r="BC42" s="54"/>
      <c r="BD42" s="54"/>
      <c r="BE42" s="54"/>
      <c r="BF42" s="54"/>
      <c r="BG42" s="54"/>
      <c r="BH42" s="54"/>
      <c r="BI42" s="54"/>
      <c r="BJ42" s="54"/>
      <c r="BK42" s="54"/>
      <c r="BL42" s="54"/>
      <c r="BM42" s="54"/>
      <c r="BN42" s="54"/>
      <c r="BO42" s="54"/>
      <c r="BP42" s="54"/>
      <c r="BQ42" s="54"/>
      <c r="BR42" s="54"/>
      <c r="BS42" s="54"/>
      <c r="BT42" s="54"/>
      <c r="BU42" s="54"/>
      <c r="BV42" s="54"/>
      <c r="BW42" s="54"/>
    </row>
    <row r="43" spans="1:75" ht="14.4" x14ac:dyDescent="0.25">
      <c r="A43" s="52"/>
      <c r="B43" s="52" t="s">
        <v>104</v>
      </c>
      <c r="D43" s="67"/>
      <c r="E43" s="54"/>
      <c r="F43" s="106"/>
      <c r="G43" s="54"/>
      <c r="H43" s="54"/>
      <c r="I43" s="160"/>
      <c r="J43" s="54"/>
      <c r="K43" s="54"/>
      <c r="L43" s="54"/>
      <c r="M43" s="160"/>
      <c r="N43" s="54"/>
      <c r="O43" s="54"/>
      <c r="P43" s="54"/>
      <c r="Q43" s="54"/>
      <c r="R43" s="54"/>
      <c r="S43" s="54"/>
      <c r="T43" s="54"/>
      <c r="U43" s="54"/>
      <c r="V43" s="54"/>
      <c r="W43" s="54"/>
      <c r="X43" s="54"/>
      <c r="Y43" s="54"/>
      <c r="Z43" s="54"/>
      <c r="AA43" s="54"/>
      <c r="AB43" s="54"/>
      <c r="AC43" s="54"/>
      <c r="AD43" s="54"/>
      <c r="AE43" s="54"/>
      <c r="AF43" s="54"/>
      <c r="AG43" s="54"/>
      <c r="AH43" s="54"/>
      <c r="AI43" s="54"/>
      <c r="AJ43" s="54"/>
      <c r="AK43" s="54"/>
      <c r="AL43" s="54"/>
      <c r="AM43" s="54"/>
      <c r="AN43" s="54"/>
      <c r="AO43" s="54"/>
      <c r="AP43" s="54"/>
      <c r="AQ43" s="54"/>
      <c r="AR43" s="54"/>
      <c r="AS43" s="54"/>
      <c r="AT43" s="54"/>
      <c r="AU43" s="54"/>
      <c r="AV43" s="54"/>
      <c r="AW43" s="54"/>
      <c r="AX43" s="54"/>
      <c r="AY43" s="54"/>
      <c r="AZ43" s="54"/>
      <c r="BA43" s="54"/>
      <c r="BB43" s="54"/>
      <c r="BC43" s="54"/>
      <c r="BD43" s="54"/>
      <c r="BE43" s="54"/>
      <c r="BF43" s="54"/>
      <c r="BG43" s="54"/>
      <c r="BH43" s="54"/>
      <c r="BI43" s="54"/>
      <c r="BJ43" s="54"/>
      <c r="BK43" s="54"/>
      <c r="BL43" s="54"/>
      <c r="BM43" s="54"/>
      <c r="BN43" s="54"/>
      <c r="BO43" s="54"/>
      <c r="BP43" s="54"/>
      <c r="BQ43" s="54"/>
      <c r="BR43" s="54"/>
      <c r="BS43" s="54"/>
      <c r="BT43" s="54"/>
      <c r="BU43" s="54"/>
      <c r="BV43" s="54"/>
      <c r="BW43" s="54"/>
    </row>
    <row r="44" spans="1:75" ht="14.4" x14ac:dyDescent="0.25">
      <c r="A44" s="52"/>
      <c r="B44" s="162"/>
      <c r="C44" s="14" t="s">
        <v>105</v>
      </c>
      <c r="D44" s="67"/>
      <c r="E44" s="54"/>
      <c r="F44" s="106"/>
      <c r="G44" s="54"/>
      <c r="H44" s="54"/>
      <c r="I44" s="160"/>
      <c r="J44" s="54"/>
      <c r="K44" s="54"/>
      <c r="L44" s="54"/>
      <c r="M44" s="160"/>
      <c r="N44" s="54"/>
      <c r="O44" s="54"/>
      <c r="P44" s="54"/>
      <c r="Q44" s="54"/>
      <c r="R44" s="54"/>
      <c r="S44" s="54"/>
      <c r="T44" s="54"/>
      <c r="U44" s="54"/>
      <c r="V44" s="54"/>
      <c r="W44" s="54"/>
      <c r="X44" s="54"/>
      <c r="Y44" s="54"/>
      <c r="Z44" s="54"/>
      <c r="AA44" s="54"/>
      <c r="AB44" s="54"/>
      <c r="AC44" s="54"/>
      <c r="AD44" s="54"/>
      <c r="AE44" s="54"/>
      <c r="AF44" s="54"/>
      <c r="AG44" s="54"/>
      <c r="AH44" s="54"/>
      <c r="AI44" s="54"/>
      <c r="AJ44" s="54"/>
      <c r="AK44" s="54"/>
      <c r="AL44" s="54"/>
      <c r="AM44" s="54"/>
      <c r="AN44" s="54"/>
      <c r="AO44" s="54"/>
      <c r="AP44" s="54"/>
      <c r="AQ44" s="54"/>
      <c r="AR44" s="54"/>
      <c r="AS44" s="54"/>
      <c r="AT44" s="54"/>
      <c r="AU44" s="54"/>
      <c r="AV44" s="54"/>
      <c r="AW44" s="54"/>
      <c r="AX44" s="54"/>
      <c r="AY44" s="54"/>
      <c r="AZ44" s="54"/>
      <c r="BA44" s="54"/>
      <c r="BB44" s="54"/>
      <c r="BC44" s="54"/>
      <c r="BD44" s="54"/>
      <c r="BE44" s="54"/>
      <c r="BF44" s="54"/>
      <c r="BG44" s="54"/>
      <c r="BH44" s="54"/>
      <c r="BI44" s="54"/>
      <c r="BJ44" s="54"/>
      <c r="BK44" s="54"/>
      <c r="BL44" s="54"/>
      <c r="BM44" s="54"/>
      <c r="BN44" s="54"/>
      <c r="BO44" s="54"/>
      <c r="BP44" s="54"/>
      <c r="BQ44" s="54"/>
      <c r="BR44" s="54"/>
      <c r="BS44" s="54"/>
      <c r="BT44" s="54"/>
      <c r="BU44" s="54"/>
      <c r="BV44" s="54"/>
      <c r="BW44" s="54"/>
    </row>
    <row r="45" spans="1:75" ht="14.4" x14ac:dyDescent="0.25">
      <c r="A45" s="52"/>
      <c r="B45" s="52"/>
      <c r="C45" s="53"/>
      <c r="D45" s="67"/>
      <c r="E45" s="1" t="s">
        <v>106</v>
      </c>
      <c r="F45" s="54" cm="1">
        <f t="array" ref="F45">INDEX(I45:M45,$G$7)</f>
        <v>3200</v>
      </c>
      <c r="G45" s="54" t="s">
        <v>120</v>
      </c>
      <c r="H45" s="54"/>
      <c r="I45" s="160"/>
      <c r="J45" s="166">
        <v>3200</v>
      </c>
      <c r="K45" s="166">
        <v>3200</v>
      </c>
      <c r="L45" s="166">
        <v>3200</v>
      </c>
      <c r="M45" s="160"/>
      <c r="N45" s="54"/>
      <c r="O45" s="54"/>
      <c r="P45" s="54"/>
      <c r="Q45" s="54"/>
      <c r="R45" s="54"/>
      <c r="S45" s="54"/>
      <c r="T45" s="54"/>
      <c r="U45" s="54"/>
      <c r="V45" s="54"/>
      <c r="W45" s="54"/>
      <c r="X45" s="54"/>
      <c r="Y45" s="54"/>
      <c r="Z45" s="54"/>
      <c r="AA45" s="54"/>
      <c r="AB45" s="54"/>
      <c r="AC45" s="54"/>
      <c r="AD45" s="54"/>
      <c r="AE45" s="54"/>
      <c r="AF45" s="54"/>
      <c r="AG45" s="54"/>
      <c r="AH45" s="54"/>
      <c r="AI45" s="54"/>
      <c r="AJ45" s="54"/>
      <c r="AK45" s="54"/>
      <c r="AL45" s="54"/>
      <c r="AM45" s="54"/>
      <c r="AN45" s="54"/>
      <c r="AO45" s="54"/>
      <c r="AP45" s="54"/>
      <c r="AQ45" s="54"/>
      <c r="AR45" s="54"/>
      <c r="AS45" s="54"/>
      <c r="AT45" s="54"/>
      <c r="AU45" s="54"/>
      <c r="AV45" s="54"/>
      <c r="AW45" s="54"/>
      <c r="AX45" s="54"/>
      <c r="AY45" s="54"/>
      <c r="AZ45" s="54"/>
      <c r="BA45" s="54"/>
      <c r="BB45" s="54"/>
      <c r="BC45" s="54"/>
      <c r="BD45" s="54"/>
      <c r="BE45" s="54"/>
      <c r="BF45" s="54"/>
      <c r="BG45" s="54"/>
      <c r="BH45" s="54"/>
      <c r="BI45" s="54"/>
      <c r="BJ45" s="54"/>
      <c r="BK45" s="54"/>
      <c r="BL45" s="54"/>
      <c r="BM45" s="54"/>
      <c r="BN45" s="54"/>
      <c r="BO45" s="54"/>
      <c r="BP45" s="54"/>
      <c r="BQ45" s="54"/>
      <c r="BR45" s="54"/>
      <c r="BS45" s="54"/>
      <c r="BT45" s="54"/>
      <c r="BU45" s="54"/>
      <c r="BV45" s="54"/>
      <c r="BW45" s="54"/>
    </row>
    <row r="46" spans="1:75" ht="14.4" x14ac:dyDescent="0.25">
      <c r="A46" s="52"/>
      <c r="B46" s="52"/>
      <c r="C46" s="53"/>
      <c r="D46" s="67"/>
      <c r="E46" s="54"/>
      <c r="F46" s="106"/>
      <c r="G46" s="54"/>
      <c r="H46" s="54"/>
      <c r="I46" s="160"/>
      <c r="J46" s="54"/>
      <c r="K46" s="54"/>
      <c r="L46" s="54"/>
      <c r="M46" s="160"/>
      <c r="N46" s="54"/>
      <c r="O46" s="54"/>
      <c r="P46" s="54"/>
      <c r="Q46" s="54"/>
      <c r="R46" s="54"/>
      <c r="S46" s="54"/>
      <c r="T46" s="54"/>
      <c r="U46" s="54"/>
      <c r="V46" s="54"/>
      <c r="W46" s="54"/>
      <c r="X46" s="54"/>
      <c r="Y46" s="54"/>
      <c r="Z46" s="54"/>
      <c r="AA46" s="54"/>
      <c r="AB46" s="54"/>
      <c r="AC46" s="54"/>
      <c r="AD46" s="54"/>
      <c r="AE46" s="54"/>
      <c r="AF46" s="54"/>
      <c r="AG46" s="54"/>
      <c r="AH46" s="54"/>
      <c r="AI46" s="54"/>
      <c r="AJ46" s="54"/>
      <c r="AK46" s="54"/>
      <c r="AL46" s="54"/>
      <c r="AM46" s="54"/>
      <c r="AN46" s="54"/>
      <c r="AO46" s="54"/>
      <c r="AP46" s="54"/>
      <c r="AQ46" s="54"/>
      <c r="AR46" s="54"/>
      <c r="AS46" s="54"/>
      <c r="AT46" s="54"/>
      <c r="AU46" s="54"/>
      <c r="AV46" s="54"/>
      <c r="AW46" s="54"/>
      <c r="AX46" s="54"/>
      <c r="AY46" s="54"/>
      <c r="AZ46" s="54"/>
      <c r="BA46" s="54"/>
      <c r="BB46" s="54"/>
      <c r="BC46" s="54"/>
      <c r="BD46" s="54"/>
      <c r="BE46" s="54"/>
      <c r="BF46" s="54"/>
      <c r="BG46" s="54"/>
      <c r="BH46" s="54"/>
      <c r="BI46" s="54"/>
      <c r="BJ46" s="54"/>
      <c r="BK46" s="54"/>
      <c r="BL46" s="54"/>
      <c r="BM46" s="54"/>
      <c r="BN46" s="54"/>
      <c r="BO46" s="54"/>
      <c r="BP46" s="54"/>
      <c r="BQ46" s="54"/>
      <c r="BR46" s="54"/>
      <c r="BS46" s="54"/>
      <c r="BT46" s="54"/>
      <c r="BU46" s="54"/>
      <c r="BV46" s="54"/>
      <c r="BW46" s="54"/>
    </row>
    <row r="47" spans="1:75" ht="14.4" x14ac:dyDescent="0.25">
      <c r="A47" s="52"/>
      <c r="B47" s="52"/>
      <c r="C47" s="53" t="s">
        <v>107</v>
      </c>
      <c r="D47" s="67"/>
      <c r="E47" s="54"/>
      <c r="F47" s="106"/>
      <c r="G47" s="54"/>
      <c r="H47" s="54"/>
      <c r="I47" s="160"/>
      <c r="J47" s="54"/>
      <c r="K47" s="54"/>
      <c r="L47" s="54"/>
      <c r="M47" s="160"/>
      <c r="N47" s="54"/>
      <c r="O47" s="54"/>
      <c r="P47" s="54"/>
      <c r="Q47" s="54"/>
      <c r="R47" s="54"/>
      <c r="S47" s="54"/>
      <c r="T47" s="54"/>
      <c r="U47" s="54"/>
      <c r="V47" s="54"/>
      <c r="W47" s="54"/>
      <c r="X47" s="54"/>
      <c r="Y47" s="54"/>
      <c r="Z47" s="54"/>
      <c r="AA47" s="54"/>
      <c r="AB47" s="54"/>
      <c r="AC47" s="54"/>
      <c r="AD47" s="54"/>
      <c r="AE47" s="54"/>
      <c r="AF47" s="54"/>
      <c r="AG47" s="54"/>
      <c r="AH47" s="54"/>
      <c r="AI47" s="54"/>
      <c r="AJ47" s="54"/>
      <c r="AK47" s="54"/>
      <c r="AL47" s="54"/>
      <c r="AM47" s="54"/>
      <c r="AN47" s="54"/>
      <c r="AO47" s="54"/>
      <c r="AP47" s="54"/>
      <c r="AQ47" s="54"/>
      <c r="AR47" s="54"/>
      <c r="AS47" s="54"/>
      <c r="AT47" s="54"/>
      <c r="AU47" s="54"/>
      <c r="AV47" s="54"/>
      <c r="AW47" s="54"/>
      <c r="AX47" s="54"/>
      <c r="AY47" s="54"/>
      <c r="AZ47" s="54"/>
      <c r="BA47" s="54"/>
      <c r="BB47" s="54"/>
      <c r="BC47" s="54"/>
      <c r="BD47" s="54"/>
      <c r="BE47" s="54"/>
      <c r="BF47" s="54"/>
      <c r="BG47" s="54"/>
      <c r="BH47" s="54"/>
      <c r="BI47" s="54"/>
      <c r="BJ47" s="54"/>
      <c r="BK47" s="54"/>
      <c r="BL47" s="54"/>
      <c r="BM47" s="54"/>
      <c r="BN47" s="54"/>
      <c r="BO47" s="54"/>
      <c r="BP47" s="54"/>
      <c r="BQ47" s="54"/>
      <c r="BR47" s="54"/>
      <c r="BS47" s="54"/>
      <c r="BT47" s="54"/>
      <c r="BU47" s="54"/>
      <c r="BV47" s="54"/>
      <c r="BW47" s="54"/>
    </row>
    <row r="48" spans="1:75" ht="14.4" x14ac:dyDescent="0.25">
      <c r="A48" s="52"/>
      <c r="B48" s="52"/>
      <c r="C48" s="53"/>
      <c r="D48" s="67"/>
      <c r="E48" s="55" t="s">
        <v>97</v>
      </c>
      <c r="F48" s="54" cm="1">
        <f t="array" ref="F48">INDEX(I48:M48,$G$7)</f>
        <v>13</v>
      </c>
      <c r="G48" s="55" t="s">
        <v>121</v>
      </c>
      <c r="H48" s="54"/>
      <c r="I48" s="160"/>
      <c r="J48" s="166">
        <v>13</v>
      </c>
      <c r="K48" s="166">
        <v>13</v>
      </c>
      <c r="L48" s="166">
        <v>13</v>
      </c>
      <c r="M48" s="160"/>
      <c r="N48" s="54"/>
      <c r="O48" s="54"/>
      <c r="P48" s="54"/>
      <c r="Q48" s="54"/>
      <c r="R48" s="54"/>
      <c r="S48" s="54"/>
      <c r="T48" s="54"/>
      <c r="U48" s="54"/>
      <c r="V48" s="54"/>
      <c r="W48" s="54"/>
      <c r="X48" s="54"/>
      <c r="Y48" s="54"/>
      <c r="Z48" s="54"/>
      <c r="AA48" s="54"/>
      <c r="AB48" s="54"/>
      <c r="AC48" s="54"/>
      <c r="AD48" s="54"/>
      <c r="AE48" s="54"/>
      <c r="AF48" s="54"/>
      <c r="AG48" s="54"/>
      <c r="AH48" s="54"/>
      <c r="AI48" s="54"/>
      <c r="AJ48" s="54"/>
      <c r="AK48" s="54"/>
      <c r="AL48" s="54"/>
      <c r="AM48" s="54"/>
      <c r="AN48" s="54"/>
      <c r="AO48" s="54"/>
      <c r="AP48" s="54"/>
      <c r="AQ48" s="54"/>
      <c r="AR48" s="54"/>
      <c r="AS48" s="54"/>
      <c r="AT48" s="54"/>
      <c r="AU48" s="54"/>
      <c r="AV48" s="54"/>
      <c r="AW48" s="54"/>
      <c r="AX48" s="54"/>
      <c r="AY48" s="54"/>
      <c r="AZ48" s="54"/>
      <c r="BA48" s="54"/>
      <c r="BB48" s="54"/>
      <c r="BC48" s="54"/>
      <c r="BD48" s="54"/>
      <c r="BE48" s="54"/>
      <c r="BF48" s="54"/>
      <c r="BG48" s="54"/>
      <c r="BH48" s="54"/>
      <c r="BI48" s="54"/>
      <c r="BJ48" s="54"/>
      <c r="BK48" s="54"/>
      <c r="BL48" s="54"/>
      <c r="BM48" s="54"/>
      <c r="BN48" s="54"/>
      <c r="BO48" s="54"/>
      <c r="BP48" s="54"/>
      <c r="BQ48" s="54"/>
      <c r="BR48" s="54"/>
      <c r="BS48" s="54"/>
      <c r="BT48" s="54"/>
      <c r="BU48" s="54"/>
      <c r="BV48" s="54"/>
      <c r="BW48" s="54"/>
    </row>
    <row r="49" spans="1:75" ht="14.4" x14ac:dyDescent="0.25">
      <c r="A49" s="52"/>
      <c r="B49" s="52"/>
      <c r="C49" s="53"/>
      <c r="D49" s="67"/>
      <c r="E49" s="55" t="s">
        <v>98</v>
      </c>
      <c r="F49" s="54" cm="1">
        <f t="array" ref="F49">INDEX(I49:M49,$G$7)</f>
        <v>18</v>
      </c>
      <c r="G49" s="55" t="s">
        <v>121</v>
      </c>
      <c r="H49" s="54"/>
      <c r="I49" s="160"/>
      <c r="J49" s="166">
        <v>18</v>
      </c>
      <c r="K49" s="166">
        <v>18</v>
      </c>
      <c r="L49" s="166">
        <v>18</v>
      </c>
      <c r="M49" s="160"/>
      <c r="N49" s="54"/>
      <c r="O49" s="54"/>
      <c r="P49" s="54"/>
      <c r="Q49" s="54"/>
      <c r="R49" s="54"/>
      <c r="S49" s="54"/>
      <c r="T49" s="54"/>
      <c r="U49" s="54"/>
      <c r="V49" s="54"/>
      <c r="W49" s="54"/>
      <c r="X49" s="54"/>
      <c r="Y49" s="54"/>
      <c r="Z49" s="54"/>
      <c r="AA49" s="54"/>
      <c r="AB49" s="54"/>
      <c r="AC49" s="54"/>
      <c r="AD49" s="54"/>
      <c r="AE49" s="54"/>
      <c r="AF49" s="54"/>
      <c r="AG49" s="54"/>
      <c r="AH49" s="54"/>
      <c r="AI49" s="54"/>
      <c r="AJ49" s="54"/>
      <c r="AK49" s="54"/>
      <c r="AL49" s="54"/>
      <c r="AM49" s="54"/>
      <c r="AN49" s="54"/>
      <c r="AO49" s="54"/>
      <c r="AP49" s="54"/>
      <c r="AQ49" s="54"/>
      <c r="AR49" s="54"/>
      <c r="AS49" s="54"/>
      <c r="AT49" s="54"/>
      <c r="AU49" s="54"/>
      <c r="AV49" s="54"/>
      <c r="AW49" s="54"/>
      <c r="AX49" s="54"/>
      <c r="AY49" s="54"/>
      <c r="AZ49" s="54"/>
      <c r="BA49" s="54"/>
      <c r="BB49" s="54"/>
      <c r="BC49" s="54"/>
      <c r="BD49" s="54"/>
      <c r="BE49" s="54"/>
      <c r="BF49" s="54"/>
      <c r="BG49" s="54"/>
      <c r="BH49" s="54"/>
      <c r="BI49" s="54"/>
      <c r="BJ49" s="54"/>
      <c r="BK49" s="54"/>
      <c r="BL49" s="54"/>
      <c r="BM49" s="54"/>
      <c r="BN49" s="54"/>
      <c r="BO49" s="54"/>
      <c r="BP49" s="54"/>
      <c r="BQ49" s="54"/>
      <c r="BR49" s="54"/>
      <c r="BS49" s="54"/>
      <c r="BT49" s="54"/>
      <c r="BU49" s="54"/>
      <c r="BV49" s="54"/>
      <c r="BW49" s="54"/>
    </row>
    <row r="50" spans="1:75" ht="14.4" x14ac:dyDescent="0.25">
      <c r="A50" s="52"/>
      <c r="B50" s="52"/>
      <c r="C50" s="53"/>
      <c r="D50" s="67"/>
      <c r="E50" s="55" t="s">
        <v>99</v>
      </c>
      <c r="F50" s="54" cm="1">
        <f t="array" ref="F50">INDEX(I50:M50,$G$7)</f>
        <v>42</v>
      </c>
      <c r="G50" s="55" t="s">
        <v>121</v>
      </c>
      <c r="H50" s="54"/>
      <c r="I50" s="160"/>
      <c r="J50" s="166">
        <v>42</v>
      </c>
      <c r="K50" s="166">
        <v>42</v>
      </c>
      <c r="L50" s="166">
        <v>42</v>
      </c>
      <c r="M50" s="160"/>
      <c r="N50" s="54"/>
      <c r="O50" s="54"/>
      <c r="P50" s="54"/>
      <c r="Q50" s="54"/>
      <c r="R50" s="54"/>
      <c r="S50" s="54"/>
      <c r="T50" s="54"/>
      <c r="U50" s="54"/>
      <c r="V50" s="54"/>
      <c r="W50" s="54"/>
      <c r="X50" s="54"/>
      <c r="Y50" s="54"/>
      <c r="Z50" s="54"/>
      <c r="AA50" s="54"/>
      <c r="AB50" s="54"/>
      <c r="AC50" s="54"/>
      <c r="AD50" s="54"/>
      <c r="AE50" s="54"/>
      <c r="AF50" s="54"/>
      <c r="AG50" s="54"/>
      <c r="AH50" s="54"/>
      <c r="AI50" s="54"/>
      <c r="AJ50" s="54"/>
      <c r="AK50" s="54"/>
      <c r="AL50" s="54"/>
      <c r="AM50" s="54"/>
      <c r="AN50" s="54"/>
      <c r="AO50" s="54"/>
      <c r="AP50" s="54"/>
      <c r="AQ50" s="54"/>
      <c r="AR50" s="54"/>
      <c r="AS50" s="54"/>
      <c r="AT50" s="54"/>
      <c r="AU50" s="54"/>
      <c r="AV50" s="54"/>
      <c r="AW50" s="54"/>
      <c r="AX50" s="54"/>
      <c r="AY50" s="54"/>
      <c r="AZ50" s="54"/>
      <c r="BA50" s="54"/>
      <c r="BB50" s="54"/>
      <c r="BC50" s="54"/>
      <c r="BD50" s="54"/>
      <c r="BE50" s="54"/>
      <c r="BF50" s="54"/>
      <c r="BG50" s="54"/>
      <c r="BH50" s="54"/>
      <c r="BI50" s="54"/>
      <c r="BJ50" s="54"/>
      <c r="BK50" s="54"/>
      <c r="BL50" s="54"/>
      <c r="BM50" s="54"/>
      <c r="BN50" s="54"/>
      <c r="BO50" s="54"/>
      <c r="BP50" s="54"/>
      <c r="BQ50" s="54"/>
      <c r="BR50" s="54"/>
      <c r="BS50" s="54"/>
      <c r="BT50" s="54"/>
      <c r="BU50" s="54"/>
      <c r="BV50" s="54"/>
      <c r="BW50" s="54"/>
    </row>
    <row r="51" spans="1:75" ht="14.4" x14ac:dyDescent="0.25">
      <c r="A51" s="49"/>
      <c r="B51" s="49"/>
      <c r="C51" s="163"/>
      <c r="D51"/>
      <c r="E51" s="55"/>
      <c r="F51" s="54"/>
      <c r="G51" s="55"/>
      <c r="H51" s="54"/>
      <c r="I51" s="160"/>
      <c r="J51" s="54"/>
      <c r="K51" s="54"/>
      <c r="L51" s="54"/>
      <c r="M51" s="160"/>
      <c r="N51" s="54"/>
      <c r="O51" s="54"/>
      <c r="P51" s="54"/>
      <c r="Q51" s="54"/>
      <c r="R51" s="54"/>
      <c r="S51" s="54"/>
      <c r="T51" s="54"/>
      <c r="U51" s="54"/>
      <c r="V51" s="54"/>
      <c r="W51" s="54"/>
      <c r="X51" s="54"/>
      <c r="Y51" s="54"/>
      <c r="Z51" s="54"/>
      <c r="AA51" s="54"/>
      <c r="AB51" s="54"/>
      <c r="AC51" s="54"/>
      <c r="AD51" s="54"/>
      <c r="AE51" s="54"/>
      <c r="AF51" s="54"/>
      <c r="AG51" s="54"/>
      <c r="AH51" s="54"/>
      <c r="AI51" s="54"/>
      <c r="AJ51" s="54"/>
      <c r="AK51" s="54"/>
      <c r="AL51" s="54"/>
      <c r="AM51" s="54"/>
      <c r="AN51" s="54"/>
      <c r="AO51" s="54"/>
      <c r="AP51" s="54"/>
      <c r="AQ51" s="54"/>
      <c r="AR51" s="54"/>
      <c r="AS51" s="54"/>
      <c r="AT51" s="54"/>
      <c r="AU51" s="54"/>
      <c r="AV51" s="54"/>
      <c r="AW51" s="54"/>
      <c r="AX51" s="54"/>
      <c r="AY51" s="54"/>
      <c r="AZ51" s="54"/>
      <c r="BA51" s="54"/>
      <c r="BB51" s="54"/>
      <c r="BC51" s="54"/>
      <c r="BD51" s="54"/>
      <c r="BE51" s="54"/>
      <c r="BF51" s="54"/>
      <c r="BG51" s="54"/>
      <c r="BH51" s="54"/>
      <c r="BI51" s="54"/>
      <c r="BJ51" s="54"/>
      <c r="BK51" s="54"/>
      <c r="BL51" s="54"/>
      <c r="BM51" s="54"/>
      <c r="BN51" s="54"/>
      <c r="BO51" s="54"/>
      <c r="BP51" s="54"/>
      <c r="BQ51" s="54"/>
      <c r="BR51" s="54"/>
      <c r="BS51" s="54"/>
      <c r="BT51" s="54"/>
      <c r="BU51" s="54"/>
      <c r="BV51" s="54"/>
      <c r="BW51" s="54"/>
    </row>
    <row r="52" spans="1:75" ht="14.4" x14ac:dyDescent="0.25">
      <c r="A52" s="49"/>
      <c r="B52" s="49"/>
      <c r="C52" s="163"/>
      <c r="D52"/>
      <c r="E52"/>
      <c r="F52" s="164"/>
      <c r="G52"/>
      <c r="H52" s="54"/>
      <c r="I52" s="160"/>
      <c r="J52" s="54"/>
      <c r="K52" s="54"/>
      <c r="L52" s="54"/>
      <c r="M52" s="160"/>
      <c r="N52" s="54"/>
      <c r="O52" s="54"/>
      <c r="P52" s="54"/>
      <c r="Q52" s="54"/>
      <c r="R52" s="54"/>
      <c r="S52" s="54"/>
      <c r="T52" s="54"/>
      <c r="U52" s="54"/>
      <c r="V52" s="54"/>
      <c r="W52" s="54"/>
      <c r="X52" s="54"/>
      <c r="Y52" s="54"/>
      <c r="Z52" s="54"/>
      <c r="AA52" s="54"/>
      <c r="AB52" s="54"/>
      <c r="AC52" s="54"/>
      <c r="AD52" s="54"/>
      <c r="AE52" s="54"/>
      <c r="AF52" s="54"/>
      <c r="AG52" s="54"/>
      <c r="AH52" s="54"/>
      <c r="AI52" s="54"/>
      <c r="AJ52" s="54"/>
      <c r="AK52" s="54"/>
      <c r="AL52" s="54"/>
      <c r="AM52" s="54"/>
      <c r="AN52" s="54"/>
      <c r="AO52" s="54"/>
      <c r="AP52" s="54"/>
      <c r="AQ52" s="54"/>
      <c r="AR52" s="54"/>
      <c r="AS52" s="54"/>
      <c r="AT52" s="54"/>
      <c r="AU52" s="54"/>
      <c r="AV52" s="54"/>
      <c r="AW52" s="54"/>
      <c r="AX52" s="54"/>
      <c r="AY52" s="54"/>
      <c r="AZ52" s="54"/>
      <c r="BA52" s="54"/>
      <c r="BB52" s="54"/>
      <c r="BC52" s="54"/>
      <c r="BD52" s="54"/>
      <c r="BE52" s="54"/>
      <c r="BF52" s="54"/>
      <c r="BG52" s="54"/>
      <c r="BH52" s="54"/>
      <c r="BI52" s="54"/>
      <c r="BJ52" s="54"/>
      <c r="BK52" s="54"/>
      <c r="BL52" s="54"/>
      <c r="BM52" s="54"/>
      <c r="BN52" s="54"/>
      <c r="BO52" s="54"/>
      <c r="BP52" s="54"/>
      <c r="BQ52" s="54"/>
      <c r="BR52" s="54"/>
      <c r="BS52" s="54"/>
      <c r="BT52" s="54"/>
      <c r="BU52" s="54"/>
      <c r="BV52" s="54"/>
      <c r="BW52" s="54"/>
    </row>
    <row r="53" spans="1:75" ht="14.4" x14ac:dyDescent="0.25">
      <c r="A53" s="49"/>
      <c r="B53" s="49" t="s">
        <v>108</v>
      </c>
      <c r="C53" s="163"/>
      <c r="D53"/>
      <c r="E53"/>
      <c r="F53" s="164"/>
      <c r="G53"/>
      <c r="H53" s="54"/>
      <c r="I53" s="160"/>
      <c r="J53" s="54"/>
      <c r="K53" s="54"/>
      <c r="L53" s="54"/>
      <c r="M53" s="160"/>
      <c r="N53" s="54"/>
      <c r="O53" s="54"/>
      <c r="P53" s="54"/>
      <c r="Q53" s="54"/>
      <c r="R53" s="54"/>
      <c r="S53" s="54"/>
      <c r="T53" s="54"/>
      <c r="U53" s="54"/>
      <c r="V53" s="54"/>
      <c r="W53" s="54"/>
      <c r="X53" s="54"/>
      <c r="Y53" s="54"/>
      <c r="Z53" s="54"/>
      <c r="AA53" s="54"/>
      <c r="AB53" s="54"/>
      <c r="AC53" s="54"/>
      <c r="AD53" s="54"/>
      <c r="AE53" s="54"/>
      <c r="AF53" s="54"/>
      <c r="AG53" s="54"/>
      <c r="AH53" s="54"/>
      <c r="AI53" s="54"/>
      <c r="AJ53" s="54"/>
      <c r="AK53" s="54"/>
      <c r="AL53" s="54"/>
      <c r="AM53" s="54"/>
      <c r="AN53" s="54"/>
      <c r="AO53" s="54"/>
      <c r="AP53" s="54"/>
      <c r="AQ53" s="54"/>
      <c r="AR53" s="54"/>
      <c r="AS53" s="54"/>
      <c r="AT53" s="54"/>
      <c r="AU53" s="54"/>
      <c r="AV53" s="54"/>
      <c r="AW53" s="54"/>
      <c r="AX53" s="54"/>
      <c r="AY53" s="54"/>
      <c r="AZ53" s="54"/>
      <c r="BA53" s="54"/>
      <c r="BB53" s="54"/>
      <c r="BC53" s="54"/>
      <c r="BD53" s="54"/>
      <c r="BE53" s="54"/>
      <c r="BF53" s="54"/>
      <c r="BG53" s="54"/>
      <c r="BH53" s="54"/>
      <c r="BI53" s="54"/>
      <c r="BJ53" s="54"/>
      <c r="BK53" s="54"/>
      <c r="BL53" s="54"/>
      <c r="BM53" s="54"/>
      <c r="BN53" s="54"/>
      <c r="BO53" s="54"/>
      <c r="BP53" s="54"/>
      <c r="BQ53" s="54"/>
      <c r="BR53" s="54"/>
      <c r="BS53" s="54"/>
      <c r="BT53" s="54"/>
      <c r="BU53" s="54"/>
      <c r="BV53" s="54"/>
      <c r="BW53" s="54"/>
    </row>
    <row r="54" spans="1:75" ht="14.4" x14ac:dyDescent="0.25">
      <c r="A54" s="49"/>
      <c r="B54" s="49"/>
      <c r="C54" s="163"/>
      <c r="D54"/>
      <c r="E54" t="s">
        <v>109</v>
      </c>
      <c r="F54" s="164" cm="1">
        <f t="array" ref="F54">INDEX(I54:M54,$G$7)</f>
        <v>1600</v>
      </c>
      <c r="G54" t="s">
        <v>122</v>
      </c>
      <c r="H54" s="54"/>
      <c r="I54" s="160"/>
      <c r="J54" s="166">
        <v>1600</v>
      </c>
      <c r="K54" s="166">
        <v>1600</v>
      </c>
      <c r="L54" s="166">
        <v>1600</v>
      </c>
      <c r="M54" s="160"/>
      <c r="N54" s="54"/>
      <c r="O54" s="54"/>
      <c r="P54" s="54"/>
      <c r="Q54" s="54"/>
      <c r="R54" s="54"/>
      <c r="S54" s="54"/>
      <c r="T54" s="54"/>
      <c r="U54" s="54"/>
      <c r="V54" s="54"/>
      <c r="W54" s="54"/>
      <c r="X54" s="54"/>
      <c r="Y54" s="54"/>
      <c r="Z54" s="54"/>
      <c r="AA54" s="54"/>
      <c r="AB54" s="54"/>
      <c r="AC54" s="54"/>
      <c r="AD54" s="54"/>
      <c r="AE54" s="54"/>
      <c r="AF54" s="54"/>
      <c r="AG54" s="54"/>
      <c r="AH54" s="54"/>
      <c r="AI54" s="54"/>
      <c r="AJ54" s="54"/>
      <c r="AK54" s="54"/>
      <c r="AL54" s="54"/>
      <c r="AM54" s="54"/>
      <c r="AN54" s="54"/>
      <c r="AO54" s="54"/>
      <c r="AP54" s="54"/>
      <c r="AQ54" s="54"/>
      <c r="AR54" s="54"/>
      <c r="AS54" s="54"/>
      <c r="AT54" s="54"/>
      <c r="AU54" s="54"/>
      <c r="AV54" s="54"/>
      <c r="AW54" s="54"/>
      <c r="AX54" s="54"/>
      <c r="AY54" s="54"/>
      <c r="AZ54" s="54"/>
      <c r="BA54" s="54"/>
      <c r="BB54" s="54"/>
      <c r="BC54" s="54"/>
      <c r="BD54" s="54"/>
      <c r="BE54" s="54"/>
      <c r="BF54" s="54"/>
      <c r="BG54" s="54"/>
      <c r="BH54" s="54"/>
      <c r="BI54" s="54"/>
      <c r="BJ54" s="54"/>
      <c r="BK54" s="54"/>
      <c r="BL54" s="54"/>
      <c r="BM54" s="54"/>
      <c r="BN54" s="54"/>
      <c r="BO54" s="54"/>
      <c r="BP54" s="54"/>
      <c r="BQ54" s="54"/>
      <c r="BR54" s="54"/>
      <c r="BS54" s="54"/>
      <c r="BT54" s="54"/>
      <c r="BU54" s="54"/>
      <c r="BV54" s="54"/>
      <c r="BW54" s="54"/>
    </row>
    <row r="55" spans="1:75" ht="14.4" x14ac:dyDescent="0.25">
      <c r="A55" s="49"/>
      <c r="B55" s="49"/>
      <c r="C55" s="163"/>
      <c r="D55"/>
      <c r="E55"/>
      <c r="F55" s="164"/>
      <c r="G55"/>
      <c r="H55" s="54"/>
      <c r="I55" s="160"/>
      <c r="J55" s="54"/>
      <c r="K55" s="54"/>
      <c r="L55" s="54"/>
      <c r="M55" s="160"/>
      <c r="N55" s="54"/>
      <c r="O55" s="54"/>
      <c r="P55" s="54"/>
      <c r="Q55" s="54"/>
      <c r="R55" s="54"/>
      <c r="S55" s="54"/>
      <c r="T55" s="54"/>
      <c r="U55" s="54"/>
      <c r="V55" s="54"/>
      <c r="W55" s="54"/>
      <c r="X55" s="54"/>
      <c r="Y55" s="54"/>
      <c r="Z55" s="54"/>
      <c r="AA55" s="54"/>
      <c r="AB55" s="54"/>
      <c r="AC55" s="54"/>
      <c r="AD55" s="54"/>
      <c r="AE55" s="54"/>
      <c r="AF55" s="54"/>
      <c r="AG55" s="54"/>
      <c r="AH55" s="54"/>
      <c r="AI55" s="54"/>
      <c r="AJ55" s="54"/>
      <c r="AK55" s="54"/>
      <c r="AL55" s="54"/>
      <c r="AM55" s="54"/>
      <c r="AN55" s="54"/>
      <c r="AO55" s="54"/>
      <c r="AP55" s="54"/>
      <c r="AQ55" s="54"/>
      <c r="AR55" s="54"/>
      <c r="AS55" s="54"/>
      <c r="AT55" s="54"/>
      <c r="AU55" s="54"/>
      <c r="AV55" s="54"/>
      <c r="AW55" s="54"/>
      <c r="AX55" s="54"/>
      <c r="AY55" s="54"/>
      <c r="AZ55" s="54"/>
      <c r="BA55" s="54"/>
      <c r="BB55" s="54"/>
      <c r="BC55" s="54"/>
      <c r="BD55" s="54"/>
      <c r="BE55" s="54"/>
      <c r="BF55" s="54"/>
      <c r="BG55" s="54"/>
      <c r="BH55" s="54"/>
      <c r="BI55" s="54"/>
      <c r="BJ55" s="54"/>
      <c r="BK55" s="54"/>
      <c r="BL55" s="54"/>
      <c r="BM55" s="54"/>
      <c r="BN55" s="54"/>
      <c r="BO55" s="54"/>
      <c r="BP55" s="54"/>
      <c r="BQ55" s="54"/>
      <c r="BR55" s="54"/>
      <c r="BS55" s="54"/>
      <c r="BT55" s="54"/>
      <c r="BU55" s="54"/>
      <c r="BV55" s="54"/>
      <c r="BW55" s="54"/>
    </row>
    <row r="56" spans="1:75" ht="14.4" x14ac:dyDescent="0.25">
      <c r="A56" s="49"/>
      <c r="B56" s="49"/>
      <c r="C56" s="163"/>
      <c r="D56"/>
      <c r="E56" t="s">
        <v>110</v>
      </c>
      <c r="F56" s="164" cm="1">
        <f t="array" ref="F56">INDEX(I56:M56,$G$7)</f>
        <v>8</v>
      </c>
      <c r="G56" s="55" t="s">
        <v>121</v>
      </c>
      <c r="H56" s="54"/>
      <c r="I56" s="160"/>
      <c r="J56" s="166">
        <v>8</v>
      </c>
      <c r="K56" s="166">
        <v>8</v>
      </c>
      <c r="L56" s="166">
        <v>8</v>
      </c>
      <c r="M56" s="160"/>
      <c r="N56" s="54"/>
      <c r="O56" s="54"/>
      <c r="P56" s="54"/>
      <c r="Q56" s="54"/>
      <c r="R56" s="54"/>
      <c r="S56" s="54"/>
      <c r="T56" s="54"/>
      <c r="U56" s="54"/>
      <c r="V56" s="54"/>
      <c r="W56" s="54"/>
      <c r="X56" s="54"/>
      <c r="Y56" s="54"/>
      <c r="Z56" s="54"/>
      <c r="AA56" s="54"/>
      <c r="AB56" s="54"/>
      <c r="AC56" s="54"/>
      <c r="AD56" s="54"/>
      <c r="AE56" s="54"/>
      <c r="AF56" s="54"/>
      <c r="AG56" s="54"/>
      <c r="AH56" s="54"/>
      <c r="AI56" s="54"/>
      <c r="AJ56" s="54"/>
      <c r="AK56" s="54"/>
      <c r="AL56" s="54"/>
      <c r="AM56" s="54"/>
      <c r="AN56" s="54"/>
      <c r="AO56" s="54"/>
      <c r="AP56" s="54"/>
      <c r="AQ56" s="54"/>
      <c r="AR56" s="54"/>
      <c r="AS56" s="54"/>
      <c r="AT56" s="54"/>
      <c r="AU56" s="54"/>
      <c r="AV56" s="54"/>
      <c r="AW56" s="54"/>
      <c r="AX56" s="54"/>
      <c r="AY56" s="54"/>
      <c r="AZ56" s="54"/>
      <c r="BA56" s="54"/>
      <c r="BB56" s="54"/>
      <c r="BC56" s="54"/>
      <c r="BD56" s="54"/>
      <c r="BE56" s="54"/>
      <c r="BF56" s="54"/>
      <c r="BG56" s="54"/>
      <c r="BH56" s="54"/>
      <c r="BI56" s="54"/>
      <c r="BJ56" s="54"/>
      <c r="BK56" s="54"/>
      <c r="BL56" s="54"/>
      <c r="BM56" s="54"/>
      <c r="BN56" s="54"/>
      <c r="BO56" s="54"/>
      <c r="BP56" s="54"/>
      <c r="BQ56" s="54"/>
      <c r="BR56" s="54"/>
      <c r="BS56" s="54"/>
      <c r="BT56" s="54"/>
      <c r="BU56" s="54"/>
      <c r="BV56" s="54"/>
      <c r="BW56" s="54"/>
    </row>
    <row r="57" spans="1:75" ht="14.4" x14ac:dyDescent="0.25">
      <c r="A57" s="49"/>
      <c r="B57" s="49"/>
      <c r="C57" s="163"/>
      <c r="D57"/>
      <c r="E57"/>
      <c r="F57" s="164"/>
      <c r="G57"/>
      <c r="H57" s="54"/>
      <c r="I57" s="160"/>
      <c r="J57" s="54"/>
      <c r="K57" s="54"/>
      <c r="L57" s="54"/>
      <c r="M57" s="160"/>
      <c r="N57" s="54"/>
      <c r="O57" s="54"/>
      <c r="P57" s="54"/>
      <c r="Q57" s="54"/>
      <c r="R57" s="54"/>
      <c r="S57" s="54"/>
      <c r="T57" s="54"/>
      <c r="U57" s="54"/>
      <c r="V57" s="54"/>
      <c r="W57" s="54"/>
      <c r="X57" s="54"/>
      <c r="Y57" s="54"/>
      <c r="Z57" s="54"/>
      <c r="AA57" s="54"/>
      <c r="AB57" s="54"/>
      <c r="AC57" s="54"/>
      <c r="AD57" s="54"/>
      <c r="AE57" s="54"/>
      <c r="AF57" s="54"/>
      <c r="AG57" s="54"/>
      <c r="AH57" s="54"/>
      <c r="AI57" s="54"/>
      <c r="AJ57" s="54"/>
      <c r="AK57" s="54"/>
      <c r="AL57" s="54"/>
      <c r="AM57" s="54"/>
      <c r="AN57" s="54"/>
      <c r="AO57" s="54"/>
      <c r="AP57" s="54"/>
      <c r="AQ57" s="54"/>
      <c r="AR57" s="54"/>
      <c r="AS57" s="54"/>
      <c r="AT57" s="54"/>
      <c r="AU57" s="54"/>
      <c r="AV57" s="54"/>
      <c r="AW57" s="54"/>
      <c r="AX57" s="54"/>
      <c r="AY57" s="54"/>
      <c r="AZ57" s="54"/>
      <c r="BA57" s="54"/>
      <c r="BB57" s="54"/>
      <c r="BC57" s="54"/>
      <c r="BD57" s="54"/>
      <c r="BE57" s="54"/>
      <c r="BF57" s="54"/>
      <c r="BG57" s="54"/>
      <c r="BH57" s="54"/>
      <c r="BI57" s="54"/>
      <c r="BJ57" s="54"/>
      <c r="BK57" s="54"/>
      <c r="BL57" s="54"/>
      <c r="BM57" s="54"/>
      <c r="BN57" s="54"/>
      <c r="BO57" s="54"/>
      <c r="BP57" s="54"/>
      <c r="BQ57" s="54"/>
      <c r="BR57" s="54"/>
      <c r="BS57" s="54"/>
      <c r="BT57" s="54"/>
      <c r="BU57" s="54"/>
      <c r="BV57" s="54"/>
      <c r="BW57" s="54"/>
    </row>
    <row r="58" spans="1:75" ht="14.4" x14ac:dyDescent="0.25">
      <c r="A58" s="49"/>
      <c r="B58" s="49" t="s">
        <v>111</v>
      </c>
      <c r="C58" s="163"/>
      <c r="D58"/>
      <c r="E58"/>
      <c r="F58" s="164"/>
      <c r="G58"/>
      <c r="H58" s="54"/>
      <c r="I58" s="160"/>
      <c r="J58" s="54"/>
      <c r="K58" s="54"/>
      <c r="L58" s="54"/>
      <c r="M58" s="160"/>
      <c r="N58" s="54"/>
      <c r="O58" s="54"/>
      <c r="P58" s="54"/>
      <c r="Q58" s="54"/>
      <c r="R58" s="54"/>
      <c r="S58" s="54"/>
      <c r="T58" s="54"/>
      <c r="U58" s="54"/>
      <c r="V58" s="54"/>
      <c r="W58" s="54"/>
      <c r="X58" s="54"/>
      <c r="Y58" s="54"/>
      <c r="Z58" s="54"/>
      <c r="AA58" s="54"/>
      <c r="AB58" s="54"/>
      <c r="AC58" s="54"/>
      <c r="AD58" s="54"/>
      <c r="AE58" s="54"/>
      <c r="AF58" s="54"/>
      <c r="AG58" s="54"/>
      <c r="AH58" s="54"/>
      <c r="AI58" s="54"/>
      <c r="AJ58" s="54"/>
      <c r="AK58" s="54"/>
      <c r="AL58" s="54"/>
      <c r="AM58" s="54"/>
      <c r="AN58" s="54"/>
      <c r="AO58" s="54"/>
      <c r="AP58" s="54"/>
      <c r="AQ58" s="54"/>
      <c r="AR58" s="54"/>
      <c r="AS58" s="54"/>
      <c r="AT58" s="54"/>
      <c r="AU58" s="54"/>
      <c r="AV58" s="54"/>
      <c r="AW58" s="54"/>
      <c r="AX58" s="54"/>
      <c r="AY58" s="54"/>
      <c r="AZ58" s="54"/>
      <c r="BA58" s="54"/>
      <c r="BB58" s="54"/>
      <c r="BC58" s="54"/>
      <c r="BD58" s="54"/>
      <c r="BE58" s="54"/>
      <c r="BF58" s="54"/>
      <c r="BG58" s="54"/>
      <c r="BH58" s="54"/>
      <c r="BI58" s="54"/>
      <c r="BJ58" s="54"/>
      <c r="BK58" s="54"/>
      <c r="BL58" s="54"/>
      <c r="BM58" s="54"/>
      <c r="BN58" s="54"/>
      <c r="BO58" s="54"/>
      <c r="BP58" s="54"/>
      <c r="BQ58" s="54"/>
      <c r="BR58" s="54"/>
      <c r="BS58" s="54"/>
      <c r="BT58" s="54"/>
      <c r="BU58" s="54"/>
      <c r="BV58" s="54"/>
      <c r="BW58" s="54"/>
    </row>
    <row r="59" spans="1:75" ht="14.4" x14ac:dyDescent="0.25">
      <c r="A59" s="49"/>
      <c r="B59" s="49"/>
      <c r="C59" s="163"/>
      <c r="D59"/>
      <c r="E59" s="55" t="s">
        <v>112</v>
      </c>
      <c r="F59" s="54" cm="1">
        <f t="array" ref="F59">INDEX(I59:M59,$G$7)</f>
        <v>12000</v>
      </c>
      <c r="G59" s="55" t="s">
        <v>123</v>
      </c>
      <c r="H59" s="54"/>
      <c r="I59" s="160"/>
      <c r="J59" s="166">
        <v>12000</v>
      </c>
      <c r="K59" s="166">
        <v>12000</v>
      </c>
      <c r="L59" s="166">
        <v>12000</v>
      </c>
      <c r="M59" s="160"/>
      <c r="N59" s="54"/>
      <c r="O59" s="54"/>
      <c r="P59" s="54"/>
      <c r="Q59" s="54"/>
      <c r="R59" s="54"/>
      <c r="S59" s="54"/>
      <c r="T59" s="54"/>
      <c r="U59" s="54"/>
      <c r="V59" s="54"/>
      <c r="W59" s="54"/>
      <c r="X59" s="54"/>
      <c r="Y59" s="54"/>
      <c r="Z59" s="54"/>
      <c r="AA59" s="54"/>
      <c r="AB59" s="54"/>
      <c r="AC59" s="54"/>
      <c r="AD59" s="54"/>
      <c r="AE59" s="54"/>
      <c r="AF59" s="54"/>
      <c r="AG59" s="54"/>
      <c r="AH59" s="54"/>
      <c r="AI59" s="54"/>
      <c r="AJ59" s="54"/>
      <c r="AK59" s="54"/>
      <c r="AL59" s="54"/>
      <c r="AM59" s="54"/>
      <c r="AN59" s="54"/>
      <c r="AO59" s="54"/>
      <c r="AP59" s="54"/>
      <c r="AQ59" s="54"/>
      <c r="AR59" s="54"/>
      <c r="AS59" s="54"/>
      <c r="AT59" s="54"/>
      <c r="AU59" s="54"/>
      <c r="AV59" s="54"/>
      <c r="AW59" s="54"/>
      <c r="AX59" s="54"/>
      <c r="AY59" s="54"/>
      <c r="AZ59" s="54"/>
      <c r="BA59" s="54"/>
      <c r="BB59" s="54"/>
      <c r="BC59" s="54"/>
      <c r="BD59" s="54"/>
      <c r="BE59" s="54"/>
      <c r="BF59" s="54"/>
      <c r="BG59" s="54"/>
      <c r="BH59" s="54"/>
      <c r="BI59" s="54"/>
      <c r="BJ59" s="54"/>
      <c r="BK59" s="54"/>
      <c r="BL59" s="54"/>
      <c r="BM59" s="54"/>
      <c r="BN59" s="54"/>
      <c r="BO59" s="54"/>
      <c r="BP59" s="54"/>
      <c r="BQ59" s="54"/>
      <c r="BR59" s="54"/>
      <c r="BS59" s="54"/>
      <c r="BT59" s="54"/>
      <c r="BU59" s="54"/>
      <c r="BV59" s="54"/>
      <c r="BW59" s="54"/>
    </row>
    <row r="60" spans="1:75" ht="14.4" x14ac:dyDescent="0.25">
      <c r="A60" s="49"/>
      <c r="B60" s="49"/>
      <c r="C60" s="163"/>
      <c r="D60"/>
      <c r="E60" s="55" t="s">
        <v>113</v>
      </c>
      <c r="F60" s="54" cm="1">
        <f t="array" ref="F60">INDEX(I60:M60,$G$7)</f>
        <v>18000</v>
      </c>
      <c r="G60" s="55" t="s">
        <v>123</v>
      </c>
      <c r="H60" s="54"/>
      <c r="I60" s="160"/>
      <c r="J60" s="166">
        <v>18000</v>
      </c>
      <c r="K60" s="166">
        <v>18000</v>
      </c>
      <c r="L60" s="166">
        <v>18000</v>
      </c>
      <c r="M60" s="160"/>
      <c r="N60" s="54"/>
      <c r="O60" s="54"/>
      <c r="P60" s="54"/>
      <c r="Q60" s="54"/>
      <c r="R60" s="54"/>
      <c r="S60" s="54"/>
      <c r="T60" s="54"/>
      <c r="U60" s="54"/>
      <c r="V60" s="54"/>
      <c r="W60" s="54"/>
      <c r="X60" s="54"/>
      <c r="Y60" s="54"/>
      <c r="Z60" s="54"/>
      <c r="AA60" s="54"/>
      <c r="AB60" s="54"/>
      <c r="AC60" s="54"/>
      <c r="AD60" s="54"/>
      <c r="AE60" s="54"/>
      <c r="AF60" s="54"/>
      <c r="AG60" s="54"/>
      <c r="AH60" s="54"/>
      <c r="AI60" s="54"/>
      <c r="AJ60" s="54"/>
      <c r="AK60" s="54"/>
      <c r="AL60" s="54"/>
      <c r="AM60" s="54"/>
      <c r="AN60" s="54"/>
      <c r="AO60" s="54"/>
      <c r="AP60" s="54"/>
      <c r="AQ60" s="54"/>
      <c r="AR60" s="54"/>
      <c r="AS60" s="54"/>
      <c r="AT60" s="54"/>
      <c r="AU60" s="54"/>
      <c r="AV60" s="54"/>
      <c r="AW60" s="54"/>
      <c r="AX60" s="54"/>
      <c r="AY60" s="54"/>
      <c r="AZ60" s="54"/>
      <c r="BA60" s="54"/>
      <c r="BB60" s="54"/>
      <c r="BC60" s="54"/>
      <c r="BD60" s="54"/>
      <c r="BE60" s="54"/>
      <c r="BF60" s="54"/>
      <c r="BG60" s="54"/>
      <c r="BH60" s="54"/>
      <c r="BI60" s="54"/>
      <c r="BJ60" s="54"/>
      <c r="BK60" s="54"/>
      <c r="BL60" s="54"/>
      <c r="BM60" s="54"/>
      <c r="BN60" s="54"/>
      <c r="BO60" s="54"/>
      <c r="BP60" s="54"/>
      <c r="BQ60" s="54"/>
      <c r="BR60" s="54"/>
      <c r="BS60" s="54"/>
      <c r="BT60" s="54"/>
      <c r="BU60" s="54"/>
      <c r="BV60" s="54"/>
      <c r="BW60" s="54"/>
    </row>
    <row r="61" spans="1:75" ht="14.4" x14ac:dyDescent="0.25">
      <c r="A61" s="49"/>
      <c r="B61" s="49"/>
      <c r="C61" s="163"/>
      <c r="D61"/>
      <c r="E61" s="55" t="s">
        <v>114</v>
      </c>
      <c r="F61" s="54" cm="1">
        <f t="array" ref="F61">INDEX(I61:M61,$G$7)</f>
        <v>28000</v>
      </c>
      <c r="G61" s="55" t="s">
        <v>123</v>
      </c>
      <c r="H61" s="54"/>
      <c r="I61" s="160"/>
      <c r="J61" s="166">
        <v>28000</v>
      </c>
      <c r="K61" s="166">
        <v>28000</v>
      </c>
      <c r="L61" s="166">
        <v>28000</v>
      </c>
      <c r="M61" s="160"/>
      <c r="N61" s="54"/>
      <c r="O61" s="54"/>
      <c r="P61" s="54"/>
      <c r="Q61" s="54"/>
      <c r="R61" s="54"/>
      <c r="S61" s="54"/>
      <c r="T61" s="54"/>
      <c r="U61" s="54"/>
      <c r="V61" s="54"/>
      <c r="W61" s="54"/>
      <c r="X61" s="54"/>
      <c r="Y61" s="54"/>
      <c r="Z61" s="54"/>
      <c r="AA61" s="54"/>
      <c r="AB61" s="54"/>
      <c r="AC61" s="54"/>
      <c r="AD61" s="54"/>
      <c r="AE61" s="54"/>
      <c r="AF61" s="54"/>
      <c r="AG61" s="54"/>
      <c r="AH61" s="54"/>
      <c r="AI61" s="54"/>
      <c r="AJ61" s="54"/>
      <c r="AK61" s="54"/>
      <c r="AL61" s="54"/>
      <c r="AM61" s="54"/>
      <c r="AN61" s="54"/>
      <c r="AO61" s="54"/>
      <c r="AP61" s="54"/>
      <c r="AQ61" s="54"/>
      <c r="AR61" s="54"/>
      <c r="AS61" s="54"/>
      <c r="AT61" s="54"/>
      <c r="AU61" s="54"/>
      <c r="AV61" s="54"/>
      <c r="AW61" s="54"/>
      <c r="AX61" s="54"/>
      <c r="AY61" s="54"/>
      <c r="AZ61" s="54"/>
      <c r="BA61" s="54"/>
      <c r="BB61" s="54"/>
      <c r="BC61" s="54"/>
      <c r="BD61" s="54"/>
      <c r="BE61" s="54"/>
      <c r="BF61" s="54"/>
      <c r="BG61" s="54"/>
      <c r="BH61" s="54"/>
      <c r="BI61" s="54"/>
      <c r="BJ61" s="54"/>
      <c r="BK61" s="54"/>
      <c r="BL61" s="54"/>
      <c r="BM61" s="54"/>
      <c r="BN61" s="54"/>
      <c r="BO61" s="54"/>
      <c r="BP61" s="54"/>
      <c r="BQ61" s="54"/>
      <c r="BR61" s="54"/>
      <c r="BS61" s="54"/>
      <c r="BT61" s="54"/>
      <c r="BU61" s="54"/>
      <c r="BV61" s="54"/>
      <c r="BW61" s="54"/>
    </row>
    <row r="62" spans="1:75" ht="14.4" x14ac:dyDescent="0.25">
      <c r="A62" s="49"/>
      <c r="B62" s="49"/>
      <c r="C62" s="163"/>
      <c r="D62"/>
      <c r="E62"/>
      <c r="F62" s="164"/>
      <c r="G62"/>
      <c r="H62" s="54"/>
      <c r="I62" s="160"/>
      <c r="J62" s="54"/>
      <c r="K62" s="54"/>
      <c r="L62" s="54"/>
      <c r="M62" s="160"/>
      <c r="N62" s="54"/>
      <c r="O62" s="54"/>
      <c r="P62" s="54"/>
      <c r="Q62" s="54"/>
      <c r="R62" s="54"/>
      <c r="S62" s="54"/>
      <c r="T62" s="54"/>
      <c r="U62" s="54"/>
      <c r="V62" s="54"/>
      <c r="W62" s="54"/>
      <c r="X62" s="54"/>
      <c r="Y62" s="54"/>
      <c r="Z62" s="54"/>
      <c r="AA62" s="54"/>
      <c r="AB62" s="54"/>
      <c r="AC62" s="54"/>
      <c r="AD62" s="54"/>
      <c r="AE62" s="54"/>
      <c r="AF62" s="54"/>
      <c r="AG62" s="54"/>
      <c r="AH62" s="54"/>
      <c r="AI62" s="54"/>
      <c r="AJ62" s="54"/>
      <c r="AK62" s="54"/>
      <c r="AL62" s="54"/>
      <c r="AM62" s="54"/>
      <c r="AN62" s="54"/>
      <c r="AO62" s="54"/>
      <c r="AP62" s="54"/>
      <c r="AQ62" s="54"/>
      <c r="AR62" s="54"/>
      <c r="AS62" s="54"/>
      <c r="AT62" s="54"/>
      <c r="AU62" s="54"/>
      <c r="AV62" s="54"/>
      <c r="AW62" s="54"/>
      <c r="AX62" s="54"/>
      <c r="AY62" s="54"/>
      <c r="AZ62" s="54"/>
      <c r="BA62" s="54"/>
      <c r="BB62" s="54"/>
      <c r="BC62" s="54"/>
      <c r="BD62" s="54"/>
      <c r="BE62" s="54"/>
      <c r="BF62" s="54"/>
      <c r="BG62" s="54"/>
      <c r="BH62" s="54"/>
      <c r="BI62" s="54"/>
      <c r="BJ62" s="54"/>
      <c r="BK62" s="54"/>
      <c r="BL62" s="54"/>
      <c r="BM62" s="54"/>
      <c r="BN62" s="54"/>
      <c r="BO62" s="54"/>
      <c r="BP62" s="54"/>
      <c r="BQ62" s="54"/>
      <c r="BR62" s="54"/>
      <c r="BS62" s="54"/>
      <c r="BT62" s="54"/>
      <c r="BU62" s="54"/>
      <c r="BV62" s="54"/>
      <c r="BW62" s="54"/>
    </row>
    <row r="63" spans="1:75" ht="14.4" x14ac:dyDescent="0.25">
      <c r="A63" s="49"/>
      <c r="B63" s="49"/>
      <c r="C63" s="163"/>
      <c r="D63"/>
      <c r="E63" s="55" t="s">
        <v>112</v>
      </c>
      <c r="F63" s="54" cm="1">
        <f t="array" ref="F63">INDEX(I63:M63,$G$7)</f>
        <v>220</v>
      </c>
      <c r="G63" s="55" t="s">
        <v>124</v>
      </c>
      <c r="H63" s="54"/>
      <c r="I63" s="160"/>
      <c r="J63" s="166">
        <v>220</v>
      </c>
      <c r="K63" s="166">
        <v>220</v>
      </c>
      <c r="L63" s="166">
        <v>220</v>
      </c>
      <c r="M63" s="160"/>
      <c r="N63" s="54"/>
      <c r="O63" s="54"/>
      <c r="P63" s="54"/>
      <c r="Q63" s="54"/>
      <c r="R63" s="54"/>
      <c r="S63" s="54"/>
      <c r="T63" s="54"/>
      <c r="U63" s="54"/>
      <c r="V63" s="54"/>
      <c r="W63" s="54"/>
      <c r="X63" s="54"/>
      <c r="Y63" s="54"/>
      <c r="Z63" s="54"/>
      <c r="AA63" s="54"/>
      <c r="AB63" s="54"/>
      <c r="AC63" s="54"/>
      <c r="AD63" s="54"/>
      <c r="AE63" s="54"/>
      <c r="AF63" s="54"/>
      <c r="AG63" s="54"/>
      <c r="AH63" s="54"/>
      <c r="AI63" s="54"/>
      <c r="AJ63" s="54"/>
      <c r="AK63" s="54"/>
      <c r="AL63" s="54"/>
      <c r="AM63" s="54"/>
      <c r="AN63" s="54"/>
      <c r="AO63" s="54"/>
      <c r="AP63" s="54"/>
      <c r="AQ63" s="54"/>
      <c r="AR63" s="54"/>
      <c r="AS63" s="54"/>
      <c r="AT63" s="54"/>
      <c r="AU63" s="54"/>
      <c r="AV63" s="54"/>
      <c r="AW63" s="54"/>
      <c r="AX63" s="54"/>
      <c r="AY63" s="54"/>
      <c r="AZ63" s="54"/>
      <c r="BA63" s="54"/>
      <c r="BB63" s="54"/>
      <c r="BC63" s="54"/>
      <c r="BD63" s="54"/>
      <c r="BE63" s="54"/>
      <c r="BF63" s="54"/>
      <c r="BG63" s="54"/>
      <c r="BH63" s="54"/>
      <c r="BI63" s="54"/>
      <c r="BJ63" s="54"/>
      <c r="BK63" s="54"/>
      <c r="BL63" s="54"/>
      <c r="BM63" s="54"/>
      <c r="BN63" s="54"/>
      <c r="BO63" s="54"/>
      <c r="BP63" s="54"/>
      <c r="BQ63" s="54"/>
      <c r="BR63" s="54"/>
      <c r="BS63" s="54"/>
      <c r="BT63" s="54"/>
      <c r="BU63" s="54"/>
      <c r="BV63" s="54"/>
      <c r="BW63" s="54"/>
    </row>
    <row r="64" spans="1:75" ht="14.4" x14ac:dyDescent="0.25">
      <c r="A64" s="49"/>
      <c r="B64" s="49"/>
      <c r="C64" s="163"/>
      <c r="D64"/>
      <c r="E64" s="55" t="s">
        <v>113</v>
      </c>
      <c r="F64" s="54" cm="1">
        <f t="array" ref="F64">INDEX(I64:M64,$G$7)</f>
        <v>72</v>
      </c>
      <c r="G64" s="55" t="s">
        <v>124</v>
      </c>
      <c r="H64" s="54"/>
      <c r="I64" s="160"/>
      <c r="J64" s="166">
        <v>72</v>
      </c>
      <c r="K64" s="166">
        <v>72</v>
      </c>
      <c r="L64" s="166">
        <v>72</v>
      </c>
      <c r="M64" s="160"/>
      <c r="N64" s="54"/>
      <c r="O64" s="54"/>
      <c r="P64" s="54"/>
      <c r="Q64" s="54"/>
      <c r="R64" s="54"/>
      <c r="S64" s="54"/>
      <c r="T64" s="54"/>
      <c r="U64" s="54"/>
      <c r="V64" s="54"/>
      <c r="W64" s="54"/>
      <c r="X64" s="54"/>
      <c r="Y64" s="54"/>
      <c r="Z64" s="54"/>
      <c r="AA64" s="54"/>
      <c r="AB64" s="54"/>
      <c r="AC64" s="54"/>
      <c r="AD64" s="54"/>
      <c r="AE64" s="54"/>
      <c r="AF64" s="54"/>
      <c r="AG64" s="54"/>
      <c r="AH64" s="54"/>
      <c r="AI64" s="54"/>
      <c r="AJ64" s="54"/>
      <c r="AK64" s="54"/>
      <c r="AL64" s="54"/>
      <c r="AM64" s="54"/>
      <c r="AN64" s="54"/>
      <c r="AO64" s="54"/>
      <c r="AP64" s="54"/>
      <c r="AQ64" s="54"/>
      <c r="AR64" s="54"/>
      <c r="AS64" s="54"/>
      <c r="AT64" s="54"/>
      <c r="AU64" s="54"/>
      <c r="AV64" s="54"/>
      <c r="AW64" s="54"/>
      <c r="AX64" s="54"/>
      <c r="AY64" s="54"/>
      <c r="AZ64" s="54"/>
      <c r="BA64" s="54"/>
      <c r="BB64" s="54"/>
      <c r="BC64" s="54"/>
      <c r="BD64" s="54"/>
      <c r="BE64" s="54"/>
      <c r="BF64" s="54"/>
      <c r="BG64" s="54"/>
      <c r="BH64" s="54"/>
      <c r="BI64" s="54"/>
      <c r="BJ64" s="54"/>
      <c r="BK64" s="54"/>
      <c r="BL64" s="54"/>
      <c r="BM64" s="54"/>
      <c r="BN64" s="54"/>
      <c r="BO64" s="54"/>
      <c r="BP64" s="54"/>
      <c r="BQ64" s="54"/>
      <c r="BR64" s="54"/>
      <c r="BS64" s="54"/>
      <c r="BT64" s="54"/>
      <c r="BU64" s="54"/>
      <c r="BV64" s="54"/>
      <c r="BW64" s="54"/>
    </row>
    <row r="65" spans="1:75" ht="14.4" x14ac:dyDescent="0.25">
      <c r="A65" s="49"/>
      <c r="B65" s="49"/>
      <c r="C65" s="163"/>
      <c r="D65"/>
      <c r="E65" s="55" t="s">
        <v>114</v>
      </c>
      <c r="F65" s="54" cm="1">
        <f t="array" ref="F65">INDEX(I65:M65,$G$7)</f>
        <v>12</v>
      </c>
      <c r="G65" s="55" t="s">
        <v>124</v>
      </c>
      <c r="H65" s="54"/>
      <c r="I65" s="160"/>
      <c r="J65" s="166">
        <v>12</v>
      </c>
      <c r="K65" s="166">
        <v>12</v>
      </c>
      <c r="L65" s="166">
        <v>12</v>
      </c>
      <c r="M65" s="160"/>
      <c r="N65" s="54"/>
      <c r="O65" s="54"/>
      <c r="P65" s="54"/>
      <c r="Q65" s="54"/>
      <c r="R65" s="54"/>
      <c r="S65" s="54"/>
      <c r="T65" s="54"/>
      <c r="U65" s="54"/>
      <c r="V65" s="54"/>
      <c r="W65" s="54"/>
      <c r="X65" s="54"/>
      <c r="Y65" s="54"/>
      <c r="Z65" s="54"/>
      <c r="AA65" s="54"/>
      <c r="AB65" s="54"/>
      <c r="AC65" s="54"/>
      <c r="AD65" s="54"/>
      <c r="AE65" s="54"/>
      <c r="AF65" s="54"/>
      <c r="AG65" s="54"/>
      <c r="AH65" s="54"/>
      <c r="AI65" s="54"/>
      <c r="AJ65" s="54"/>
      <c r="AK65" s="54"/>
      <c r="AL65" s="54"/>
      <c r="AM65" s="54"/>
      <c r="AN65" s="54"/>
      <c r="AO65" s="54"/>
      <c r="AP65" s="54"/>
      <c r="AQ65" s="54"/>
      <c r="AR65" s="54"/>
      <c r="AS65" s="54"/>
      <c r="AT65" s="54"/>
      <c r="AU65" s="54"/>
      <c r="AV65" s="54"/>
      <c r="AW65" s="54"/>
      <c r="AX65" s="54"/>
      <c r="AY65" s="54"/>
      <c r="AZ65" s="54"/>
      <c r="BA65" s="54"/>
      <c r="BB65" s="54"/>
      <c r="BC65" s="54"/>
      <c r="BD65" s="54"/>
      <c r="BE65" s="54"/>
      <c r="BF65" s="54"/>
      <c r="BG65" s="54"/>
      <c r="BH65" s="54"/>
      <c r="BI65" s="54"/>
      <c r="BJ65" s="54"/>
      <c r="BK65" s="54"/>
      <c r="BL65" s="54"/>
      <c r="BM65" s="54"/>
      <c r="BN65" s="54"/>
      <c r="BO65" s="54"/>
      <c r="BP65" s="54"/>
      <c r="BQ65" s="54"/>
      <c r="BR65" s="54"/>
      <c r="BS65" s="54"/>
      <c r="BT65" s="54"/>
      <c r="BU65" s="54"/>
      <c r="BV65" s="54"/>
      <c r="BW65" s="54"/>
    </row>
    <row r="66" spans="1:75" ht="14.4" x14ac:dyDescent="0.25">
      <c r="A66" s="49"/>
      <c r="B66" s="49"/>
      <c r="C66" s="163"/>
      <c r="D66"/>
      <c r="E66"/>
      <c r="F66" s="164"/>
      <c r="G66"/>
      <c r="H66" s="54"/>
      <c r="I66" s="160"/>
      <c r="J66" s="54"/>
      <c r="K66" s="54"/>
      <c r="L66" s="54"/>
      <c r="M66" s="160"/>
      <c r="N66" s="54"/>
      <c r="O66" s="54"/>
      <c r="P66" s="54"/>
      <c r="Q66" s="54"/>
      <c r="R66" s="54"/>
      <c r="S66" s="54"/>
      <c r="T66" s="54"/>
      <c r="U66" s="54"/>
      <c r="V66" s="54"/>
      <c r="W66" s="54"/>
      <c r="X66" s="54"/>
      <c r="Y66" s="54"/>
      <c r="Z66" s="54"/>
      <c r="AA66" s="54"/>
      <c r="AB66" s="54"/>
      <c r="AC66" s="54"/>
      <c r="AD66" s="54"/>
      <c r="AE66" s="54"/>
      <c r="AF66" s="54"/>
      <c r="AG66" s="54"/>
      <c r="AH66" s="54"/>
      <c r="AI66" s="54"/>
      <c r="AJ66" s="54"/>
      <c r="AK66" s="54"/>
      <c r="AL66" s="54"/>
      <c r="AM66" s="54"/>
      <c r="AN66" s="54"/>
      <c r="AO66" s="54"/>
      <c r="AP66" s="54"/>
      <c r="AQ66" s="54"/>
      <c r="AR66" s="54"/>
      <c r="AS66" s="54"/>
      <c r="AT66" s="54"/>
      <c r="AU66" s="54"/>
      <c r="AV66" s="54"/>
      <c r="AW66" s="54"/>
      <c r="AX66" s="54"/>
      <c r="AY66" s="54"/>
      <c r="AZ66" s="54"/>
      <c r="BA66" s="54"/>
      <c r="BB66" s="54"/>
      <c r="BC66" s="54"/>
      <c r="BD66" s="54"/>
      <c r="BE66" s="54"/>
      <c r="BF66" s="54"/>
      <c r="BG66" s="54"/>
      <c r="BH66" s="54"/>
      <c r="BI66" s="54"/>
      <c r="BJ66" s="54"/>
      <c r="BK66" s="54"/>
      <c r="BL66" s="54"/>
      <c r="BM66" s="54"/>
      <c r="BN66" s="54"/>
      <c r="BO66" s="54"/>
      <c r="BP66" s="54"/>
      <c r="BQ66" s="54"/>
      <c r="BR66" s="54"/>
      <c r="BS66" s="54"/>
      <c r="BT66" s="54"/>
      <c r="BU66" s="54"/>
      <c r="BV66" s="54"/>
      <c r="BW66" s="54"/>
    </row>
    <row r="67" spans="1:75" ht="14.4" x14ac:dyDescent="0.25">
      <c r="A67" s="49"/>
      <c r="B67" s="49"/>
      <c r="C67" s="163"/>
      <c r="D67"/>
      <c r="E67" s="55" t="s">
        <v>115</v>
      </c>
      <c r="F67" s="54" cm="1">
        <f t="array" ref="F67">INDEX(I67:M67,$G$7)</f>
        <v>30</v>
      </c>
      <c r="G67" s="55" t="s">
        <v>125</v>
      </c>
      <c r="H67" s="54"/>
      <c r="I67" s="160"/>
      <c r="J67" s="166">
        <v>30</v>
      </c>
      <c r="K67" s="166">
        <v>30</v>
      </c>
      <c r="L67" s="166">
        <v>30</v>
      </c>
      <c r="M67" s="160"/>
      <c r="N67" s="54"/>
      <c r="O67" s="54"/>
      <c r="P67" s="54"/>
      <c r="Q67" s="54"/>
      <c r="R67" s="54"/>
      <c r="S67" s="54"/>
      <c r="T67" s="54"/>
      <c r="U67" s="54"/>
      <c r="V67" s="54"/>
      <c r="W67" s="54"/>
      <c r="X67" s="54"/>
      <c r="Y67" s="54"/>
      <c r="Z67" s="54"/>
      <c r="AA67" s="54"/>
      <c r="AB67" s="54"/>
      <c r="AC67" s="54"/>
      <c r="AD67" s="54"/>
      <c r="AE67" s="54"/>
      <c r="AF67" s="54"/>
      <c r="AG67" s="54"/>
      <c r="AH67" s="54"/>
      <c r="AI67" s="54"/>
      <c r="AJ67" s="54"/>
      <c r="AK67" s="54"/>
      <c r="AL67" s="54"/>
      <c r="AM67" s="54"/>
      <c r="AN67" s="54"/>
      <c r="AO67" s="54"/>
      <c r="AP67" s="54"/>
      <c r="AQ67" s="54"/>
      <c r="AR67" s="54"/>
      <c r="AS67" s="54"/>
      <c r="AT67" s="54"/>
      <c r="AU67" s="54"/>
      <c r="AV67" s="54"/>
      <c r="AW67" s="54"/>
      <c r="AX67" s="54"/>
      <c r="AY67" s="54"/>
      <c r="AZ67" s="54"/>
      <c r="BA67" s="54"/>
      <c r="BB67" s="54"/>
      <c r="BC67" s="54"/>
      <c r="BD67" s="54"/>
      <c r="BE67" s="54"/>
      <c r="BF67" s="54"/>
      <c r="BG67" s="54"/>
      <c r="BH67" s="54"/>
      <c r="BI67" s="54"/>
      <c r="BJ67" s="54"/>
      <c r="BK67" s="54"/>
      <c r="BL67" s="54"/>
      <c r="BM67" s="54"/>
      <c r="BN67" s="54"/>
      <c r="BO67" s="54"/>
      <c r="BP67" s="54"/>
      <c r="BQ67" s="54"/>
      <c r="BR67" s="54"/>
      <c r="BS67" s="54"/>
      <c r="BT67" s="54"/>
      <c r="BU67" s="54"/>
      <c r="BV67" s="54"/>
      <c r="BW67" s="54"/>
    </row>
    <row r="68" spans="1:75" ht="14.4" x14ac:dyDescent="0.25">
      <c r="A68" s="49"/>
      <c r="B68" s="49"/>
      <c r="C68" s="163"/>
      <c r="D68"/>
      <c r="E68"/>
      <c r="F68" s="164"/>
      <c r="G68"/>
      <c r="H68" s="54"/>
      <c r="I68" s="160"/>
      <c r="J68" s="54"/>
      <c r="K68" s="54"/>
      <c r="L68" s="54"/>
      <c r="M68" s="160"/>
      <c r="N68" s="54"/>
      <c r="O68" s="54"/>
      <c r="P68" s="54"/>
      <c r="Q68" s="54"/>
      <c r="R68" s="54"/>
      <c r="S68" s="54"/>
      <c r="T68" s="54"/>
      <c r="U68" s="54"/>
      <c r="V68" s="54"/>
      <c r="W68" s="54"/>
      <c r="X68" s="54"/>
      <c r="Y68" s="54"/>
      <c r="Z68" s="54"/>
      <c r="AA68" s="54"/>
      <c r="AB68" s="54"/>
      <c r="AC68" s="54"/>
      <c r="AD68" s="54"/>
      <c r="AE68" s="54"/>
      <c r="AF68" s="54"/>
      <c r="AG68" s="54"/>
      <c r="AH68" s="54"/>
      <c r="AI68" s="54"/>
      <c r="AJ68" s="54"/>
      <c r="AK68" s="54"/>
      <c r="AL68" s="54"/>
      <c r="AM68" s="54"/>
      <c r="AN68" s="54"/>
      <c r="AO68" s="54"/>
      <c r="AP68" s="54"/>
      <c r="AQ68" s="54"/>
      <c r="AR68" s="54"/>
      <c r="AS68" s="54"/>
      <c r="AT68" s="54"/>
      <c r="AU68" s="54"/>
      <c r="AV68" s="54"/>
      <c r="AW68" s="54"/>
      <c r="AX68" s="54"/>
      <c r="AY68" s="54"/>
      <c r="AZ68" s="54"/>
      <c r="BA68" s="54"/>
      <c r="BB68" s="54"/>
      <c r="BC68" s="54"/>
      <c r="BD68" s="54"/>
      <c r="BE68" s="54"/>
      <c r="BF68" s="54"/>
      <c r="BG68" s="54"/>
      <c r="BH68" s="54"/>
      <c r="BI68" s="54"/>
      <c r="BJ68" s="54"/>
      <c r="BK68" s="54"/>
      <c r="BL68" s="54"/>
      <c r="BM68" s="54"/>
      <c r="BN68" s="54"/>
      <c r="BO68" s="54"/>
      <c r="BP68" s="54"/>
      <c r="BQ68" s="54"/>
      <c r="BR68" s="54"/>
      <c r="BS68" s="54"/>
      <c r="BT68" s="54"/>
      <c r="BU68" s="54"/>
      <c r="BV68" s="54"/>
      <c r="BW68" s="54"/>
    </row>
    <row r="69" spans="1:75" ht="14.4" x14ac:dyDescent="0.25">
      <c r="A69" s="49"/>
      <c r="B69" s="49"/>
      <c r="C69" s="163"/>
      <c r="D69"/>
      <c r="E69"/>
      <c r="F69" s="164"/>
      <c r="G69"/>
      <c r="H69" s="54"/>
      <c r="I69" s="160"/>
      <c r="J69" s="54"/>
      <c r="K69" s="54"/>
      <c r="L69" s="54"/>
      <c r="M69" s="160"/>
      <c r="N69" s="54"/>
      <c r="O69" s="54"/>
      <c r="P69" s="54"/>
      <c r="Q69" s="54"/>
      <c r="R69" s="54"/>
      <c r="S69" s="54"/>
      <c r="T69" s="54"/>
      <c r="U69" s="54"/>
      <c r="V69" s="54"/>
      <c r="W69" s="54"/>
      <c r="X69" s="54"/>
      <c r="Y69" s="54"/>
      <c r="Z69" s="54"/>
      <c r="AA69" s="54"/>
      <c r="AB69" s="54"/>
      <c r="AC69" s="54"/>
      <c r="AD69" s="54"/>
      <c r="AE69" s="54"/>
      <c r="AF69" s="54"/>
      <c r="AG69" s="54"/>
      <c r="AH69" s="54"/>
      <c r="AI69" s="54"/>
      <c r="AJ69" s="54"/>
      <c r="AK69" s="54"/>
      <c r="AL69" s="54"/>
      <c r="AM69" s="54"/>
      <c r="AN69" s="54"/>
      <c r="AO69" s="54"/>
      <c r="AP69" s="54"/>
      <c r="AQ69" s="54"/>
      <c r="AR69" s="54"/>
      <c r="AS69" s="54"/>
      <c r="AT69" s="54"/>
      <c r="AU69" s="54"/>
      <c r="AV69" s="54"/>
      <c r="AW69" s="54"/>
      <c r="AX69" s="54"/>
      <c r="AY69" s="54"/>
      <c r="AZ69" s="54"/>
      <c r="BA69" s="54"/>
      <c r="BB69" s="54"/>
      <c r="BC69" s="54"/>
      <c r="BD69" s="54"/>
      <c r="BE69" s="54"/>
      <c r="BF69" s="54"/>
      <c r="BG69" s="54"/>
      <c r="BH69" s="54"/>
      <c r="BI69" s="54"/>
      <c r="BJ69" s="54"/>
      <c r="BK69" s="54"/>
      <c r="BL69" s="54"/>
      <c r="BM69" s="54"/>
      <c r="BN69" s="54"/>
      <c r="BO69" s="54"/>
      <c r="BP69" s="54"/>
      <c r="BQ69" s="54"/>
      <c r="BR69" s="54"/>
      <c r="BS69" s="54"/>
      <c r="BT69" s="54"/>
      <c r="BU69" s="54"/>
      <c r="BV69" s="54"/>
      <c r="BW69" s="54"/>
    </row>
    <row r="70" spans="1:75" ht="14.4" x14ac:dyDescent="0.25">
      <c r="A70" s="49" t="s">
        <v>116</v>
      </c>
      <c r="B70" s="49"/>
      <c r="C70" s="163"/>
      <c r="D70"/>
      <c r="E70"/>
      <c r="F70" s="164"/>
      <c r="G70"/>
      <c r="H70" s="54"/>
      <c r="I70" s="160"/>
      <c r="J70" s="54"/>
      <c r="K70" s="54"/>
      <c r="L70" s="54"/>
      <c r="M70" s="160"/>
      <c r="N70" s="54"/>
      <c r="O70" s="54"/>
      <c r="P70" s="54"/>
      <c r="Q70" s="54"/>
      <c r="R70" s="54"/>
      <c r="S70" s="54"/>
      <c r="T70" s="54"/>
      <c r="U70" s="54"/>
      <c r="V70" s="54"/>
      <c r="W70" s="54"/>
      <c r="X70" s="54"/>
      <c r="Y70" s="54"/>
      <c r="Z70" s="54"/>
      <c r="AA70" s="54"/>
      <c r="AB70" s="54"/>
      <c r="AC70" s="54"/>
      <c r="AD70" s="54"/>
      <c r="AE70" s="54"/>
      <c r="AF70" s="54"/>
      <c r="AG70" s="54"/>
      <c r="AH70" s="54"/>
      <c r="AI70" s="54"/>
      <c r="AJ70" s="54"/>
      <c r="AK70" s="54"/>
      <c r="AL70" s="54"/>
      <c r="AM70" s="54"/>
      <c r="AN70" s="54"/>
      <c r="AO70" s="54"/>
      <c r="AP70" s="54"/>
      <c r="AQ70" s="54"/>
      <c r="AR70" s="54"/>
      <c r="AS70" s="54"/>
      <c r="AT70" s="54"/>
      <c r="AU70" s="54"/>
      <c r="AV70" s="54"/>
      <c r="AW70" s="54"/>
      <c r="AX70" s="54"/>
      <c r="AY70" s="54"/>
      <c r="AZ70" s="54"/>
      <c r="BA70" s="54"/>
      <c r="BB70" s="54"/>
      <c r="BC70" s="54"/>
      <c r="BD70" s="54"/>
      <c r="BE70" s="54"/>
      <c r="BF70" s="54"/>
      <c r="BG70" s="54"/>
      <c r="BH70" s="54"/>
      <c r="BI70" s="54"/>
      <c r="BJ70" s="54"/>
      <c r="BK70" s="54"/>
      <c r="BL70" s="54"/>
      <c r="BM70" s="54"/>
      <c r="BN70" s="54"/>
      <c r="BO70" s="54"/>
      <c r="BP70" s="54"/>
      <c r="BQ70" s="54"/>
      <c r="BR70" s="54"/>
      <c r="BS70" s="54"/>
      <c r="BT70" s="54"/>
      <c r="BU70" s="54"/>
      <c r="BV70" s="54"/>
      <c r="BW70" s="54"/>
    </row>
    <row r="71" spans="1:75" ht="14.4" x14ac:dyDescent="0.25">
      <c r="A71" s="49"/>
      <c r="B71" s="49"/>
      <c r="C71" s="163"/>
      <c r="D71"/>
      <c r="E71" t="s">
        <v>117</v>
      </c>
      <c r="F71" s="165" cm="1">
        <f t="array" ref="F71">INDEX(I71:M71,$G$7)</f>
        <v>0.25</v>
      </c>
      <c r="G71" t="s">
        <v>52</v>
      </c>
      <c r="H71" s="54"/>
      <c r="I71" s="160"/>
      <c r="J71" s="175">
        <v>0.25</v>
      </c>
      <c r="K71" s="175">
        <v>0.25</v>
      </c>
      <c r="L71" s="175">
        <v>0.25</v>
      </c>
      <c r="M71" s="160"/>
      <c r="N71" s="54"/>
      <c r="O71" s="54"/>
      <c r="P71" s="54"/>
      <c r="Q71" s="54"/>
      <c r="R71" s="54"/>
      <c r="S71" s="54"/>
      <c r="T71" s="54"/>
      <c r="U71" s="54"/>
      <c r="V71" s="54"/>
      <c r="W71" s="54"/>
      <c r="X71" s="54"/>
      <c r="Y71" s="54"/>
      <c r="Z71" s="54"/>
      <c r="AA71" s="54"/>
      <c r="AB71" s="54"/>
      <c r="AC71" s="54"/>
      <c r="AD71" s="54"/>
      <c r="AE71" s="54"/>
      <c r="AF71" s="54"/>
      <c r="AG71" s="54"/>
      <c r="AH71" s="54"/>
      <c r="AI71" s="54"/>
      <c r="AJ71" s="54"/>
      <c r="AK71" s="54"/>
      <c r="AL71" s="54"/>
      <c r="AM71" s="54"/>
      <c r="AN71" s="54"/>
      <c r="AO71" s="54"/>
      <c r="AP71" s="54"/>
      <c r="AQ71" s="54"/>
      <c r="AR71" s="54"/>
      <c r="AS71" s="54"/>
      <c r="AT71" s="54"/>
      <c r="AU71" s="54"/>
      <c r="AV71" s="54"/>
      <c r="AW71" s="54"/>
      <c r="AX71" s="54"/>
      <c r="AY71" s="54"/>
      <c r="AZ71" s="54"/>
      <c r="BA71" s="54"/>
      <c r="BB71" s="54"/>
      <c r="BC71" s="54"/>
      <c r="BD71" s="54"/>
      <c r="BE71" s="54"/>
      <c r="BF71" s="54"/>
      <c r="BG71" s="54"/>
      <c r="BH71" s="54"/>
      <c r="BI71" s="54"/>
      <c r="BJ71" s="54"/>
      <c r="BK71" s="54"/>
      <c r="BL71" s="54"/>
      <c r="BM71" s="54"/>
      <c r="BN71" s="54"/>
      <c r="BO71" s="54"/>
      <c r="BP71" s="54"/>
      <c r="BQ71" s="54"/>
      <c r="BR71" s="54"/>
      <c r="BS71" s="54"/>
      <c r="BT71" s="54"/>
      <c r="BU71" s="54"/>
      <c r="BV71" s="54"/>
      <c r="BW71" s="54"/>
    </row>
    <row r="72" spans="1:75" ht="14.4" x14ac:dyDescent="0.25">
      <c r="A72" s="49"/>
      <c r="B72" s="49"/>
      <c r="C72" s="163"/>
      <c r="D72"/>
      <c r="E72" t="s">
        <v>118</v>
      </c>
      <c r="F72" s="165" cm="1">
        <f t="array" ref="F72">INDEX(I72:M72,$G$7)</f>
        <v>0.25</v>
      </c>
      <c r="G72" t="s">
        <v>52</v>
      </c>
      <c r="H72" s="54"/>
      <c r="I72" s="160"/>
      <c r="J72" s="175">
        <v>0.25</v>
      </c>
      <c r="K72" s="175">
        <v>0.25</v>
      </c>
      <c r="L72" s="175">
        <v>0.25</v>
      </c>
      <c r="M72" s="160"/>
      <c r="N72" s="54"/>
      <c r="O72" s="54"/>
      <c r="P72" s="54"/>
      <c r="Q72" s="54"/>
      <c r="R72" s="54"/>
      <c r="S72" s="54"/>
      <c r="T72" s="54"/>
      <c r="U72" s="54"/>
      <c r="V72" s="54"/>
      <c r="W72" s="54"/>
      <c r="X72" s="54"/>
      <c r="Y72" s="54"/>
      <c r="Z72" s="54"/>
      <c r="AA72" s="54"/>
      <c r="AB72" s="54"/>
      <c r="AC72" s="54"/>
      <c r="AD72" s="54"/>
      <c r="AE72" s="54"/>
      <c r="AF72" s="54"/>
      <c r="AG72" s="54"/>
      <c r="AH72" s="54"/>
      <c r="AI72" s="54"/>
      <c r="AJ72" s="54"/>
      <c r="AK72" s="54"/>
      <c r="AL72" s="54"/>
      <c r="AM72" s="54"/>
      <c r="AN72" s="54"/>
      <c r="AO72" s="54"/>
      <c r="AP72" s="54"/>
      <c r="AQ72" s="54"/>
      <c r="AR72" s="54"/>
      <c r="AS72" s="54"/>
      <c r="AT72" s="54"/>
      <c r="AU72" s="54"/>
      <c r="AV72" s="54"/>
      <c r="AW72" s="54"/>
      <c r="AX72" s="54"/>
      <c r="AY72" s="54"/>
      <c r="AZ72" s="54"/>
      <c r="BA72" s="54"/>
      <c r="BB72" s="54"/>
      <c r="BC72" s="54"/>
      <c r="BD72" s="54"/>
      <c r="BE72" s="54"/>
      <c r="BF72" s="54"/>
      <c r="BG72" s="54"/>
      <c r="BH72" s="54"/>
      <c r="BI72" s="54"/>
      <c r="BJ72" s="54"/>
      <c r="BK72" s="54"/>
      <c r="BL72" s="54"/>
      <c r="BM72" s="54"/>
      <c r="BN72" s="54"/>
      <c r="BO72" s="54"/>
      <c r="BP72" s="54"/>
      <c r="BQ72" s="54"/>
      <c r="BR72" s="54"/>
      <c r="BS72" s="54"/>
      <c r="BT72" s="54"/>
      <c r="BU72" s="54"/>
      <c r="BV72" s="54"/>
      <c r="BW72" s="54"/>
    </row>
    <row r="73" spans="1:75" ht="14.4" x14ac:dyDescent="0.25">
      <c r="A73" s="49"/>
      <c r="B73" s="49"/>
      <c r="C73" s="163"/>
      <c r="D73"/>
      <c r="E73"/>
      <c r="F73" s="165"/>
      <c r="G73"/>
      <c r="H73" s="54"/>
      <c r="I73" s="160"/>
      <c r="J73" s="106"/>
      <c r="K73" s="106"/>
      <c r="L73" s="106"/>
      <c r="M73" s="160"/>
      <c r="N73" s="54"/>
      <c r="O73" s="54"/>
      <c r="P73" s="54"/>
      <c r="Q73" s="54"/>
      <c r="R73" s="54"/>
      <c r="S73" s="54"/>
      <c r="T73" s="54"/>
      <c r="U73" s="54"/>
      <c r="V73" s="54"/>
      <c r="W73" s="54"/>
      <c r="X73" s="54"/>
      <c r="Y73" s="54"/>
      <c r="Z73" s="54"/>
      <c r="AA73" s="54"/>
      <c r="AB73" s="54"/>
      <c r="AC73" s="54"/>
      <c r="AD73" s="54"/>
      <c r="AE73" s="54"/>
      <c r="AF73" s="54"/>
      <c r="AG73" s="54"/>
      <c r="AH73" s="54"/>
      <c r="AI73" s="54"/>
      <c r="AJ73" s="54"/>
      <c r="AK73" s="54"/>
      <c r="AL73" s="54"/>
      <c r="AM73" s="54"/>
      <c r="AN73" s="54"/>
      <c r="AO73" s="54"/>
      <c r="AP73" s="54"/>
      <c r="AQ73" s="54"/>
      <c r="AR73" s="54"/>
      <c r="AS73" s="54"/>
      <c r="AT73" s="54"/>
      <c r="AU73" s="54"/>
      <c r="AV73" s="54"/>
      <c r="AW73" s="54"/>
      <c r="AX73" s="54"/>
      <c r="AY73" s="54"/>
      <c r="AZ73" s="54"/>
      <c r="BA73" s="54"/>
      <c r="BB73" s="54"/>
      <c r="BC73" s="54"/>
      <c r="BD73" s="54"/>
      <c r="BE73" s="54"/>
      <c r="BF73" s="54"/>
      <c r="BG73" s="54"/>
      <c r="BH73" s="54"/>
      <c r="BI73" s="54"/>
      <c r="BJ73" s="54"/>
      <c r="BK73" s="54"/>
      <c r="BL73" s="54"/>
      <c r="BM73" s="54"/>
      <c r="BN73" s="54"/>
      <c r="BO73" s="54"/>
      <c r="BP73" s="54"/>
      <c r="BQ73" s="54"/>
      <c r="BR73" s="54"/>
      <c r="BS73" s="54"/>
      <c r="BT73" s="54"/>
      <c r="BU73" s="54"/>
      <c r="BV73" s="54"/>
      <c r="BW73" s="54"/>
    </row>
    <row r="74" spans="1:75" ht="14.4" x14ac:dyDescent="0.25">
      <c r="A74" s="49"/>
      <c r="B74" s="49"/>
      <c r="C74" s="163"/>
      <c r="D74"/>
      <c r="E74" t="s">
        <v>119</v>
      </c>
      <c r="F74" s="165" cm="1">
        <f t="array" ref="F74">INDEX(I74:M74,$G$7)</f>
        <v>1</v>
      </c>
      <c r="G74" t="s">
        <v>52</v>
      </c>
      <c r="H74" s="54"/>
      <c r="I74" s="160"/>
      <c r="J74" s="175">
        <v>1</v>
      </c>
      <c r="K74" s="175">
        <v>1</v>
      </c>
      <c r="L74" s="175">
        <v>1</v>
      </c>
      <c r="M74" s="160"/>
      <c r="N74" s="54"/>
      <c r="O74" s="54"/>
      <c r="P74" s="54"/>
      <c r="Q74" s="54"/>
      <c r="R74" s="54"/>
      <c r="S74" s="54"/>
      <c r="T74" s="54"/>
      <c r="U74" s="54"/>
      <c r="V74" s="54"/>
      <c r="W74" s="54"/>
      <c r="X74" s="54"/>
      <c r="Y74" s="54"/>
      <c r="Z74" s="54"/>
      <c r="AA74" s="54"/>
      <c r="AB74" s="54"/>
      <c r="AC74" s="54"/>
      <c r="AD74" s="54"/>
      <c r="AE74" s="54"/>
      <c r="AF74" s="54"/>
      <c r="AG74" s="54"/>
      <c r="AH74" s="54"/>
      <c r="AI74" s="54"/>
      <c r="AJ74" s="54"/>
      <c r="AK74" s="54"/>
      <c r="AL74" s="54"/>
      <c r="AM74" s="54"/>
      <c r="AN74" s="54"/>
      <c r="AO74" s="54"/>
      <c r="AP74" s="54"/>
      <c r="AQ74" s="54"/>
      <c r="AR74" s="54"/>
      <c r="AS74" s="54"/>
      <c r="AT74" s="54"/>
      <c r="AU74" s="54"/>
      <c r="AV74" s="54"/>
      <c r="AW74" s="54"/>
      <c r="AX74" s="54"/>
      <c r="AY74" s="54"/>
      <c r="AZ74" s="54"/>
      <c r="BA74" s="54"/>
      <c r="BB74" s="54"/>
      <c r="BC74" s="54"/>
      <c r="BD74" s="54"/>
      <c r="BE74" s="54"/>
      <c r="BF74" s="54"/>
      <c r="BG74" s="54"/>
      <c r="BH74" s="54"/>
      <c r="BI74" s="54"/>
      <c r="BJ74" s="54"/>
      <c r="BK74" s="54"/>
      <c r="BL74" s="54"/>
      <c r="BM74" s="54"/>
      <c r="BN74" s="54"/>
      <c r="BO74" s="54"/>
      <c r="BP74" s="54"/>
      <c r="BQ74" s="54"/>
      <c r="BR74" s="54"/>
      <c r="BS74" s="54"/>
      <c r="BT74" s="54"/>
      <c r="BU74" s="54"/>
      <c r="BV74" s="54"/>
      <c r="BW74" s="54"/>
    </row>
    <row r="75" spans="1:75" ht="14.4" x14ac:dyDescent="0.25">
      <c r="A75" s="49"/>
      <c r="B75" s="49"/>
      <c r="C75" s="163"/>
      <c r="D75"/>
      <c r="E75"/>
      <c r="F75" s="164"/>
      <c r="G75"/>
      <c r="H75" s="54"/>
      <c r="I75" s="160"/>
      <c r="J75" s="54"/>
      <c r="K75" s="54"/>
      <c r="L75" s="54"/>
      <c r="M75" s="160"/>
      <c r="N75" s="54"/>
      <c r="O75" s="54"/>
      <c r="P75" s="54"/>
      <c r="Q75" s="54"/>
      <c r="R75" s="54"/>
      <c r="S75" s="54"/>
      <c r="T75" s="54"/>
      <c r="U75" s="54"/>
      <c r="V75" s="54"/>
      <c r="W75" s="54"/>
      <c r="X75" s="54"/>
      <c r="Y75" s="54"/>
      <c r="Z75" s="54"/>
      <c r="AA75" s="54"/>
      <c r="AB75" s="54"/>
      <c r="AC75" s="54"/>
      <c r="AD75" s="54"/>
      <c r="AE75" s="54"/>
      <c r="AF75" s="54"/>
      <c r="AG75" s="54"/>
      <c r="AH75" s="54"/>
      <c r="AI75" s="54"/>
      <c r="AJ75" s="54"/>
      <c r="AK75" s="54"/>
      <c r="AL75" s="54"/>
      <c r="AM75" s="54"/>
      <c r="AN75" s="54"/>
      <c r="AO75" s="54"/>
      <c r="AP75" s="54"/>
      <c r="AQ75" s="54"/>
      <c r="AR75" s="54"/>
      <c r="AS75" s="54"/>
      <c r="AT75" s="54"/>
      <c r="AU75" s="54"/>
      <c r="AV75" s="54"/>
      <c r="AW75" s="54"/>
      <c r="AX75" s="54"/>
      <c r="AY75" s="54"/>
      <c r="AZ75" s="54"/>
      <c r="BA75" s="54"/>
      <c r="BB75" s="54"/>
      <c r="BC75" s="54"/>
      <c r="BD75" s="54"/>
      <c r="BE75" s="54"/>
      <c r="BF75" s="54"/>
      <c r="BG75" s="54"/>
      <c r="BH75" s="54"/>
      <c r="BI75" s="54"/>
      <c r="BJ75" s="54"/>
      <c r="BK75" s="54"/>
      <c r="BL75" s="54"/>
      <c r="BM75" s="54"/>
      <c r="BN75" s="54"/>
      <c r="BO75" s="54"/>
      <c r="BP75" s="54"/>
      <c r="BQ75" s="54"/>
      <c r="BR75" s="54"/>
      <c r="BS75" s="54"/>
      <c r="BT75" s="54"/>
      <c r="BU75" s="54"/>
      <c r="BV75" s="54"/>
      <c r="BW75" s="54"/>
    </row>
    <row r="76" spans="1:75" ht="14.4" x14ac:dyDescent="0.25">
      <c r="A76" s="49"/>
      <c r="B76" s="49"/>
      <c r="C76" s="163"/>
      <c r="D76"/>
      <c r="E76"/>
      <c r="F76" s="164"/>
      <c r="G76"/>
      <c r="H76" s="54"/>
      <c r="I76" s="160"/>
      <c r="J76" s="54"/>
      <c r="K76" s="54"/>
      <c r="L76" s="54"/>
      <c r="M76" s="160"/>
      <c r="N76" s="54"/>
      <c r="O76" s="54"/>
      <c r="P76" s="54"/>
      <c r="Q76" s="54"/>
      <c r="R76" s="54"/>
      <c r="S76" s="54"/>
      <c r="T76" s="54"/>
      <c r="U76" s="54"/>
      <c r="V76" s="54"/>
      <c r="W76" s="54"/>
      <c r="X76" s="54"/>
      <c r="Y76" s="54"/>
      <c r="Z76" s="54"/>
      <c r="AA76" s="54"/>
      <c r="AB76" s="54"/>
      <c r="AC76" s="54"/>
      <c r="AD76" s="54"/>
      <c r="AE76" s="54"/>
      <c r="AF76" s="54"/>
      <c r="AG76" s="54"/>
      <c r="AH76" s="54"/>
      <c r="AI76" s="54"/>
      <c r="AJ76" s="54"/>
      <c r="AK76" s="54"/>
      <c r="AL76" s="54"/>
      <c r="AM76" s="54"/>
      <c r="AN76" s="54"/>
      <c r="AO76" s="54"/>
      <c r="AP76" s="54"/>
      <c r="AQ76" s="54"/>
      <c r="AR76" s="54"/>
      <c r="AS76" s="54"/>
      <c r="AT76" s="54"/>
      <c r="AU76" s="54"/>
      <c r="AV76" s="54"/>
      <c r="AW76" s="54"/>
      <c r="AX76" s="54"/>
      <c r="AY76" s="54"/>
      <c r="AZ76" s="54"/>
      <c r="BA76" s="54"/>
      <c r="BB76" s="54"/>
      <c r="BC76" s="54"/>
      <c r="BD76" s="54"/>
      <c r="BE76" s="54"/>
      <c r="BF76" s="54"/>
      <c r="BG76" s="54"/>
      <c r="BH76" s="54"/>
      <c r="BI76" s="54"/>
      <c r="BJ76" s="54"/>
      <c r="BK76" s="54"/>
      <c r="BL76" s="54"/>
      <c r="BM76" s="54"/>
      <c r="BN76" s="54"/>
      <c r="BO76" s="54"/>
      <c r="BP76" s="54"/>
      <c r="BQ76" s="54"/>
      <c r="BR76" s="54"/>
      <c r="BS76" s="54"/>
      <c r="BT76" s="54"/>
      <c r="BU76" s="54"/>
      <c r="BV76" s="54"/>
      <c r="BW76" s="54"/>
    </row>
    <row r="77" spans="1:75" ht="14.4" x14ac:dyDescent="0.25">
      <c r="A77" s="49" t="s">
        <v>126</v>
      </c>
      <c r="B77" s="49"/>
      <c r="C77" s="163"/>
      <c r="D77"/>
      <c r="E77"/>
      <c r="F77" s="164"/>
      <c r="G77"/>
      <c r="H77" s="54"/>
      <c r="I77" s="160"/>
      <c r="J77" s="54"/>
      <c r="K77" s="54"/>
      <c r="L77" s="54"/>
      <c r="M77" s="160"/>
      <c r="N77" s="54"/>
      <c r="O77" s="54"/>
      <c r="P77" s="54"/>
      <c r="Q77" s="54"/>
      <c r="R77" s="54"/>
      <c r="S77" s="54"/>
      <c r="T77" s="54"/>
      <c r="U77" s="54"/>
      <c r="V77" s="54"/>
      <c r="W77" s="54"/>
      <c r="X77" s="54"/>
      <c r="Y77" s="54"/>
      <c r="Z77" s="54"/>
      <c r="AA77" s="54"/>
      <c r="AB77" s="54"/>
      <c r="AC77" s="54"/>
      <c r="AD77" s="54"/>
      <c r="AE77" s="54"/>
      <c r="AF77" s="54"/>
      <c r="AG77" s="54"/>
      <c r="AH77" s="54"/>
      <c r="AI77" s="54"/>
      <c r="AJ77" s="54"/>
      <c r="AK77" s="54"/>
      <c r="AL77" s="54"/>
      <c r="AM77" s="54"/>
      <c r="AN77" s="54"/>
      <c r="AO77" s="54"/>
      <c r="AP77" s="54"/>
      <c r="AQ77" s="54"/>
      <c r="AR77" s="54"/>
      <c r="AS77" s="54"/>
      <c r="AT77" s="54"/>
      <c r="AU77" s="54"/>
      <c r="AV77" s="54"/>
      <c r="AW77" s="54"/>
      <c r="AX77" s="54"/>
      <c r="AY77" s="54"/>
      <c r="AZ77" s="54"/>
      <c r="BA77" s="54"/>
      <c r="BB77" s="54"/>
      <c r="BC77" s="54"/>
      <c r="BD77" s="54"/>
      <c r="BE77" s="54"/>
      <c r="BF77" s="54"/>
      <c r="BG77" s="54"/>
      <c r="BH77" s="54"/>
      <c r="BI77" s="54"/>
      <c r="BJ77" s="54"/>
      <c r="BK77" s="54"/>
      <c r="BL77" s="54"/>
      <c r="BM77" s="54"/>
      <c r="BN77" s="54"/>
      <c r="BO77" s="54"/>
      <c r="BP77" s="54"/>
      <c r="BQ77" s="54"/>
      <c r="BR77" s="54"/>
      <c r="BS77" s="54"/>
      <c r="BT77" s="54"/>
      <c r="BU77" s="54"/>
      <c r="BV77" s="54"/>
      <c r="BW77" s="54"/>
    </row>
    <row r="78" spans="1:75" ht="14.4" x14ac:dyDescent="0.25">
      <c r="A78" s="49"/>
      <c r="B78" s="49"/>
      <c r="C78" s="163"/>
      <c r="D78"/>
      <c r="E78"/>
      <c r="F78" s="164"/>
      <c r="G78"/>
      <c r="H78" s="54"/>
      <c r="I78" s="160"/>
      <c r="J78" s="54"/>
      <c r="K78" s="54"/>
      <c r="L78" s="54"/>
      <c r="M78" s="160"/>
      <c r="N78" s="54"/>
      <c r="O78" s="54"/>
      <c r="P78" s="54"/>
      <c r="Q78" s="54"/>
      <c r="R78" s="54"/>
      <c r="S78" s="54"/>
      <c r="T78" s="54"/>
      <c r="U78" s="54"/>
      <c r="V78" s="54"/>
      <c r="W78" s="54"/>
      <c r="X78" s="54"/>
      <c r="Y78" s="54"/>
      <c r="Z78" s="54"/>
      <c r="AA78" s="54"/>
      <c r="AB78" s="54"/>
      <c r="AC78" s="54"/>
      <c r="AD78" s="54"/>
      <c r="AE78" s="54"/>
      <c r="AF78" s="54"/>
      <c r="AG78" s="54"/>
      <c r="AH78" s="54"/>
      <c r="AI78" s="54"/>
      <c r="AJ78" s="54"/>
      <c r="AK78" s="54"/>
      <c r="AL78" s="54"/>
      <c r="AM78" s="54"/>
      <c r="AN78" s="54"/>
      <c r="AO78" s="54"/>
      <c r="AP78" s="54"/>
      <c r="AQ78" s="54"/>
      <c r="AR78" s="54"/>
      <c r="AS78" s="54"/>
      <c r="AT78" s="54"/>
      <c r="AU78" s="54"/>
      <c r="AV78" s="54"/>
      <c r="AW78" s="54"/>
      <c r="AX78" s="54"/>
      <c r="AY78" s="54"/>
      <c r="AZ78" s="54"/>
      <c r="BA78" s="54"/>
      <c r="BB78" s="54"/>
      <c r="BC78" s="54"/>
      <c r="BD78" s="54"/>
      <c r="BE78" s="54"/>
      <c r="BF78" s="54"/>
      <c r="BG78" s="54"/>
      <c r="BH78" s="54"/>
      <c r="BI78" s="54"/>
      <c r="BJ78" s="54"/>
      <c r="BK78" s="54"/>
      <c r="BL78" s="54"/>
      <c r="BM78" s="54"/>
      <c r="BN78" s="54"/>
      <c r="BO78" s="54"/>
      <c r="BP78" s="54"/>
      <c r="BQ78" s="54"/>
      <c r="BR78" s="54"/>
      <c r="BS78" s="54"/>
      <c r="BT78" s="54"/>
      <c r="BU78" s="54"/>
      <c r="BV78" s="54"/>
      <c r="BW78" s="54"/>
    </row>
    <row r="79" spans="1:75" ht="14.4" x14ac:dyDescent="0.25">
      <c r="A79" s="49"/>
      <c r="B79" s="49"/>
      <c r="C79" s="163"/>
      <c r="D79"/>
      <c r="E79" t="s">
        <v>127</v>
      </c>
      <c r="F79" s="164" cm="1">
        <f t="array" ref="F79">INDEX(I79:M79,$G$7)</f>
        <v>220000</v>
      </c>
      <c r="G79" t="s">
        <v>122</v>
      </c>
      <c r="H79" s="54"/>
      <c r="I79" s="160"/>
      <c r="J79" s="166">
        <v>220000</v>
      </c>
      <c r="K79" s="166">
        <v>220000</v>
      </c>
      <c r="L79" s="166">
        <v>220000</v>
      </c>
      <c r="M79" s="160"/>
      <c r="N79" s="54"/>
      <c r="O79" s="54"/>
      <c r="P79" s="54"/>
      <c r="Q79" s="54"/>
      <c r="R79" s="54"/>
      <c r="S79" s="54"/>
      <c r="T79" s="54"/>
      <c r="U79" s="54"/>
      <c r="V79" s="54"/>
      <c r="W79" s="54"/>
      <c r="X79" s="54"/>
      <c r="Y79" s="54"/>
      <c r="Z79" s="54"/>
      <c r="AA79" s="54"/>
      <c r="AB79" s="54"/>
      <c r="AC79" s="54"/>
      <c r="AD79" s="54"/>
      <c r="AE79" s="54"/>
      <c r="AF79" s="54"/>
      <c r="AG79" s="54"/>
      <c r="AH79" s="54"/>
      <c r="AI79" s="54"/>
      <c r="AJ79" s="54"/>
      <c r="AK79" s="54"/>
      <c r="AL79" s="54"/>
      <c r="AM79" s="54"/>
      <c r="AN79" s="54"/>
      <c r="AO79" s="54"/>
      <c r="AP79" s="54"/>
      <c r="AQ79" s="54"/>
      <c r="AR79" s="54"/>
      <c r="AS79" s="54"/>
      <c r="AT79" s="54"/>
      <c r="AU79" s="54"/>
      <c r="AV79" s="54"/>
      <c r="AW79" s="54"/>
      <c r="AX79" s="54"/>
      <c r="AY79" s="54"/>
      <c r="AZ79" s="54"/>
      <c r="BA79" s="54"/>
      <c r="BB79" s="54"/>
      <c r="BC79" s="54"/>
      <c r="BD79" s="54"/>
      <c r="BE79" s="54"/>
      <c r="BF79" s="54"/>
      <c r="BG79" s="54"/>
      <c r="BH79" s="54"/>
      <c r="BI79" s="54"/>
      <c r="BJ79" s="54"/>
      <c r="BK79" s="54"/>
      <c r="BL79" s="54"/>
      <c r="BM79" s="54"/>
      <c r="BN79" s="54"/>
      <c r="BO79" s="54"/>
      <c r="BP79" s="54"/>
      <c r="BQ79" s="54"/>
      <c r="BR79" s="54"/>
      <c r="BS79" s="54"/>
      <c r="BT79" s="54"/>
      <c r="BU79" s="54"/>
      <c r="BV79" s="54"/>
      <c r="BW79" s="54"/>
    </row>
    <row r="80" spans="1:75" ht="14.4" x14ac:dyDescent="0.25">
      <c r="A80" s="49"/>
      <c r="B80" s="49"/>
      <c r="C80" s="163"/>
      <c r="D80"/>
      <c r="E80" t="s">
        <v>128</v>
      </c>
      <c r="F80" s="164" cm="1">
        <f t="array" ref="F80">INDEX(I80:M80,$G$7)</f>
        <v>132000</v>
      </c>
      <c r="G80" t="s">
        <v>122</v>
      </c>
      <c r="H80" s="54"/>
      <c r="I80" s="160"/>
      <c r="J80" s="166">
        <v>132000</v>
      </c>
      <c r="K80" s="166">
        <v>132000</v>
      </c>
      <c r="L80" s="166">
        <v>132000</v>
      </c>
      <c r="M80" s="160"/>
      <c r="N80" s="54"/>
      <c r="O80" s="54"/>
      <c r="P80" s="54"/>
      <c r="Q80" s="54"/>
      <c r="R80" s="54"/>
      <c r="S80" s="54"/>
      <c r="T80" s="54"/>
      <c r="U80" s="54"/>
      <c r="V80" s="54"/>
      <c r="W80" s="54"/>
      <c r="X80" s="54"/>
      <c r="Y80" s="54"/>
      <c r="Z80" s="54"/>
      <c r="AA80" s="54"/>
      <c r="AB80" s="54"/>
      <c r="AC80" s="54"/>
      <c r="AD80" s="54"/>
      <c r="AE80" s="54"/>
      <c r="AF80" s="54"/>
      <c r="AG80" s="54"/>
      <c r="AH80" s="54"/>
      <c r="AI80" s="54"/>
      <c r="AJ80" s="54"/>
      <c r="AK80" s="54"/>
      <c r="AL80" s="54"/>
      <c r="AM80" s="54"/>
      <c r="AN80" s="54"/>
      <c r="AO80" s="54"/>
      <c r="AP80" s="54"/>
      <c r="AQ80" s="54"/>
      <c r="AR80" s="54"/>
      <c r="AS80" s="54"/>
      <c r="AT80" s="54"/>
      <c r="AU80" s="54"/>
      <c r="AV80" s="54"/>
      <c r="AW80" s="54"/>
      <c r="AX80" s="54"/>
      <c r="AY80" s="54"/>
      <c r="AZ80" s="54"/>
      <c r="BA80" s="54"/>
      <c r="BB80" s="54"/>
      <c r="BC80" s="54"/>
      <c r="BD80" s="54"/>
      <c r="BE80" s="54"/>
      <c r="BF80" s="54"/>
      <c r="BG80" s="54"/>
      <c r="BH80" s="54"/>
      <c r="BI80" s="54"/>
      <c r="BJ80" s="54"/>
      <c r="BK80" s="54"/>
      <c r="BL80" s="54"/>
      <c r="BM80" s="54"/>
      <c r="BN80" s="54"/>
      <c r="BO80" s="54"/>
      <c r="BP80" s="54"/>
      <c r="BQ80" s="54"/>
      <c r="BR80" s="54"/>
      <c r="BS80" s="54"/>
      <c r="BT80" s="54"/>
      <c r="BU80" s="54"/>
      <c r="BV80" s="54"/>
      <c r="BW80" s="54"/>
    </row>
    <row r="81" spans="1:75" ht="14.4" x14ac:dyDescent="0.25">
      <c r="A81" s="49"/>
      <c r="B81" s="49"/>
      <c r="C81" s="163"/>
      <c r="D81"/>
      <c r="E81" t="s">
        <v>129</v>
      </c>
      <c r="F81" s="164" cm="1">
        <f t="array" ref="F81">INDEX(I81:M81,$G$7)</f>
        <v>20</v>
      </c>
      <c r="G81" t="s">
        <v>6</v>
      </c>
      <c r="H81" s="54"/>
      <c r="I81" s="160"/>
      <c r="J81" s="166">
        <v>20</v>
      </c>
      <c r="K81" s="166">
        <v>20</v>
      </c>
      <c r="L81" s="166">
        <v>20</v>
      </c>
      <c r="M81" s="160"/>
      <c r="N81" s="54"/>
      <c r="O81" s="54"/>
      <c r="P81" s="54"/>
      <c r="Q81" s="54"/>
      <c r="R81" s="54"/>
      <c r="S81" s="54"/>
      <c r="T81" s="54"/>
      <c r="U81" s="54"/>
      <c r="V81" s="54"/>
      <c r="W81" s="54"/>
      <c r="X81" s="54"/>
      <c r="Y81" s="54"/>
      <c r="Z81" s="54"/>
      <c r="AA81" s="54"/>
      <c r="AB81" s="54"/>
      <c r="AC81" s="54"/>
      <c r="AD81" s="54"/>
      <c r="AE81" s="54"/>
      <c r="AF81" s="54"/>
      <c r="AG81" s="54"/>
      <c r="AH81" s="54"/>
      <c r="AI81" s="54"/>
      <c r="AJ81" s="54"/>
      <c r="AK81" s="54"/>
      <c r="AL81" s="54"/>
      <c r="AM81" s="54"/>
      <c r="AN81" s="54"/>
      <c r="AO81" s="54"/>
      <c r="AP81" s="54"/>
      <c r="AQ81" s="54"/>
      <c r="AR81" s="54"/>
      <c r="AS81" s="54"/>
      <c r="AT81" s="54"/>
      <c r="AU81" s="54"/>
      <c r="AV81" s="54"/>
      <c r="AW81" s="54"/>
      <c r="AX81" s="54"/>
      <c r="AY81" s="54"/>
      <c r="AZ81" s="54"/>
      <c r="BA81" s="54"/>
      <c r="BB81" s="54"/>
      <c r="BC81" s="54"/>
      <c r="BD81" s="54"/>
      <c r="BE81" s="54"/>
      <c r="BF81" s="54"/>
      <c r="BG81" s="54"/>
      <c r="BH81" s="54"/>
      <c r="BI81" s="54"/>
      <c r="BJ81" s="54"/>
      <c r="BK81" s="54"/>
      <c r="BL81" s="54"/>
      <c r="BM81" s="54"/>
      <c r="BN81" s="54"/>
      <c r="BO81" s="54"/>
      <c r="BP81" s="54"/>
      <c r="BQ81" s="54"/>
      <c r="BR81" s="54"/>
      <c r="BS81" s="54"/>
      <c r="BT81" s="54"/>
      <c r="BU81" s="54"/>
      <c r="BV81" s="54"/>
      <c r="BW81" s="54"/>
    </row>
    <row r="82" spans="1:75" ht="14.4" x14ac:dyDescent="0.25">
      <c r="A82" s="49"/>
      <c r="B82" s="49"/>
      <c r="C82" s="163"/>
      <c r="D82"/>
      <c r="E82" t="s">
        <v>130</v>
      </c>
      <c r="F82" s="164" cm="1">
        <f t="array" ref="F82">INDEX(I82:M82,$G$7)</f>
        <v>12</v>
      </c>
      <c r="G82" t="s">
        <v>6</v>
      </c>
      <c r="H82" s="54"/>
      <c r="I82" s="160"/>
      <c r="J82" s="166">
        <v>12</v>
      </c>
      <c r="K82" s="166">
        <v>12</v>
      </c>
      <c r="L82" s="166">
        <v>12</v>
      </c>
      <c r="M82" s="160"/>
      <c r="N82" s="54"/>
      <c r="O82" s="54"/>
      <c r="P82" s="54"/>
      <c r="Q82" s="54"/>
      <c r="R82" s="54"/>
      <c r="S82" s="54"/>
      <c r="T82" s="54"/>
      <c r="U82" s="54"/>
      <c r="V82" s="54"/>
      <c r="W82" s="54"/>
      <c r="X82" s="54"/>
      <c r="Y82" s="54"/>
      <c r="Z82" s="54"/>
      <c r="AA82" s="54"/>
      <c r="AB82" s="54"/>
      <c r="AC82" s="54"/>
      <c r="AD82" s="54"/>
      <c r="AE82" s="54"/>
      <c r="AF82" s="54"/>
      <c r="AG82" s="54"/>
      <c r="AH82" s="54"/>
      <c r="AI82" s="54"/>
      <c r="AJ82" s="54"/>
      <c r="AK82" s="54"/>
      <c r="AL82" s="54"/>
      <c r="AM82" s="54"/>
      <c r="AN82" s="54"/>
      <c r="AO82" s="54"/>
      <c r="AP82" s="54"/>
      <c r="AQ82" s="54"/>
      <c r="AR82" s="54"/>
      <c r="AS82" s="54"/>
      <c r="AT82" s="54"/>
      <c r="AU82" s="54"/>
      <c r="AV82" s="54"/>
      <c r="AW82" s="54"/>
      <c r="AX82" s="54"/>
      <c r="AY82" s="54"/>
      <c r="AZ82" s="54"/>
      <c r="BA82" s="54"/>
      <c r="BB82" s="54"/>
      <c r="BC82" s="54"/>
      <c r="BD82" s="54"/>
      <c r="BE82" s="54"/>
      <c r="BF82" s="54"/>
      <c r="BG82" s="54"/>
      <c r="BH82" s="54"/>
      <c r="BI82" s="54"/>
      <c r="BJ82" s="54"/>
      <c r="BK82" s="54"/>
      <c r="BL82" s="54"/>
      <c r="BM82" s="54"/>
      <c r="BN82" s="54"/>
      <c r="BO82" s="54"/>
      <c r="BP82" s="54"/>
      <c r="BQ82" s="54"/>
      <c r="BR82" s="54"/>
      <c r="BS82" s="54"/>
      <c r="BT82" s="54"/>
      <c r="BU82" s="54"/>
      <c r="BV82" s="54"/>
      <c r="BW82" s="54"/>
    </row>
    <row r="83" spans="1:75" ht="14.4" x14ac:dyDescent="0.25">
      <c r="A83" s="49"/>
      <c r="B83" s="49"/>
      <c r="C83" s="163"/>
      <c r="D83"/>
      <c r="E83"/>
      <c r="F83" s="164"/>
      <c r="G83"/>
      <c r="H83" s="54"/>
      <c r="I83" s="160"/>
      <c r="J83" s="54"/>
      <c r="K83" s="54"/>
      <c r="L83" s="54"/>
      <c r="M83" s="160"/>
      <c r="N83" s="54"/>
      <c r="O83" s="54"/>
      <c r="P83" s="54"/>
      <c r="Q83" s="54"/>
      <c r="R83" s="54"/>
      <c r="S83" s="54"/>
      <c r="T83" s="54"/>
      <c r="U83" s="54"/>
      <c r="V83" s="54"/>
      <c r="W83" s="54"/>
      <c r="X83" s="54"/>
      <c r="Y83" s="54"/>
      <c r="Z83" s="54"/>
      <c r="AA83" s="54"/>
      <c r="AB83" s="54"/>
      <c r="AC83" s="54"/>
      <c r="AD83" s="54"/>
      <c r="AE83" s="54"/>
      <c r="AF83" s="54"/>
      <c r="AG83" s="54"/>
      <c r="AH83" s="54"/>
      <c r="AI83" s="54"/>
      <c r="AJ83" s="54"/>
      <c r="AK83" s="54"/>
      <c r="AL83" s="54"/>
      <c r="AM83" s="54"/>
      <c r="AN83" s="54"/>
      <c r="AO83" s="54"/>
      <c r="AP83" s="54"/>
      <c r="AQ83" s="54"/>
      <c r="AR83" s="54"/>
      <c r="AS83" s="54"/>
      <c r="AT83" s="54"/>
      <c r="AU83" s="54"/>
      <c r="AV83" s="54"/>
      <c r="AW83" s="54"/>
      <c r="AX83" s="54"/>
      <c r="AY83" s="54"/>
      <c r="AZ83" s="54"/>
      <c r="BA83" s="54"/>
      <c r="BB83" s="54"/>
      <c r="BC83" s="54"/>
      <c r="BD83" s="54"/>
      <c r="BE83" s="54"/>
      <c r="BF83" s="54"/>
      <c r="BG83" s="54"/>
      <c r="BH83" s="54"/>
      <c r="BI83" s="54"/>
      <c r="BJ83" s="54"/>
      <c r="BK83" s="54"/>
      <c r="BL83" s="54"/>
      <c r="BM83" s="54"/>
      <c r="BN83" s="54"/>
      <c r="BO83" s="54"/>
      <c r="BP83" s="54"/>
      <c r="BQ83" s="54"/>
      <c r="BR83" s="54"/>
      <c r="BS83" s="54"/>
      <c r="BT83" s="54"/>
      <c r="BU83" s="54"/>
      <c r="BV83" s="54"/>
      <c r="BW83" s="54"/>
    </row>
    <row r="84" spans="1:75" ht="14.4" x14ac:dyDescent="0.25">
      <c r="A84" s="49"/>
      <c r="B84" s="49"/>
      <c r="C84" s="163"/>
      <c r="D84"/>
      <c r="E84"/>
      <c r="F84" s="164"/>
      <c r="G84"/>
      <c r="H84" s="54"/>
      <c r="I84" s="160"/>
      <c r="J84" s="54"/>
      <c r="K84" s="54"/>
      <c r="L84" s="54"/>
      <c r="M84" s="160"/>
      <c r="N84" s="54"/>
      <c r="O84" s="54"/>
      <c r="P84" s="54"/>
      <c r="Q84" s="54"/>
      <c r="R84" s="54"/>
      <c r="S84" s="54"/>
      <c r="T84" s="54"/>
      <c r="U84" s="54"/>
      <c r="V84" s="54"/>
      <c r="W84" s="54"/>
      <c r="X84" s="54"/>
      <c r="Y84" s="54"/>
      <c r="Z84" s="54"/>
      <c r="AA84" s="54"/>
      <c r="AB84" s="54"/>
      <c r="AC84" s="54"/>
      <c r="AD84" s="54"/>
      <c r="AE84" s="54"/>
      <c r="AF84" s="54"/>
      <c r="AG84" s="54"/>
      <c r="AH84" s="54"/>
      <c r="AI84" s="54"/>
      <c r="AJ84" s="54"/>
      <c r="AK84" s="54"/>
      <c r="AL84" s="54"/>
      <c r="AM84" s="54"/>
      <c r="AN84" s="54"/>
      <c r="AO84" s="54"/>
      <c r="AP84" s="54"/>
      <c r="AQ84" s="54"/>
      <c r="AR84" s="54"/>
      <c r="AS84" s="54"/>
      <c r="AT84" s="54"/>
      <c r="AU84" s="54"/>
      <c r="AV84" s="54"/>
      <c r="AW84" s="54"/>
      <c r="AX84" s="54"/>
      <c r="AY84" s="54"/>
      <c r="AZ84" s="54"/>
      <c r="BA84" s="54"/>
      <c r="BB84" s="54"/>
      <c r="BC84" s="54"/>
      <c r="BD84" s="54"/>
      <c r="BE84" s="54"/>
      <c r="BF84" s="54"/>
      <c r="BG84" s="54"/>
      <c r="BH84" s="54"/>
      <c r="BI84" s="54"/>
      <c r="BJ84" s="54"/>
      <c r="BK84" s="54"/>
      <c r="BL84" s="54"/>
      <c r="BM84" s="54"/>
      <c r="BN84" s="54"/>
      <c r="BO84" s="54"/>
      <c r="BP84" s="54"/>
      <c r="BQ84" s="54"/>
      <c r="BR84" s="54"/>
      <c r="BS84" s="54"/>
      <c r="BT84" s="54"/>
      <c r="BU84" s="54"/>
      <c r="BV84" s="54"/>
      <c r="BW84" s="54"/>
    </row>
    <row r="85" spans="1:75" ht="14.4" x14ac:dyDescent="0.25">
      <c r="A85" s="49" t="s">
        <v>131</v>
      </c>
      <c r="B85" s="49"/>
      <c r="C85" s="163"/>
      <c r="D85"/>
      <c r="E85"/>
      <c r="F85" s="164"/>
      <c r="G85"/>
      <c r="H85" s="54"/>
      <c r="I85" s="160"/>
      <c r="J85" s="54"/>
      <c r="K85" s="54"/>
      <c r="L85" s="54"/>
      <c r="M85" s="160"/>
      <c r="N85" s="54"/>
      <c r="O85" s="54"/>
      <c r="P85" s="54"/>
      <c r="Q85" s="54"/>
      <c r="R85" s="54"/>
      <c r="S85" s="54"/>
      <c r="T85" s="54"/>
      <c r="U85" s="54"/>
      <c r="V85" s="54"/>
      <c r="W85" s="54"/>
      <c r="X85" s="54"/>
      <c r="Y85" s="54"/>
      <c r="Z85" s="54"/>
      <c r="AA85" s="54"/>
      <c r="AB85" s="54"/>
      <c r="AC85" s="54"/>
      <c r="AD85" s="54"/>
      <c r="AE85" s="54"/>
      <c r="AF85" s="54"/>
      <c r="AG85" s="54"/>
      <c r="AH85" s="54"/>
      <c r="AI85" s="54"/>
      <c r="AJ85" s="54"/>
      <c r="AK85" s="54"/>
      <c r="AL85" s="54"/>
      <c r="AM85" s="54"/>
      <c r="AN85" s="54"/>
      <c r="AO85" s="54"/>
      <c r="AP85" s="54"/>
      <c r="AQ85" s="54"/>
      <c r="AR85" s="54"/>
      <c r="AS85" s="54"/>
      <c r="AT85" s="54"/>
      <c r="AU85" s="54"/>
      <c r="AV85" s="54"/>
      <c r="AW85" s="54"/>
      <c r="AX85" s="54"/>
      <c r="AY85" s="54"/>
      <c r="AZ85" s="54"/>
      <c r="BA85" s="54"/>
      <c r="BB85" s="54"/>
      <c r="BC85" s="54"/>
      <c r="BD85" s="54"/>
      <c r="BE85" s="54"/>
      <c r="BF85" s="54"/>
      <c r="BG85" s="54"/>
      <c r="BH85" s="54"/>
      <c r="BI85" s="54"/>
      <c r="BJ85" s="54"/>
      <c r="BK85" s="54"/>
      <c r="BL85" s="54"/>
      <c r="BM85" s="54"/>
      <c r="BN85" s="54"/>
      <c r="BO85" s="54"/>
      <c r="BP85" s="54"/>
      <c r="BQ85" s="54"/>
      <c r="BR85" s="54"/>
      <c r="BS85" s="54"/>
      <c r="BT85" s="54"/>
      <c r="BU85" s="54"/>
      <c r="BV85" s="54"/>
      <c r="BW85" s="54"/>
    </row>
    <row r="86" spans="1:75" ht="14.4" x14ac:dyDescent="0.25">
      <c r="A86" s="49"/>
      <c r="B86" s="49"/>
      <c r="C86" s="163" t="s">
        <v>132</v>
      </c>
      <c r="D86"/>
      <c r="E86"/>
      <c r="F86" s="164"/>
      <c r="G86"/>
      <c r="H86" s="54"/>
      <c r="I86" s="160"/>
      <c r="J86" s="54"/>
      <c r="K86" s="54"/>
      <c r="L86" s="54"/>
      <c r="M86" s="160"/>
      <c r="N86" s="54"/>
      <c r="O86" s="54"/>
      <c r="P86" s="54"/>
      <c r="Q86" s="54"/>
      <c r="R86" s="54"/>
      <c r="S86" s="54"/>
      <c r="T86" s="54"/>
      <c r="U86" s="54"/>
      <c r="V86" s="54"/>
      <c r="W86" s="54"/>
      <c r="X86" s="54"/>
      <c r="Y86" s="54"/>
      <c r="Z86" s="54"/>
      <c r="AA86" s="54"/>
      <c r="AB86" s="54"/>
      <c r="AC86" s="54"/>
      <c r="AD86" s="54"/>
      <c r="AE86" s="54"/>
      <c r="AF86" s="54"/>
      <c r="AG86" s="54"/>
      <c r="AH86" s="54"/>
      <c r="AI86" s="54"/>
      <c r="AJ86" s="54"/>
      <c r="AK86" s="54"/>
      <c r="AL86" s="54"/>
      <c r="AM86" s="54"/>
      <c r="AN86" s="54"/>
      <c r="AO86" s="54"/>
      <c r="AP86" s="54"/>
      <c r="AQ86" s="54"/>
      <c r="AR86" s="54"/>
      <c r="AS86" s="54"/>
      <c r="AT86" s="54"/>
      <c r="AU86" s="54"/>
      <c r="AV86" s="54"/>
      <c r="AW86" s="54"/>
      <c r="AX86" s="54"/>
      <c r="AY86" s="54"/>
      <c r="AZ86" s="54"/>
      <c r="BA86" s="54"/>
      <c r="BB86" s="54"/>
      <c r="BC86" s="54"/>
      <c r="BD86" s="54"/>
      <c r="BE86" s="54"/>
      <c r="BF86" s="54"/>
      <c r="BG86" s="54"/>
      <c r="BH86" s="54"/>
      <c r="BI86" s="54"/>
      <c r="BJ86" s="54"/>
      <c r="BK86" s="54"/>
      <c r="BL86" s="54"/>
      <c r="BM86" s="54"/>
      <c r="BN86" s="54"/>
      <c r="BO86" s="54"/>
      <c r="BP86" s="54"/>
      <c r="BQ86" s="54"/>
      <c r="BR86" s="54"/>
      <c r="BS86" s="54"/>
      <c r="BT86" s="54"/>
      <c r="BU86" s="54"/>
      <c r="BV86" s="54"/>
      <c r="BW86" s="54"/>
    </row>
    <row r="87" spans="1:75" ht="14.4" x14ac:dyDescent="0.25">
      <c r="A87" s="49"/>
      <c r="B87" s="49"/>
      <c r="C87" s="163"/>
      <c r="D87"/>
      <c r="E87" t="s">
        <v>133</v>
      </c>
      <c r="F87" s="164" cm="1">
        <f t="array" ref="F87">INDEX(I87:M87,$G$7)</f>
        <v>180000</v>
      </c>
      <c r="G87" t="s">
        <v>122</v>
      </c>
      <c r="H87" s="54"/>
      <c r="I87" s="160"/>
      <c r="J87" s="166">
        <v>180000</v>
      </c>
      <c r="K87" s="166">
        <v>180000</v>
      </c>
      <c r="L87" s="166">
        <v>180000</v>
      </c>
      <c r="M87" s="160"/>
      <c r="N87" s="54"/>
      <c r="O87" s="54"/>
      <c r="P87" s="54"/>
      <c r="Q87" s="54"/>
      <c r="R87" s="54"/>
      <c r="S87" s="54"/>
      <c r="T87" s="54"/>
      <c r="U87" s="54"/>
      <c r="V87" s="54"/>
      <c r="W87" s="54"/>
      <c r="X87" s="54"/>
      <c r="Y87" s="54"/>
      <c r="Z87" s="54"/>
      <c r="AA87" s="54"/>
      <c r="AB87" s="54"/>
      <c r="AC87" s="54"/>
      <c r="AD87" s="54"/>
      <c r="AE87" s="54"/>
      <c r="AF87" s="54"/>
      <c r="AG87" s="54"/>
      <c r="AH87" s="54"/>
      <c r="AI87" s="54"/>
      <c r="AJ87" s="54"/>
      <c r="AK87" s="54"/>
      <c r="AL87" s="54"/>
      <c r="AM87" s="54"/>
      <c r="AN87" s="54"/>
      <c r="AO87" s="54"/>
      <c r="AP87" s="54"/>
      <c r="AQ87" s="54"/>
      <c r="AR87" s="54"/>
      <c r="AS87" s="54"/>
      <c r="AT87" s="54"/>
      <c r="AU87" s="54"/>
      <c r="AV87" s="54"/>
      <c r="AW87" s="54"/>
      <c r="AX87" s="54"/>
      <c r="AY87" s="54"/>
      <c r="AZ87" s="54"/>
      <c r="BA87" s="54"/>
      <c r="BB87" s="54"/>
      <c r="BC87" s="54"/>
      <c r="BD87" s="54"/>
      <c r="BE87" s="54"/>
      <c r="BF87" s="54"/>
      <c r="BG87" s="54"/>
      <c r="BH87" s="54"/>
      <c r="BI87" s="54"/>
      <c r="BJ87" s="54"/>
      <c r="BK87" s="54"/>
      <c r="BL87" s="54"/>
      <c r="BM87" s="54"/>
      <c r="BN87" s="54"/>
      <c r="BO87" s="54"/>
      <c r="BP87" s="54"/>
      <c r="BQ87" s="54"/>
      <c r="BR87" s="54"/>
      <c r="BS87" s="54"/>
      <c r="BT87" s="54"/>
      <c r="BU87" s="54"/>
      <c r="BV87" s="54"/>
      <c r="BW87" s="54"/>
    </row>
    <row r="88" spans="1:75" ht="14.4" x14ac:dyDescent="0.25">
      <c r="A88" s="49"/>
      <c r="B88" s="49"/>
      <c r="C88" s="163"/>
      <c r="D88"/>
      <c r="E88" t="s">
        <v>134</v>
      </c>
      <c r="F88" s="164" cm="1">
        <f t="array" ref="F88">INDEX(I88:M88,$G$7)</f>
        <v>12</v>
      </c>
      <c r="G88" t="s">
        <v>6</v>
      </c>
      <c r="H88" s="54"/>
      <c r="I88" s="160"/>
      <c r="J88" s="166">
        <v>12</v>
      </c>
      <c r="K88" s="166">
        <v>12</v>
      </c>
      <c r="L88" s="166">
        <v>12</v>
      </c>
      <c r="M88" s="160"/>
      <c r="N88" s="54"/>
      <c r="O88" s="54"/>
      <c r="P88" s="54"/>
      <c r="Q88" s="54"/>
      <c r="R88" s="54"/>
      <c r="S88" s="54"/>
      <c r="T88" s="54"/>
      <c r="U88" s="54"/>
      <c r="V88" s="54"/>
      <c r="W88" s="54"/>
      <c r="X88" s="54"/>
      <c r="Y88" s="54"/>
      <c r="Z88" s="54"/>
      <c r="AA88" s="54"/>
      <c r="AB88" s="54"/>
      <c r="AC88" s="54"/>
      <c r="AD88" s="54"/>
      <c r="AE88" s="54"/>
      <c r="AF88" s="54"/>
      <c r="AG88" s="54"/>
      <c r="AH88" s="54"/>
      <c r="AI88" s="54"/>
      <c r="AJ88" s="54"/>
      <c r="AK88" s="54"/>
      <c r="AL88" s="54"/>
      <c r="AM88" s="54"/>
      <c r="AN88" s="54"/>
      <c r="AO88" s="54"/>
      <c r="AP88" s="54"/>
      <c r="AQ88" s="54"/>
      <c r="AR88" s="54"/>
      <c r="AS88" s="54"/>
      <c r="AT88" s="54"/>
      <c r="AU88" s="54"/>
      <c r="AV88" s="54"/>
      <c r="AW88" s="54"/>
      <c r="AX88" s="54"/>
      <c r="AY88" s="54"/>
      <c r="AZ88" s="54"/>
      <c r="BA88" s="54"/>
      <c r="BB88" s="54"/>
      <c r="BC88" s="54"/>
      <c r="BD88" s="54"/>
      <c r="BE88" s="54"/>
      <c r="BF88" s="54"/>
      <c r="BG88" s="54"/>
      <c r="BH88" s="54"/>
      <c r="BI88" s="54"/>
      <c r="BJ88" s="54"/>
      <c r="BK88" s="54"/>
      <c r="BL88" s="54"/>
      <c r="BM88" s="54"/>
      <c r="BN88" s="54"/>
      <c r="BO88" s="54"/>
      <c r="BP88" s="54"/>
      <c r="BQ88" s="54"/>
      <c r="BR88" s="54"/>
      <c r="BS88" s="54"/>
      <c r="BT88" s="54"/>
      <c r="BU88" s="54"/>
      <c r="BV88" s="54"/>
      <c r="BW88" s="54"/>
    </row>
    <row r="89" spans="1:75" ht="14.4" x14ac:dyDescent="0.25">
      <c r="A89" s="49"/>
      <c r="B89" s="49"/>
      <c r="C89" s="163"/>
      <c r="D89"/>
      <c r="E89" t="s">
        <v>135</v>
      </c>
      <c r="F89" s="164" cm="1">
        <f t="array" ref="F89">INDEX(I89:M89,$G$7)</f>
        <v>4</v>
      </c>
      <c r="G89" t="s">
        <v>6</v>
      </c>
      <c r="H89" s="54"/>
      <c r="I89" s="160"/>
      <c r="J89" s="166">
        <v>4</v>
      </c>
      <c r="K89" s="166">
        <v>4</v>
      </c>
      <c r="L89" s="166">
        <v>4</v>
      </c>
      <c r="M89" s="160"/>
      <c r="N89" s="54"/>
      <c r="O89" s="54"/>
      <c r="P89" s="54"/>
      <c r="Q89" s="54"/>
      <c r="R89" s="54"/>
      <c r="S89" s="54"/>
      <c r="T89" s="54"/>
      <c r="U89" s="54"/>
      <c r="V89" s="54"/>
      <c r="W89" s="54"/>
      <c r="X89" s="54"/>
      <c r="Y89" s="54"/>
      <c r="Z89" s="54"/>
      <c r="AA89" s="54"/>
      <c r="AB89" s="54"/>
      <c r="AC89" s="54"/>
      <c r="AD89" s="54"/>
      <c r="AE89" s="54"/>
      <c r="AF89" s="54"/>
      <c r="AG89" s="54"/>
      <c r="AH89" s="54"/>
      <c r="AI89" s="54"/>
      <c r="AJ89" s="54"/>
      <c r="AK89" s="54"/>
      <c r="AL89" s="54"/>
      <c r="AM89" s="54"/>
      <c r="AN89" s="54"/>
      <c r="AO89" s="54"/>
      <c r="AP89" s="54"/>
      <c r="AQ89" s="54"/>
      <c r="AR89" s="54"/>
      <c r="AS89" s="54"/>
      <c r="AT89" s="54"/>
      <c r="AU89" s="54"/>
      <c r="AV89" s="54"/>
      <c r="AW89" s="54"/>
      <c r="AX89" s="54"/>
      <c r="AY89" s="54"/>
      <c r="AZ89" s="54"/>
      <c r="BA89" s="54"/>
      <c r="BB89" s="54"/>
      <c r="BC89" s="54"/>
      <c r="BD89" s="54"/>
      <c r="BE89" s="54"/>
      <c r="BF89" s="54"/>
      <c r="BG89" s="54"/>
      <c r="BH89" s="54"/>
      <c r="BI89" s="54"/>
      <c r="BJ89" s="54"/>
      <c r="BK89" s="54"/>
      <c r="BL89" s="54"/>
      <c r="BM89" s="54"/>
      <c r="BN89" s="54"/>
      <c r="BO89" s="54"/>
      <c r="BP89" s="54"/>
      <c r="BQ89" s="54"/>
      <c r="BR89" s="54"/>
      <c r="BS89" s="54"/>
      <c r="BT89" s="54"/>
      <c r="BU89" s="54"/>
      <c r="BV89" s="54"/>
      <c r="BW89" s="54"/>
    </row>
    <row r="90" spans="1:75" ht="14.4" x14ac:dyDescent="0.25">
      <c r="A90" s="49"/>
      <c r="B90" s="49"/>
      <c r="C90" s="163"/>
      <c r="D90"/>
      <c r="E90" t="s">
        <v>136</v>
      </c>
      <c r="F90" s="165" cm="1">
        <f t="array" ref="F90">INDEX(I90:M90,$G$7)</f>
        <v>7.4999999999999997E-2</v>
      </c>
      <c r="G90" t="s">
        <v>137</v>
      </c>
      <c r="H90" s="54"/>
      <c r="I90" s="160"/>
      <c r="J90" s="175">
        <v>7.4999999999999997E-2</v>
      </c>
      <c r="K90" s="175">
        <v>7.4999999999999997E-2</v>
      </c>
      <c r="L90" s="175">
        <v>7.4999999999999997E-2</v>
      </c>
      <c r="M90" s="160"/>
      <c r="N90" s="54"/>
      <c r="O90" s="54"/>
      <c r="P90" s="54"/>
      <c r="Q90" s="54"/>
      <c r="R90" s="54"/>
      <c r="S90" s="54"/>
      <c r="T90" s="54"/>
      <c r="U90" s="54"/>
      <c r="V90" s="54"/>
      <c r="W90" s="54"/>
      <c r="X90" s="54"/>
      <c r="Y90" s="54"/>
      <c r="Z90" s="54"/>
      <c r="AA90" s="54"/>
      <c r="AB90" s="54"/>
      <c r="AC90" s="54"/>
      <c r="AD90" s="54"/>
      <c r="AE90" s="54"/>
      <c r="AF90" s="54"/>
      <c r="AG90" s="54"/>
      <c r="AH90" s="54"/>
      <c r="AI90" s="54"/>
      <c r="AJ90" s="54"/>
      <c r="AK90" s="54"/>
      <c r="AL90" s="54"/>
      <c r="AM90" s="54"/>
      <c r="AN90" s="54"/>
      <c r="AO90" s="54"/>
      <c r="AP90" s="54"/>
      <c r="AQ90" s="54"/>
      <c r="AR90" s="54"/>
      <c r="AS90" s="54"/>
      <c r="AT90" s="54"/>
      <c r="AU90" s="54"/>
      <c r="AV90" s="54"/>
      <c r="AW90" s="54"/>
      <c r="AX90" s="54"/>
      <c r="AY90" s="54"/>
      <c r="AZ90" s="54"/>
      <c r="BA90" s="54"/>
      <c r="BB90" s="54"/>
      <c r="BC90" s="54"/>
      <c r="BD90" s="54"/>
      <c r="BE90" s="54"/>
      <c r="BF90" s="54"/>
      <c r="BG90" s="54"/>
      <c r="BH90" s="54"/>
      <c r="BI90" s="54"/>
      <c r="BJ90" s="54"/>
      <c r="BK90" s="54"/>
      <c r="BL90" s="54"/>
      <c r="BM90" s="54"/>
      <c r="BN90" s="54"/>
      <c r="BO90" s="54"/>
      <c r="BP90" s="54"/>
      <c r="BQ90" s="54"/>
      <c r="BR90" s="54"/>
      <c r="BS90" s="54"/>
      <c r="BT90" s="54"/>
      <c r="BU90" s="54"/>
      <c r="BV90" s="54"/>
      <c r="BW90" s="54"/>
    </row>
    <row r="91" spans="1:75" ht="14.4" x14ac:dyDescent="0.25">
      <c r="A91" s="49"/>
      <c r="B91" s="49"/>
      <c r="C91" s="163"/>
      <c r="D91"/>
      <c r="E91"/>
      <c r="F91" s="164"/>
      <c r="G91"/>
      <c r="H91" s="54"/>
      <c r="I91" s="160"/>
      <c r="J91" s="54"/>
      <c r="K91" s="54"/>
      <c r="L91" s="54"/>
      <c r="M91" s="160"/>
      <c r="N91" s="54"/>
      <c r="O91" s="54"/>
      <c r="P91" s="54"/>
      <c r="Q91" s="54"/>
      <c r="R91" s="54"/>
      <c r="S91" s="54"/>
      <c r="T91" s="54"/>
      <c r="U91" s="54"/>
      <c r="V91" s="54"/>
      <c r="W91" s="54"/>
      <c r="X91" s="54"/>
      <c r="Y91" s="54"/>
      <c r="Z91" s="54"/>
      <c r="AA91" s="54"/>
      <c r="AB91" s="54"/>
      <c r="AC91" s="54"/>
      <c r="AD91" s="54"/>
      <c r="AE91" s="54"/>
      <c r="AF91" s="54"/>
      <c r="AG91" s="54"/>
      <c r="AH91" s="54"/>
      <c r="AI91" s="54"/>
      <c r="AJ91" s="54"/>
      <c r="AK91" s="54"/>
      <c r="AL91" s="54"/>
      <c r="AM91" s="54"/>
      <c r="AN91" s="54"/>
      <c r="AO91" s="54"/>
      <c r="AP91" s="54"/>
      <c r="AQ91" s="54"/>
      <c r="AR91" s="54"/>
      <c r="AS91" s="54"/>
      <c r="AT91" s="54"/>
      <c r="AU91" s="54"/>
      <c r="AV91" s="54"/>
      <c r="AW91" s="54"/>
      <c r="AX91" s="54"/>
      <c r="AY91" s="54"/>
      <c r="AZ91" s="54"/>
      <c r="BA91" s="54"/>
      <c r="BB91" s="54"/>
      <c r="BC91" s="54"/>
      <c r="BD91" s="54"/>
      <c r="BE91" s="54"/>
      <c r="BF91" s="54"/>
      <c r="BG91" s="54"/>
      <c r="BH91" s="54"/>
      <c r="BI91" s="54"/>
      <c r="BJ91" s="54"/>
      <c r="BK91" s="54"/>
      <c r="BL91" s="54"/>
      <c r="BM91" s="54"/>
      <c r="BN91" s="54"/>
      <c r="BO91" s="54"/>
      <c r="BP91" s="54"/>
      <c r="BQ91" s="54"/>
      <c r="BR91" s="54"/>
      <c r="BS91" s="54"/>
      <c r="BT91" s="54"/>
      <c r="BU91" s="54"/>
      <c r="BV91" s="54"/>
      <c r="BW91" s="54"/>
    </row>
    <row r="92" spans="1:75" ht="14.4" x14ac:dyDescent="0.25">
      <c r="A92" s="49"/>
      <c r="B92" s="49"/>
      <c r="C92" s="163"/>
      <c r="D92"/>
      <c r="E92" s="54" t="s">
        <v>254</v>
      </c>
      <c r="F92" s="292" cm="1">
        <f t="array" ref="F92">INDEX(I92:M92,$G$7)</f>
        <v>0.5</v>
      </c>
      <c r="G92" s="293" t="s">
        <v>52</v>
      </c>
      <c r="H92" s="54"/>
      <c r="I92" s="160"/>
      <c r="J92" s="292">
        <v>0.5</v>
      </c>
      <c r="K92" s="292">
        <v>0.5</v>
      </c>
      <c r="L92" s="292">
        <v>0.5</v>
      </c>
      <c r="M92" s="160"/>
      <c r="N92" s="54"/>
      <c r="O92" s="54"/>
      <c r="P92" s="54"/>
      <c r="Q92" s="54"/>
      <c r="R92" s="54"/>
      <c r="S92" s="54"/>
      <c r="T92" s="54"/>
      <c r="U92" s="54"/>
      <c r="V92" s="54"/>
      <c r="W92" s="54"/>
      <c r="X92" s="54"/>
      <c r="Y92" s="54"/>
      <c r="Z92" s="54"/>
      <c r="AA92" s="54"/>
      <c r="AB92" s="54"/>
      <c r="AC92" s="54"/>
      <c r="AD92" s="54"/>
      <c r="AE92" s="54"/>
      <c r="AF92" s="54"/>
      <c r="AG92" s="54"/>
      <c r="AH92" s="54"/>
      <c r="AI92" s="54"/>
      <c r="AJ92" s="54"/>
      <c r="AK92" s="54"/>
      <c r="AL92" s="54"/>
      <c r="AM92" s="54"/>
      <c r="AN92" s="54"/>
      <c r="AO92" s="54"/>
      <c r="AP92" s="54"/>
      <c r="AQ92" s="54"/>
      <c r="AR92" s="54"/>
      <c r="AS92" s="54"/>
      <c r="AT92" s="54"/>
      <c r="AU92" s="54"/>
      <c r="AV92" s="54"/>
      <c r="AW92" s="54"/>
      <c r="AX92" s="54"/>
      <c r="AY92" s="54"/>
      <c r="AZ92" s="54"/>
      <c r="BA92" s="54"/>
      <c r="BB92" s="54"/>
      <c r="BC92" s="54"/>
      <c r="BD92" s="54"/>
      <c r="BE92" s="54"/>
      <c r="BF92" s="54"/>
      <c r="BG92" s="54"/>
      <c r="BH92" s="54"/>
      <c r="BI92" s="54"/>
      <c r="BJ92" s="54"/>
      <c r="BK92" s="54"/>
      <c r="BL92" s="54"/>
      <c r="BM92" s="54"/>
      <c r="BN92" s="54"/>
      <c r="BO92" s="54"/>
      <c r="BP92" s="54"/>
      <c r="BQ92" s="54"/>
      <c r="BR92" s="54"/>
      <c r="BS92" s="54"/>
      <c r="BT92" s="54"/>
      <c r="BU92" s="54"/>
      <c r="BV92" s="54"/>
      <c r="BW92" s="54"/>
    </row>
    <row r="93" spans="1:75" ht="14.4" x14ac:dyDescent="0.25">
      <c r="A93" s="49"/>
      <c r="B93" s="49"/>
      <c r="C93" s="163"/>
      <c r="D93"/>
      <c r="E93"/>
      <c r="F93"/>
      <c r="G93"/>
      <c r="H93" s="54"/>
      <c r="I93" s="160"/>
      <c r="J93" s="54"/>
      <c r="K93" s="54"/>
      <c r="L93" s="54"/>
      <c r="M93" s="160"/>
      <c r="N93" s="54"/>
      <c r="O93" s="54"/>
      <c r="P93" s="54"/>
      <c r="Q93" s="54"/>
      <c r="R93" s="54"/>
      <c r="S93" s="54"/>
      <c r="T93" s="54"/>
      <c r="U93" s="54"/>
      <c r="V93" s="54"/>
      <c r="W93" s="54"/>
      <c r="X93" s="54"/>
      <c r="Y93" s="54"/>
      <c r="Z93" s="54"/>
      <c r="AA93" s="54"/>
      <c r="AB93" s="54"/>
      <c r="AC93" s="54"/>
      <c r="AD93" s="54"/>
      <c r="AE93" s="54"/>
      <c r="AF93" s="54"/>
      <c r="AG93" s="54"/>
      <c r="AH93" s="54"/>
      <c r="AI93" s="54"/>
      <c r="AJ93" s="54"/>
      <c r="AK93" s="54"/>
      <c r="AL93" s="54"/>
      <c r="AM93" s="54"/>
      <c r="AN93" s="54"/>
      <c r="AO93" s="54"/>
      <c r="AP93" s="54"/>
      <c r="AQ93" s="54"/>
      <c r="AR93" s="54"/>
      <c r="AS93" s="54"/>
      <c r="AT93" s="54"/>
      <c r="AU93" s="54"/>
      <c r="AV93" s="54"/>
      <c r="AW93" s="54"/>
      <c r="AX93" s="54"/>
      <c r="AY93" s="54"/>
      <c r="AZ93" s="54"/>
      <c r="BA93" s="54"/>
      <c r="BB93" s="54"/>
      <c r="BC93" s="54"/>
      <c r="BD93" s="54"/>
      <c r="BE93" s="54"/>
      <c r="BF93" s="54"/>
      <c r="BG93" s="54"/>
      <c r="BH93" s="54"/>
      <c r="BI93" s="54"/>
      <c r="BJ93" s="54"/>
      <c r="BK93" s="54"/>
      <c r="BL93" s="54"/>
      <c r="BM93" s="54"/>
      <c r="BN93" s="54"/>
      <c r="BO93" s="54"/>
      <c r="BP93" s="54"/>
      <c r="BQ93" s="54"/>
      <c r="BR93" s="54"/>
      <c r="BS93" s="54"/>
      <c r="BT93" s="54"/>
      <c r="BU93" s="54"/>
      <c r="BV93" s="54"/>
      <c r="BW93" s="54"/>
    </row>
    <row r="94" spans="1:75" ht="14.4" x14ac:dyDescent="0.25">
      <c r="A94" s="52" t="s">
        <v>138</v>
      </c>
      <c r="B94" s="49"/>
      <c r="C94" s="163"/>
      <c r="D94"/>
      <c r="E94"/>
      <c r="F94"/>
      <c r="G94"/>
      <c r="H94" s="54"/>
      <c r="I94" s="160"/>
      <c r="J94" s="54"/>
      <c r="K94" s="54"/>
      <c r="L94" s="54"/>
      <c r="M94" s="160"/>
      <c r="N94" s="54"/>
      <c r="O94" s="54"/>
      <c r="P94" s="54"/>
      <c r="Q94" s="54"/>
      <c r="R94" s="54"/>
      <c r="S94" s="54"/>
      <c r="T94" s="54"/>
      <c r="U94" s="54"/>
      <c r="V94" s="54"/>
      <c r="W94" s="54"/>
      <c r="X94" s="54"/>
      <c r="Y94" s="54"/>
      <c r="Z94" s="54"/>
      <c r="AA94" s="54"/>
      <c r="AB94" s="54"/>
      <c r="AC94" s="54"/>
      <c r="AD94" s="54"/>
      <c r="AE94" s="54"/>
      <c r="AF94" s="54"/>
      <c r="AG94" s="54"/>
      <c r="AH94" s="54"/>
      <c r="AI94" s="54"/>
      <c r="AJ94" s="54"/>
      <c r="AK94" s="54"/>
      <c r="AL94" s="54"/>
      <c r="AM94" s="54"/>
      <c r="AN94" s="54"/>
      <c r="AO94" s="54"/>
      <c r="AP94" s="54"/>
      <c r="AQ94" s="54"/>
      <c r="AR94" s="54"/>
      <c r="AS94" s="54"/>
      <c r="AT94" s="54"/>
      <c r="AU94" s="54"/>
      <c r="AV94" s="54"/>
      <c r="AW94" s="54"/>
      <c r="AX94" s="54"/>
      <c r="AY94" s="54"/>
      <c r="AZ94" s="54"/>
      <c r="BA94" s="54"/>
      <c r="BB94" s="54"/>
      <c r="BC94" s="54"/>
      <c r="BD94" s="54"/>
      <c r="BE94" s="54"/>
      <c r="BF94" s="54"/>
      <c r="BG94" s="54"/>
      <c r="BH94" s="54"/>
      <c r="BI94" s="54"/>
      <c r="BJ94" s="54"/>
      <c r="BK94" s="54"/>
      <c r="BL94" s="54"/>
      <c r="BM94" s="54"/>
      <c r="BN94" s="54"/>
      <c r="BO94" s="54"/>
      <c r="BP94" s="54"/>
      <c r="BQ94" s="54"/>
      <c r="BR94" s="54"/>
      <c r="BS94" s="54"/>
      <c r="BT94" s="54"/>
      <c r="BU94" s="54"/>
      <c r="BV94" s="54"/>
      <c r="BW94" s="54"/>
    </row>
    <row r="95" spans="1:75" ht="14.4" x14ac:dyDescent="0.25">
      <c r="A95" s="49"/>
      <c r="B95" s="49"/>
      <c r="C95" s="163"/>
      <c r="D95"/>
      <c r="E95" s="168" t="s">
        <v>139</v>
      </c>
      <c r="F95" s="166">
        <v>132000</v>
      </c>
      <c r="G95" s="168" t="s">
        <v>122</v>
      </c>
      <c r="H95" s="54"/>
      <c r="I95" s="160"/>
      <c r="J95" s="54"/>
      <c r="K95" s="54"/>
      <c r="L95" s="54"/>
      <c r="M95" s="160"/>
      <c r="N95" s="54"/>
      <c r="O95" s="54"/>
      <c r="P95" s="54"/>
      <c r="Q95" s="54"/>
      <c r="R95" s="54"/>
      <c r="S95" s="54"/>
      <c r="T95" s="54"/>
      <c r="U95" s="54"/>
      <c r="V95" s="54"/>
      <c r="W95" s="54"/>
      <c r="X95" s="54"/>
      <c r="Y95" s="54"/>
      <c r="Z95" s="54"/>
      <c r="AA95" s="54"/>
      <c r="AB95" s="54"/>
      <c r="AC95" s="54"/>
      <c r="AD95" s="54"/>
      <c r="AE95" s="54"/>
      <c r="AF95" s="54"/>
      <c r="AG95" s="54"/>
      <c r="AH95" s="54"/>
      <c r="AI95" s="54"/>
      <c r="AJ95" s="54"/>
      <c r="AK95" s="54"/>
      <c r="AL95" s="54"/>
      <c r="AM95" s="54"/>
      <c r="AN95" s="54"/>
      <c r="AO95" s="54"/>
      <c r="AP95" s="54"/>
      <c r="AQ95" s="54"/>
      <c r="AR95" s="54"/>
      <c r="AS95" s="54"/>
      <c r="AT95" s="54"/>
      <c r="AU95" s="54"/>
      <c r="AV95" s="54"/>
      <c r="AW95" s="54"/>
      <c r="AX95" s="54"/>
      <c r="AY95" s="54"/>
      <c r="AZ95" s="54"/>
      <c r="BA95" s="54"/>
      <c r="BB95" s="54"/>
      <c r="BC95" s="54"/>
      <c r="BD95" s="54"/>
      <c r="BE95" s="54"/>
      <c r="BF95" s="54"/>
      <c r="BG95" s="54"/>
      <c r="BH95" s="54"/>
      <c r="BI95" s="54"/>
      <c r="BJ95" s="54"/>
      <c r="BK95" s="54"/>
      <c r="BL95" s="54"/>
      <c r="BM95" s="54"/>
      <c r="BN95" s="54"/>
      <c r="BO95" s="54"/>
      <c r="BP95" s="54"/>
      <c r="BQ95" s="54"/>
      <c r="BR95" s="54"/>
      <c r="BS95" s="54"/>
      <c r="BT95" s="54"/>
      <c r="BU95" s="54"/>
      <c r="BV95" s="54"/>
      <c r="BW95" s="54"/>
    </row>
    <row r="96" spans="1:75" ht="14.4" x14ac:dyDescent="0.25">
      <c r="A96" s="49"/>
      <c r="B96" s="49"/>
      <c r="C96" s="163"/>
      <c r="D96"/>
      <c r="E96" s="168" t="s">
        <v>140</v>
      </c>
      <c r="F96" s="166">
        <v>850</v>
      </c>
      <c r="G96" s="168" t="s">
        <v>122</v>
      </c>
      <c r="H96" s="54"/>
      <c r="I96" s="160"/>
      <c r="J96" s="54"/>
      <c r="K96" s="54"/>
      <c r="L96" s="54"/>
      <c r="M96" s="160"/>
      <c r="N96" s="54"/>
      <c r="O96" s="54"/>
      <c r="P96" s="54"/>
      <c r="Q96" s="54"/>
      <c r="R96" s="54"/>
      <c r="S96" s="54"/>
      <c r="T96" s="54"/>
      <c r="U96" s="54"/>
      <c r="V96" s="54"/>
      <c r="W96" s="54"/>
      <c r="X96" s="54"/>
      <c r="Y96" s="54"/>
      <c r="Z96" s="54"/>
      <c r="AA96" s="54"/>
      <c r="AB96" s="54"/>
      <c r="AC96" s="54"/>
      <c r="AD96" s="54"/>
      <c r="AE96" s="54"/>
      <c r="AF96" s="54"/>
      <c r="AG96" s="54"/>
      <c r="AH96" s="54"/>
      <c r="AI96" s="54"/>
      <c r="AJ96" s="54"/>
      <c r="AK96" s="54"/>
      <c r="AL96" s="54"/>
      <c r="AM96" s="54"/>
      <c r="AN96" s="54"/>
      <c r="AO96" s="54"/>
      <c r="AP96" s="54"/>
      <c r="AQ96" s="54"/>
      <c r="AR96" s="54"/>
      <c r="AS96" s="54"/>
      <c r="AT96" s="54"/>
      <c r="AU96" s="54"/>
      <c r="AV96" s="54"/>
      <c r="AW96" s="54"/>
      <c r="AX96" s="54"/>
      <c r="AY96" s="54"/>
      <c r="AZ96" s="54"/>
      <c r="BA96" s="54"/>
      <c r="BB96" s="54"/>
      <c r="BC96" s="54"/>
      <c r="BD96" s="54"/>
      <c r="BE96" s="54"/>
      <c r="BF96" s="54"/>
      <c r="BG96" s="54"/>
      <c r="BH96" s="54"/>
      <c r="BI96" s="54"/>
      <c r="BJ96" s="54"/>
      <c r="BK96" s="54"/>
      <c r="BL96" s="54"/>
      <c r="BM96" s="54"/>
      <c r="BN96" s="54"/>
      <c r="BO96" s="54"/>
      <c r="BP96" s="54"/>
      <c r="BQ96" s="54"/>
      <c r="BR96" s="54"/>
      <c r="BS96" s="54"/>
      <c r="BT96" s="54"/>
      <c r="BU96" s="54"/>
      <c r="BV96" s="54"/>
      <c r="BW96" s="54"/>
    </row>
    <row r="97" spans="1:75" ht="14.4" x14ac:dyDescent="0.25">
      <c r="A97" s="49"/>
      <c r="B97" s="49"/>
      <c r="C97" s="163"/>
      <c r="D97"/>
      <c r="E97" s="168" t="s">
        <v>141</v>
      </c>
      <c r="F97" s="166">
        <v>2300</v>
      </c>
      <c r="G97" s="168" t="s">
        <v>122</v>
      </c>
      <c r="H97" s="54"/>
      <c r="I97" s="160"/>
      <c r="J97" s="54"/>
      <c r="K97" s="54"/>
      <c r="L97" s="54"/>
      <c r="M97" s="160"/>
      <c r="N97" s="54"/>
      <c r="O97" s="54"/>
      <c r="P97" s="54"/>
      <c r="Q97" s="54"/>
      <c r="R97" s="54"/>
      <c r="S97" s="54"/>
      <c r="T97" s="54"/>
      <c r="U97" s="54"/>
      <c r="V97" s="54"/>
      <c r="W97" s="54"/>
      <c r="X97" s="54"/>
      <c r="Y97" s="54"/>
      <c r="Z97" s="54"/>
      <c r="AA97" s="54"/>
      <c r="AB97" s="54"/>
      <c r="AC97" s="54"/>
      <c r="AD97" s="54"/>
      <c r="AE97" s="54"/>
      <c r="AF97" s="54"/>
      <c r="AG97" s="54"/>
      <c r="AH97" s="54"/>
      <c r="AI97" s="54"/>
      <c r="AJ97" s="54"/>
      <c r="AK97" s="54"/>
      <c r="AL97" s="54"/>
      <c r="AM97" s="54"/>
      <c r="AN97" s="54"/>
      <c r="AO97" s="54"/>
      <c r="AP97" s="54"/>
      <c r="AQ97" s="54"/>
      <c r="AR97" s="54"/>
      <c r="AS97" s="54"/>
      <c r="AT97" s="54"/>
      <c r="AU97" s="54"/>
      <c r="AV97" s="54"/>
      <c r="AW97" s="54"/>
      <c r="AX97" s="54"/>
      <c r="AY97" s="54"/>
      <c r="AZ97" s="54"/>
      <c r="BA97" s="54"/>
      <c r="BB97" s="54"/>
      <c r="BC97" s="54"/>
      <c r="BD97" s="54"/>
      <c r="BE97" s="54"/>
      <c r="BF97" s="54"/>
      <c r="BG97" s="54"/>
      <c r="BH97" s="54"/>
      <c r="BI97" s="54"/>
      <c r="BJ97" s="54"/>
      <c r="BK97" s="54"/>
      <c r="BL97" s="54"/>
      <c r="BM97" s="54"/>
      <c r="BN97" s="54"/>
      <c r="BO97" s="54"/>
      <c r="BP97" s="54"/>
      <c r="BQ97" s="54"/>
      <c r="BR97" s="54"/>
      <c r="BS97" s="54"/>
      <c r="BT97" s="54"/>
      <c r="BU97" s="54"/>
      <c r="BV97" s="54"/>
      <c r="BW97" s="54"/>
    </row>
    <row r="98" spans="1:75" ht="14.4" x14ac:dyDescent="0.25">
      <c r="A98" s="49"/>
      <c r="B98" s="49"/>
      <c r="C98" s="163"/>
      <c r="D98"/>
      <c r="E98" s="167" t="s">
        <v>142</v>
      </c>
      <c r="F98" s="176">
        <v>135150</v>
      </c>
      <c r="G98" s="167" t="s">
        <v>122</v>
      </c>
      <c r="H98" s="54"/>
      <c r="I98" s="160"/>
      <c r="J98" s="54"/>
      <c r="K98" s="54"/>
      <c r="L98" s="54"/>
      <c r="M98" s="160"/>
      <c r="N98" s="54"/>
      <c r="O98" s="54"/>
      <c r="P98" s="54"/>
      <c r="Q98" s="54"/>
      <c r="R98" s="54"/>
      <c r="S98" s="54"/>
      <c r="T98" s="54"/>
      <c r="U98" s="54"/>
      <c r="V98" s="54"/>
      <c r="W98" s="54"/>
      <c r="X98" s="54"/>
      <c r="Y98" s="54"/>
      <c r="Z98" s="54"/>
      <c r="AA98" s="54"/>
      <c r="AB98" s="54"/>
      <c r="AC98" s="54"/>
      <c r="AD98" s="54"/>
      <c r="AE98" s="54"/>
      <c r="AF98" s="54"/>
      <c r="AG98" s="54"/>
      <c r="AH98" s="54"/>
      <c r="AI98" s="54"/>
      <c r="AJ98" s="54"/>
      <c r="AK98" s="54"/>
      <c r="AL98" s="54"/>
      <c r="AM98" s="54"/>
      <c r="AN98" s="54"/>
      <c r="AO98" s="54"/>
      <c r="AP98" s="54"/>
      <c r="AQ98" s="54"/>
      <c r="AR98" s="54"/>
      <c r="AS98" s="54"/>
      <c r="AT98" s="54"/>
      <c r="AU98" s="54"/>
      <c r="AV98" s="54"/>
      <c r="AW98" s="54"/>
      <c r="AX98" s="54"/>
      <c r="AY98" s="54"/>
      <c r="AZ98" s="54"/>
      <c r="BA98" s="54"/>
      <c r="BB98" s="54"/>
      <c r="BC98" s="54"/>
      <c r="BD98" s="54"/>
      <c r="BE98" s="54"/>
      <c r="BF98" s="54"/>
      <c r="BG98" s="54"/>
      <c r="BH98" s="54"/>
      <c r="BI98" s="54"/>
      <c r="BJ98" s="54"/>
      <c r="BK98" s="54"/>
      <c r="BL98" s="54"/>
      <c r="BM98" s="54"/>
      <c r="BN98" s="54"/>
      <c r="BO98" s="54"/>
      <c r="BP98" s="54"/>
      <c r="BQ98" s="54"/>
      <c r="BR98" s="54"/>
      <c r="BS98" s="54"/>
      <c r="BT98" s="54"/>
      <c r="BU98" s="54"/>
      <c r="BV98" s="54"/>
      <c r="BW98" s="54"/>
    </row>
    <row r="99" spans="1:75" ht="14.4" x14ac:dyDescent="0.25">
      <c r="A99" s="49"/>
      <c r="B99" s="49"/>
      <c r="C99" s="163"/>
      <c r="D99"/>
      <c r="E99" s="168"/>
      <c r="F99" s="166"/>
      <c r="G99" s="168"/>
      <c r="H99" s="54"/>
      <c r="I99" s="160"/>
      <c r="J99" s="54"/>
      <c r="K99" s="54"/>
      <c r="L99" s="54"/>
      <c r="M99" s="160"/>
      <c r="N99" s="54"/>
      <c r="O99" s="54"/>
      <c r="P99" s="54"/>
      <c r="Q99" s="54"/>
      <c r="R99" s="54"/>
      <c r="S99" s="54"/>
      <c r="T99" s="54"/>
      <c r="U99" s="54"/>
      <c r="V99" s="54"/>
      <c r="W99" s="54"/>
      <c r="X99" s="54"/>
      <c r="Y99" s="54"/>
      <c r="Z99" s="54"/>
      <c r="AA99" s="54"/>
      <c r="AB99" s="54"/>
      <c r="AC99" s="54"/>
      <c r="AD99" s="54"/>
      <c r="AE99" s="54"/>
      <c r="AF99" s="54"/>
      <c r="AG99" s="54"/>
      <c r="AH99" s="54"/>
      <c r="AI99" s="54"/>
      <c r="AJ99" s="54"/>
      <c r="AK99" s="54"/>
      <c r="AL99" s="54"/>
      <c r="AM99" s="54"/>
      <c r="AN99" s="54"/>
      <c r="AO99" s="54"/>
      <c r="AP99" s="54"/>
      <c r="AQ99" s="54"/>
      <c r="AR99" s="54"/>
      <c r="AS99" s="54"/>
      <c r="AT99" s="54"/>
      <c r="AU99" s="54"/>
      <c r="AV99" s="54"/>
      <c r="AW99" s="54"/>
      <c r="AX99" s="54"/>
      <c r="AY99" s="54"/>
      <c r="AZ99" s="54"/>
      <c r="BA99" s="54"/>
      <c r="BB99" s="54"/>
      <c r="BC99" s="54"/>
      <c r="BD99" s="54"/>
      <c r="BE99" s="54"/>
      <c r="BF99" s="54"/>
      <c r="BG99" s="54"/>
      <c r="BH99" s="54"/>
      <c r="BI99" s="54"/>
      <c r="BJ99" s="54"/>
      <c r="BK99" s="54"/>
      <c r="BL99" s="54"/>
      <c r="BM99" s="54"/>
      <c r="BN99" s="54"/>
      <c r="BO99" s="54"/>
      <c r="BP99" s="54"/>
      <c r="BQ99" s="54"/>
      <c r="BR99" s="54"/>
      <c r="BS99" s="54"/>
      <c r="BT99" s="54"/>
      <c r="BU99" s="54"/>
      <c r="BV99" s="54"/>
      <c r="BW99" s="54"/>
    </row>
    <row r="100" spans="1:75" ht="14.4" x14ac:dyDescent="0.25">
      <c r="A100" s="49"/>
      <c r="B100" s="49"/>
      <c r="C100" s="163"/>
      <c r="D100"/>
      <c r="E100" s="54" t="s">
        <v>143</v>
      </c>
      <c r="F100" s="166">
        <v>350</v>
      </c>
      <c r="G100" s="168" t="s">
        <v>122</v>
      </c>
      <c r="H100" s="54"/>
      <c r="I100" s="160"/>
      <c r="J100" s="54"/>
      <c r="K100" s="54"/>
      <c r="L100" s="54"/>
      <c r="M100" s="160"/>
      <c r="N100" s="54"/>
      <c r="O100" s="54"/>
      <c r="P100" s="54"/>
      <c r="Q100" s="54"/>
      <c r="R100" s="54"/>
      <c r="S100" s="54"/>
      <c r="T100" s="54"/>
      <c r="U100" s="54"/>
      <c r="V100" s="54"/>
      <c r="W100" s="54"/>
      <c r="X100" s="54"/>
      <c r="Y100" s="54"/>
      <c r="Z100" s="54"/>
      <c r="AA100" s="54"/>
      <c r="AB100" s="54"/>
      <c r="AC100" s="54"/>
      <c r="AD100" s="54"/>
      <c r="AE100" s="54"/>
      <c r="AF100" s="54"/>
      <c r="AG100" s="54"/>
      <c r="AH100" s="54"/>
      <c r="AI100" s="54"/>
      <c r="AJ100" s="54"/>
      <c r="AK100" s="54"/>
      <c r="AL100" s="54"/>
      <c r="AM100" s="54"/>
      <c r="AN100" s="54"/>
      <c r="AO100" s="54"/>
      <c r="AP100" s="54"/>
      <c r="AQ100" s="54"/>
      <c r="AR100" s="54"/>
      <c r="AS100" s="54"/>
      <c r="AT100" s="54"/>
      <c r="AU100" s="54"/>
      <c r="AV100" s="54"/>
      <c r="AW100" s="54"/>
      <c r="AX100" s="54"/>
      <c r="AY100" s="54"/>
      <c r="AZ100" s="54"/>
      <c r="BA100" s="54"/>
      <c r="BB100" s="54"/>
      <c r="BC100" s="54"/>
      <c r="BD100" s="54"/>
      <c r="BE100" s="54"/>
      <c r="BF100" s="54"/>
      <c r="BG100" s="54"/>
      <c r="BH100" s="54"/>
      <c r="BI100" s="54"/>
      <c r="BJ100" s="54"/>
      <c r="BK100" s="54"/>
      <c r="BL100" s="54"/>
      <c r="BM100" s="54"/>
      <c r="BN100" s="54"/>
      <c r="BO100" s="54"/>
      <c r="BP100" s="54"/>
      <c r="BQ100" s="54"/>
      <c r="BR100" s="54"/>
      <c r="BS100" s="54"/>
      <c r="BT100" s="54"/>
      <c r="BU100" s="54"/>
      <c r="BV100" s="54"/>
      <c r="BW100" s="54"/>
    </row>
    <row r="101" spans="1:75" ht="14.4" x14ac:dyDescent="0.25">
      <c r="A101" s="49"/>
      <c r="B101" s="49"/>
      <c r="C101" s="163"/>
      <c r="D101"/>
      <c r="E101" s="54" t="s">
        <v>144</v>
      </c>
      <c r="F101" s="166">
        <v>60000</v>
      </c>
      <c r="G101" s="168" t="s">
        <v>122</v>
      </c>
      <c r="H101" s="54"/>
      <c r="I101" s="160"/>
      <c r="J101" s="54"/>
      <c r="K101" s="54"/>
      <c r="L101" s="54"/>
      <c r="M101" s="160"/>
      <c r="N101" s="54"/>
      <c r="O101" s="54"/>
      <c r="P101" s="54"/>
      <c r="Q101" s="54"/>
      <c r="R101" s="54"/>
      <c r="S101" s="54"/>
      <c r="T101" s="54"/>
      <c r="U101" s="54"/>
      <c r="V101" s="54"/>
      <c r="W101" s="54"/>
      <c r="X101" s="54"/>
      <c r="Y101" s="54"/>
      <c r="Z101" s="54"/>
      <c r="AA101" s="54"/>
      <c r="AB101" s="54"/>
      <c r="AC101" s="54"/>
      <c r="AD101" s="54"/>
      <c r="AE101" s="54"/>
      <c r="AF101" s="54"/>
      <c r="AG101" s="54"/>
      <c r="AH101" s="54"/>
      <c r="AI101" s="54"/>
      <c r="AJ101" s="54"/>
      <c r="AK101" s="54"/>
      <c r="AL101" s="54"/>
      <c r="AM101" s="54"/>
      <c r="AN101" s="54"/>
      <c r="AO101" s="54"/>
      <c r="AP101" s="54"/>
      <c r="AQ101" s="54"/>
      <c r="AR101" s="54"/>
      <c r="AS101" s="54"/>
      <c r="AT101" s="54"/>
      <c r="AU101" s="54"/>
      <c r="AV101" s="54"/>
      <c r="AW101" s="54"/>
      <c r="AX101" s="54"/>
      <c r="AY101" s="54"/>
      <c r="AZ101" s="54"/>
      <c r="BA101" s="54"/>
      <c r="BB101" s="54"/>
      <c r="BC101" s="54"/>
      <c r="BD101" s="54"/>
      <c r="BE101" s="54"/>
      <c r="BF101" s="54"/>
      <c r="BG101" s="54"/>
      <c r="BH101" s="54"/>
      <c r="BI101" s="54"/>
      <c r="BJ101" s="54"/>
      <c r="BK101" s="54"/>
      <c r="BL101" s="54"/>
      <c r="BM101" s="54"/>
      <c r="BN101" s="54"/>
      <c r="BO101" s="54"/>
      <c r="BP101" s="54"/>
      <c r="BQ101" s="54"/>
      <c r="BR101" s="54"/>
      <c r="BS101" s="54"/>
      <c r="BT101" s="54"/>
      <c r="BU101" s="54"/>
      <c r="BV101" s="54"/>
      <c r="BW101" s="54"/>
    </row>
    <row r="102" spans="1:75" ht="14.4" x14ac:dyDescent="0.25">
      <c r="A102" s="49"/>
      <c r="B102" s="49"/>
      <c r="C102" s="163"/>
      <c r="D102"/>
      <c r="E102" s="54" t="s">
        <v>145</v>
      </c>
      <c r="F102" s="166">
        <v>33000</v>
      </c>
      <c r="G102" s="168" t="s">
        <v>122</v>
      </c>
      <c r="H102" s="54"/>
      <c r="I102" s="160"/>
      <c r="J102" s="54"/>
      <c r="K102" s="54"/>
      <c r="L102" s="54"/>
      <c r="M102" s="160"/>
      <c r="N102" s="54"/>
      <c r="O102" s="54"/>
      <c r="P102" s="54"/>
      <c r="Q102" s="54"/>
      <c r="R102" s="54"/>
      <c r="S102" s="54"/>
      <c r="T102" s="54"/>
      <c r="U102" s="54"/>
      <c r="V102" s="54"/>
      <c r="W102" s="54"/>
      <c r="X102" s="54"/>
      <c r="Y102" s="54"/>
      <c r="Z102" s="54"/>
      <c r="AA102" s="54"/>
      <c r="AB102" s="54"/>
      <c r="AC102" s="54"/>
      <c r="AD102" s="54"/>
      <c r="AE102" s="54"/>
      <c r="AF102" s="54"/>
      <c r="AG102" s="54"/>
      <c r="AH102" s="54"/>
      <c r="AI102" s="54"/>
      <c r="AJ102" s="54"/>
      <c r="AK102" s="54"/>
      <c r="AL102" s="54"/>
      <c r="AM102" s="54"/>
      <c r="AN102" s="54"/>
      <c r="AO102" s="54"/>
      <c r="AP102" s="54"/>
      <c r="AQ102" s="54"/>
      <c r="AR102" s="54"/>
      <c r="AS102" s="54"/>
      <c r="AT102" s="54"/>
      <c r="AU102" s="54"/>
      <c r="AV102" s="54"/>
      <c r="AW102" s="54"/>
      <c r="AX102" s="54"/>
      <c r="AY102" s="54"/>
      <c r="AZ102" s="54"/>
      <c r="BA102" s="54"/>
      <c r="BB102" s="54"/>
      <c r="BC102" s="54"/>
      <c r="BD102" s="54"/>
      <c r="BE102" s="54"/>
      <c r="BF102" s="54"/>
      <c r="BG102" s="54"/>
      <c r="BH102" s="54"/>
      <c r="BI102" s="54"/>
      <c r="BJ102" s="54"/>
      <c r="BK102" s="54"/>
      <c r="BL102" s="54"/>
      <c r="BM102" s="54"/>
      <c r="BN102" s="54"/>
      <c r="BO102" s="54"/>
      <c r="BP102" s="54"/>
      <c r="BQ102" s="54"/>
      <c r="BR102" s="54"/>
      <c r="BS102" s="54"/>
      <c r="BT102" s="54"/>
      <c r="BU102" s="54"/>
      <c r="BV102" s="54"/>
      <c r="BW102" s="54"/>
    </row>
    <row r="103" spans="1:75" ht="14.4" x14ac:dyDescent="0.25">
      <c r="A103" s="49"/>
      <c r="B103" s="49"/>
      <c r="C103" s="163"/>
      <c r="D103"/>
      <c r="E103" s="54" t="s">
        <v>146</v>
      </c>
      <c r="F103" s="166">
        <v>37300</v>
      </c>
      <c r="G103" s="168" t="s">
        <v>122</v>
      </c>
      <c r="H103" s="54"/>
      <c r="I103" s="160"/>
      <c r="J103" s="54"/>
      <c r="K103" s="54"/>
      <c r="L103" s="54"/>
      <c r="M103" s="160"/>
      <c r="N103" s="54"/>
      <c r="O103" s="54"/>
      <c r="P103" s="54"/>
      <c r="Q103" s="54"/>
      <c r="R103" s="54"/>
      <c r="S103" s="54"/>
      <c r="T103" s="54"/>
      <c r="U103" s="54"/>
      <c r="V103" s="54"/>
      <c r="W103" s="54"/>
      <c r="X103" s="54"/>
      <c r="Y103" s="54"/>
      <c r="Z103" s="54"/>
      <c r="AA103" s="54"/>
      <c r="AB103" s="54"/>
      <c r="AC103" s="54"/>
      <c r="AD103" s="54"/>
      <c r="AE103" s="54"/>
      <c r="AF103" s="54"/>
      <c r="AG103" s="54"/>
      <c r="AH103" s="54"/>
      <c r="AI103" s="54"/>
      <c r="AJ103" s="54"/>
      <c r="AK103" s="54"/>
      <c r="AL103" s="54"/>
      <c r="AM103" s="54"/>
      <c r="AN103" s="54"/>
      <c r="AO103" s="54"/>
      <c r="AP103" s="54"/>
      <c r="AQ103" s="54"/>
      <c r="AR103" s="54"/>
      <c r="AS103" s="54"/>
      <c r="AT103" s="54"/>
      <c r="AU103" s="54"/>
      <c r="AV103" s="54"/>
      <c r="AW103" s="54"/>
      <c r="AX103" s="54"/>
      <c r="AY103" s="54"/>
      <c r="AZ103" s="54"/>
      <c r="BA103" s="54"/>
      <c r="BB103" s="54"/>
      <c r="BC103" s="54"/>
      <c r="BD103" s="54"/>
      <c r="BE103" s="54"/>
      <c r="BF103" s="54"/>
      <c r="BG103" s="54"/>
      <c r="BH103" s="54"/>
      <c r="BI103" s="54"/>
      <c r="BJ103" s="54"/>
      <c r="BK103" s="54"/>
      <c r="BL103" s="54"/>
      <c r="BM103" s="54"/>
      <c r="BN103" s="54"/>
      <c r="BO103" s="54"/>
      <c r="BP103" s="54"/>
      <c r="BQ103" s="54"/>
      <c r="BR103" s="54"/>
      <c r="BS103" s="54"/>
      <c r="BT103" s="54"/>
      <c r="BU103" s="54"/>
      <c r="BV103" s="54"/>
      <c r="BW103" s="54"/>
    </row>
    <row r="104" spans="1:75" ht="14.4" x14ac:dyDescent="0.25">
      <c r="A104" s="49"/>
      <c r="B104" s="49"/>
      <c r="C104" s="163"/>
      <c r="D104"/>
      <c r="E104" s="54" t="s">
        <v>147</v>
      </c>
      <c r="F104" s="166">
        <v>4500</v>
      </c>
      <c r="G104" s="168" t="s">
        <v>122</v>
      </c>
      <c r="H104" s="54"/>
      <c r="I104" s="160"/>
      <c r="J104" s="54"/>
      <c r="K104" s="54"/>
      <c r="L104" s="54"/>
      <c r="M104" s="160"/>
      <c r="N104" s="54"/>
      <c r="O104" s="54"/>
      <c r="P104" s="54"/>
      <c r="Q104" s="54"/>
      <c r="R104" s="54"/>
      <c r="S104" s="54"/>
      <c r="T104" s="54"/>
      <c r="U104" s="54"/>
      <c r="V104" s="54"/>
      <c r="W104" s="54"/>
      <c r="X104" s="54"/>
      <c r="Y104" s="54"/>
      <c r="Z104" s="54"/>
      <c r="AA104" s="54"/>
      <c r="AB104" s="54"/>
      <c r="AC104" s="54"/>
      <c r="AD104" s="54"/>
      <c r="AE104" s="54"/>
      <c r="AF104" s="54"/>
      <c r="AG104" s="54"/>
      <c r="AH104" s="54"/>
      <c r="AI104" s="54"/>
      <c r="AJ104" s="54"/>
      <c r="AK104" s="54"/>
      <c r="AL104" s="54"/>
      <c r="AM104" s="54"/>
      <c r="AN104" s="54"/>
      <c r="AO104" s="54"/>
      <c r="AP104" s="54"/>
      <c r="AQ104" s="54"/>
      <c r="AR104" s="54"/>
      <c r="AS104" s="54"/>
      <c r="AT104" s="54"/>
      <c r="AU104" s="54"/>
      <c r="AV104" s="54"/>
      <c r="AW104" s="54"/>
      <c r="AX104" s="54"/>
      <c r="AY104" s="54"/>
      <c r="AZ104" s="54"/>
      <c r="BA104" s="54"/>
      <c r="BB104" s="54"/>
      <c r="BC104" s="54"/>
      <c r="BD104" s="54"/>
      <c r="BE104" s="54"/>
      <c r="BF104" s="54"/>
      <c r="BG104" s="54"/>
      <c r="BH104" s="54"/>
      <c r="BI104" s="54"/>
      <c r="BJ104" s="54"/>
      <c r="BK104" s="54"/>
      <c r="BL104" s="54"/>
      <c r="BM104" s="54"/>
      <c r="BN104" s="54"/>
      <c r="BO104" s="54"/>
      <c r="BP104" s="54"/>
      <c r="BQ104" s="54"/>
      <c r="BR104" s="54"/>
      <c r="BS104" s="54"/>
      <c r="BT104" s="54"/>
      <c r="BU104" s="54"/>
      <c r="BV104" s="54"/>
      <c r="BW104" s="54"/>
    </row>
    <row r="105" spans="1:75" ht="14.4" x14ac:dyDescent="0.25">
      <c r="A105" s="49"/>
      <c r="B105" s="49"/>
      <c r="C105" s="163"/>
      <c r="D105"/>
      <c r="E105" s="169" t="s">
        <v>148</v>
      </c>
      <c r="F105" s="176">
        <v>135150</v>
      </c>
      <c r="G105" s="169" t="s">
        <v>122</v>
      </c>
      <c r="H105" s="54"/>
      <c r="I105" s="160"/>
      <c r="J105" s="54"/>
      <c r="K105" s="54"/>
      <c r="L105" s="54"/>
      <c r="M105" s="160"/>
      <c r="N105" s="54"/>
      <c r="O105" s="54"/>
      <c r="P105" s="54"/>
      <c r="Q105" s="54"/>
      <c r="R105" s="54"/>
      <c r="S105" s="54"/>
      <c r="T105" s="54"/>
      <c r="U105" s="54"/>
      <c r="V105" s="54"/>
      <c r="W105" s="54"/>
      <c r="X105" s="54"/>
      <c r="Y105" s="54"/>
      <c r="Z105" s="54"/>
      <c r="AA105" s="54"/>
      <c r="AB105" s="54"/>
      <c r="AC105" s="54"/>
      <c r="AD105" s="54"/>
      <c r="AE105" s="54"/>
      <c r="AF105" s="54"/>
      <c r="AG105" s="54"/>
      <c r="AH105" s="54"/>
      <c r="AI105" s="54"/>
      <c r="AJ105" s="54"/>
      <c r="AK105" s="54"/>
      <c r="AL105" s="54"/>
      <c r="AM105" s="54"/>
      <c r="AN105" s="54"/>
      <c r="AO105" s="54"/>
      <c r="AP105" s="54"/>
      <c r="AQ105" s="54"/>
      <c r="AR105" s="54"/>
      <c r="AS105" s="54"/>
      <c r="AT105" s="54"/>
      <c r="AU105" s="54"/>
      <c r="AV105" s="54"/>
      <c r="AW105" s="54"/>
      <c r="AX105" s="54"/>
      <c r="AY105" s="54"/>
      <c r="AZ105" s="54"/>
      <c r="BA105" s="54"/>
      <c r="BB105" s="54"/>
      <c r="BC105" s="54"/>
      <c r="BD105" s="54"/>
      <c r="BE105" s="54"/>
      <c r="BF105" s="54"/>
      <c r="BG105" s="54"/>
      <c r="BH105" s="54"/>
      <c r="BI105" s="54"/>
      <c r="BJ105" s="54"/>
      <c r="BK105" s="54"/>
      <c r="BL105" s="54"/>
      <c r="BM105" s="54"/>
      <c r="BN105" s="54"/>
      <c r="BO105" s="54"/>
      <c r="BP105" s="54"/>
      <c r="BQ105" s="54"/>
      <c r="BR105" s="54"/>
      <c r="BS105" s="54"/>
      <c r="BT105" s="54"/>
      <c r="BU105" s="54"/>
      <c r="BV105" s="54"/>
      <c r="BW105" s="54"/>
    </row>
    <row r="106" spans="1:75" ht="14.4" x14ac:dyDescent="0.25">
      <c r="A106" s="49"/>
      <c r="B106" s="49"/>
      <c r="C106" s="163"/>
      <c r="D106"/>
      <c r="E106"/>
      <c r="F106"/>
      <c r="G106"/>
      <c r="H106" s="54"/>
      <c r="I106" s="160"/>
      <c r="J106" s="54"/>
      <c r="K106" s="54"/>
      <c r="L106" s="54"/>
      <c r="M106" s="160"/>
      <c r="N106" s="54"/>
      <c r="O106" s="54"/>
      <c r="P106" s="54"/>
      <c r="Q106" s="54"/>
      <c r="R106" s="54"/>
      <c r="S106" s="54"/>
      <c r="T106" s="54"/>
      <c r="U106" s="54"/>
      <c r="V106" s="54"/>
      <c r="W106" s="54"/>
      <c r="X106" s="54"/>
      <c r="Y106" s="54"/>
      <c r="Z106" s="54"/>
      <c r="AA106" s="54"/>
      <c r="AB106" s="54"/>
      <c r="AC106" s="54"/>
      <c r="AD106" s="54"/>
      <c r="AE106" s="54"/>
      <c r="AF106" s="54"/>
      <c r="AG106" s="54"/>
      <c r="AH106" s="54"/>
      <c r="AI106" s="54"/>
      <c r="AJ106" s="54"/>
      <c r="AK106" s="54"/>
      <c r="AL106" s="54"/>
      <c r="AM106" s="54"/>
      <c r="AN106" s="54"/>
      <c r="AO106" s="54"/>
      <c r="AP106" s="54"/>
      <c r="AQ106" s="54"/>
      <c r="AR106" s="54"/>
      <c r="AS106" s="54"/>
      <c r="AT106" s="54"/>
      <c r="AU106" s="54"/>
      <c r="AV106" s="54"/>
      <c r="AW106" s="54"/>
      <c r="AX106" s="54"/>
      <c r="AY106" s="54"/>
      <c r="AZ106" s="54"/>
      <c r="BA106" s="54"/>
      <c r="BB106" s="54"/>
      <c r="BC106" s="54"/>
      <c r="BD106" s="54"/>
      <c r="BE106" s="54"/>
      <c r="BF106" s="54"/>
      <c r="BG106" s="54"/>
      <c r="BH106" s="54"/>
      <c r="BI106" s="54"/>
      <c r="BJ106" s="54"/>
      <c r="BK106" s="54"/>
      <c r="BL106" s="54"/>
      <c r="BM106" s="54"/>
      <c r="BN106" s="54"/>
      <c r="BO106" s="54"/>
      <c r="BP106" s="54"/>
      <c r="BQ106" s="54"/>
      <c r="BR106" s="54"/>
      <c r="BS106" s="54"/>
      <c r="BT106" s="54"/>
      <c r="BU106" s="54"/>
      <c r="BV106" s="54"/>
      <c r="BW106" s="54"/>
    </row>
    <row r="107" spans="1:75" ht="14.4" x14ac:dyDescent="0.25">
      <c r="A107" s="49"/>
      <c r="B107" s="49"/>
      <c r="C107" s="163"/>
      <c r="D107"/>
      <c r="H107" s="54"/>
      <c r="I107" s="160"/>
      <c r="J107" s="54"/>
      <c r="K107" s="54"/>
      <c r="L107" s="54"/>
      <c r="M107" s="160"/>
      <c r="N107" s="54"/>
      <c r="O107" s="54"/>
      <c r="P107" s="54"/>
      <c r="Q107" s="54"/>
      <c r="R107" s="54"/>
      <c r="S107" s="54"/>
      <c r="T107" s="54"/>
      <c r="U107" s="54"/>
      <c r="V107" s="54"/>
      <c r="W107" s="54"/>
      <c r="X107" s="54"/>
      <c r="Y107" s="54"/>
      <c r="Z107" s="54"/>
      <c r="AA107" s="54"/>
      <c r="AB107" s="54"/>
      <c r="AC107" s="54"/>
      <c r="AD107" s="54"/>
      <c r="AE107" s="54"/>
      <c r="AF107" s="54"/>
      <c r="AG107" s="54"/>
      <c r="AH107" s="54"/>
      <c r="AI107" s="54"/>
      <c r="AJ107" s="54"/>
      <c r="AK107" s="54"/>
      <c r="AL107" s="54"/>
      <c r="AM107" s="54"/>
      <c r="AN107" s="54"/>
      <c r="AO107" s="54"/>
      <c r="AP107" s="54"/>
      <c r="AQ107" s="54"/>
      <c r="AR107" s="54"/>
      <c r="AS107" s="54"/>
      <c r="AT107" s="54"/>
      <c r="AU107" s="54"/>
      <c r="AV107" s="54"/>
      <c r="AW107" s="54"/>
      <c r="AX107" s="54"/>
      <c r="AY107" s="54"/>
      <c r="AZ107" s="54"/>
      <c r="BA107" s="54"/>
      <c r="BB107" s="54"/>
      <c r="BC107" s="54"/>
      <c r="BD107" s="54"/>
      <c r="BE107" s="54"/>
      <c r="BF107" s="54"/>
      <c r="BG107" s="54"/>
      <c r="BH107" s="54"/>
      <c r="BI107" s="54"/>
      <c r="BJ107" s="54"/>
      <c r="BK107" s="54"/>
      <c r="BL107" s="54"/>
      <c r="BM107" s="54"/>
      <c r="BN107" s="54"/>
      <c r="BO107" s="54"/>
      <c r="BP107" s="54"/>
      <c r="BQ107" s="54"/>
      <c r="BR107" s="54"/>
      <c r="BS107" s="54"/>
      <c r="BT107" s="54"/>
      <c r="BU107" s="54"/>
      <c r="BV107" s="54"/>
      <c r="BW107" s="54"/>
    </row>
    <row r="108" spans="1:75" ht="14.4" x14ac:dyDescent="0.25">
      <c r="A108" s="49"/>
      <c r="B108" s="49"/>
      <c r="C108" s="163"/>
      <c r="D108"/>
      <c r="E108"/>
      <c r="F108"/>
      <c r="G108"/>
      <c r="H108" s="54"/>
      <c r="I108" s="160"/>
      <c r="J108" s="54"/>
      <c r="K108" s="54"/>
      <c r="L108" s="54"/>
      <c r="M108" s="160"/>
      <c r="N108" s="54"/>
      <c r="O108" s="54"/>
      <c r="P108" s="54"/>
      <c r="Q108" s="54"/>
      <c r="R108" s="54"/>
      <c r="S108" s="54"/>
      <c r="T108" s="54"/>
      <c r="U108" s="54"/>
      <c r="V108" s="54"/>
      <c r="W108" s="54"/>
      <c r="X108" s="54"/>
      <c r="Y108" s="54"/>
      <c r="Z108" s="54"/>
      <c r="AA108" s="54"/>
      <c r="AB108" s="54"/>
      <c r="AC108" s="54"/>
      <c r="AD108" s="54"/>
      <c r="AE108" s="54"/>
      <c r="AF108" s="54"/>
      <c r="AG108" s="54"/>
      <c r="AH108" s="54"/>
      <c r="AI108" s="54"/>
      <c r="AJ108" s="54"/>
      <c r="AK108" s="54"/>
      <c r="AL108" s="54"/>
      <c r="AM108" s="54"/>
      <c r="AN108" s="54"/>
      <c r="AO108" s="54"/>
      <c r="AP108" s="54"/>
      <c r="AQ108" s="54"/>
      <c r="AR108" s="54"/>
      <c r="AS108" s="54"/>
      <c r="AT108" s="54"/>
      <c r="AU108" s="54"/>
      <c r="AV108" s="54"/>
      <c r="AW108" s="54"/>
      <c r="AX108" s="54"/>
      <c r="AY108" s="54"/>
      <c r="AZ108" s="54"/>
      <c r="BA108" s="54"/>
      <c r="BB108" s="54"/>
      <c r="BC108" s="54"/>
      <c r="BD108" s="54"/>
      <c r="BE108" s="54"/>
      <c r="BF108" s="54"/>
      <c r="BG108" s="54"/>
      <c r="BH108" s="54"/>
      <c r="BI108" s="54"/>
      <c r="BJ108" s="54"/>
      <c r="BK108" s="54"/>
      <c r="BL108" s="54"/>
      <c r="BM108" s="54"/>
      <c r="BN108" s="54"/>
      <c r="BO108" s="54"/>
      <c r="BP108" s="54"/>
      <c r="BQ108" s="54"/>
      <c r="BR108" s="54"/>
      <c r="BS108" s="54"/>
      <c r="BT108" s="54"/>
      <c r="BU108" s="54"/>
      <c r="BV108" s="54"/>
      <c r="BW108" s="54"/>
    </row>
    <row r="109" spans="1:75" ht="14.4" x14ac:dyDescent="0.25">
      <c r="A109" s="49"/>
      <c r="B109" s="49"/>
      <c r="C109" s="163"/>
      <c r="D109"/>
      <c r="E109"/>
      <c r="F109"/>
      <c r="G109"/>
      <c r="H109" s="54"/>
      <c r="I109" s="160"/>
      <c r="J109" s="54"/>
      <c r="K109" s="54"/>
      <c r="L109" s="54"/>
      <c r="M109" s="160"/>
      <c r="N109" s="54"/>
      <c r="O109" s="54"/>
      <c r="P109" s="54"/>
      <c r="Q109" s="54"/>
      <c r="R109" s="54"/>
      <c r="S109" s="54"/>
      <c r="T109" s="54"/>
      <c r="U109" s="54"/>
      <c r="V109" s="54"/>
      <c r="W109" s="54"/>
      <c r="X109" s="54"/>
      <c r="Y109" s="54"/>
      <c r="Z109" s="54"/>
      <c r="AA109" s="54"/>
      <c r="AB109" s="54"/>
      <c r="AC109" s="54"/>
      <c r="AD109" s="54"/>
      <c r="AE109" s="54"/>
      <c r="AF109" s="54"/>
      <c r="AG109" s="54"/>
      <c r="AH109" s="54"/>
      <c r="AI109" s="54"/>
      <c r="AJ109" s="54"/>
      <c r="AK109" s="54"/>
      <c r="AL109" s="54"/>
      <c r="AM109" s="54"/>
      <c r="AN109" s="54"/>
      <c r="AO109" s="54"/>
      <c r="AP109" s="54"/>
      <c r="AQ109" s="54"/>
      <c r="AR109" s="54"/>
      <c r="AS109" s="54"/>
      <c r="AT109" s="54"/>
      <c r="AU109" s="54"/>
      <c r="AV109" s="54"/>
      <c r="AW109" s="54"/>
      <c r="AX109" s="54"/>
      <c r="AY109" s="54"/>
      <c r="AZ109" s="54"/>
      <c r="BA109" s="54"/>
      <c r="BB109" s="54"/>
      <c r="BC109" s="54"/>
      <c r="BD109" s="54"/>
      <c r="BE109" s="54"/>
      <c r="BF109" s="54"/>
      <c r="BG109" s="54"/>
      <c r="BH109" s="54"/>
      <c r="BI109" s="54"/>
      <c r="BJ109" s="54"/>
      <c r="BK109" s="54"/>
      <c r="BL109" s="54"/>
      <c r="BM109" s="54"/>
      <c r="BN109" s="54"/>
      <c r="BO109" s="54"/>
      <c r="BP109" s="54"/>
      <c r="BQ109" s="54"/>
      <c r="BR109" s="54"/>
      <c r="BS109" s="54"/>
      <c r="BT109" s="54"/>
      <c r="BU109" s="54"/>
      <c r="BV109" s="54"/>
      <c r="BW109" s="54"/>
    </row>
    <row r="110" spans="1:75" ht="14.4" x14ac:dyDescent="0.25">
      <c r="A110" s="52" t="s">
        <v>89</v>
      </c>
      <c r="B110" s="52"/>
      <c r="C110" s="53"/>
      <c r="D110" s="67"/>
      <c r="E110" s="54"/>
      <c r="F110" s="54"/>
      <c r="G110" s="54"/>
      <c r="H110" s="54"/>
      <c r="I110" s="160"/>
      <c r="J110" s="54"/>
      <c r="K110" s="54"/>
      <c r="L110" s="54"/>
      <c r="M110" s="160"/>
      <c r="N110" s="54"/>
      <c r="O110" s="54"/>
      <c r="P110" s="54"/>
      <c r="Q110" s="54"/>
      <c r="R110" s="54"/>
      <c r="S110" s="54"/>
      <c r="T110" s="54"/>
      <c r="U110" s="54"/>
      <c r="V110" s="54"/>
      <c r="W110" s="54"/>
      <c r="X110" s="54"/>
      <c r="Y110" s="54"/>
      <c r="Z110" s="54"/>
      <c r="AA110" s="54"/>
      <c r="AB110" s="54"/>
      <c r="AC110" s="54"/>
      <c r="AD110" s="54"/>
      <c r="AE110" s="54"/>
      <c r="AF110" s="54"/>
      <c r="AG110" s="54"/>
      <c r="AH110" s="54"/>
      <c r="AI110" s="54"/>
      <c r="AJ110" s="54"/>
      <c r="AK110" s="54"/>
      <c r="AL110" s="54"/>
      <c r="AM110" s="54"/>
      <c r="AN110" s="54"/>
      <c r="AO110" s="54"/>
      <c r="AP110" s="54"/>
      <c r="AQ110" s="54"/>
      <c r="AR110" s="54"/>
      <c r="AS110" s="54"/>
      <c r="AT110" s="54"/>
      <c r="AU110" s="54"/>
      <c r="AV110" s="54"/>
      <c r="AW110" s="54"/>
      <c r="AX110" s="54"/>
      <c r="AY110" s="54"/>
      <c r="AZ110" s="54"/>
      <c r="BA110" s="54"/>
      <c r="BB110" s="54"/>
      <c r="BC110" s="54"/>
      <c r="BD110" s="54"/>
      <c r="BE110" s="54"/>
      <c r="BF110" s="54"/>
      <c r="BG110" s="54"/>
      <c r="BH110" s="54"/>
      <c r="BI110" s="54"/>
      <c r="BJ110" s="54"/>
      <c r="BK110" s="54"/>
      <c r="BL110" s="54"/>
      <c r="BM110" s="54"/>
      <c r="BN110" s="54"/>
      <c r="BO110" s="54"/>
      <c r="BP110" s="54"/>
      <c r="BQ110" s="54"/>
      <c r="BR110" s="54"/>
      <c r="BS110" s="54"/>
      <c r="BT110" s="54"/>
      <c r="BU110" s="54"/>
      <c r="BV110" s="54"/>
      <c r="BW110" s="54"/>
    </row>
    <row r="111" spans="1:75" ht="14.4" x14ac:dyDescent="0.25">
      <c r="A111" s="52"/>
      <c r="B111" s="52"/>
      <c r="C111" s="53"/>
      <c r="D111" s="67"/>
      <c r="E111" s="54"/>
      <c r="F111" s="54"/>
      <c r="G111" s="54"/>
      <c r="H111" s="54"/>
      <c r="I111" s="160"/>
      <c r="J111" s="54"/>
      <c r="K111" s="54"/>
      <c r="L111" s="54"/>
      <c r="M111" s="160"/>
      <c r="N111" s="54"/>
      <c r="O111" s="54"/>
      <c r="P111" s="54"/>
      <c r="Q111" s="54"/>
      <c r="R111" s="54"/>
      <c r="S111" s="54"/>
      <c r="T111" s="54"/>
      <c r="U111" s="54"/>
      <c r="V111" s="54"/>
      <c r="W111" s="54"/>
      <c r="X111" s="54"/>
      <c r="Y111" s="54"/>
      <c r="Z111" s="54"/>
      <c r="AA111" s="54"/>
      <c r="AB111" s="54"/>
      <c r="AC111" s="54"/>
      <c r="AD111" s="54"/>
      <c r="AE111" s="54"/>
      <c r="AF111" s="54"/>
      <c r="AG111" s="54"/>
      <c r="AH111" s="54"/>
      <c r="AI111" s="54"/>
      <c r="AJ111" s="54"/>
      <c r="AK111" s="54"/>
      <c r="AL111" s="54"/>
      <c r="AM111" s="54"/>
      <c r="AN111" s="54"/>
      <c r="AO111" s="54"/>
      <c r="AP111" s="54"/>
      <c r="AQ111" s="54"/>
      <c r="AR111" s="54"/>
      <c r="AS111" s="54"/>
      <c r="AT111" s="54"/>
      <c r="AU111" s="54"/>
      <c r="AV111" s="54"/>
      <c r="AW111" s="54"/>
      <c r="AX111" s="54"/>
      <c r="AY111" s="54"/>
      <c r="AZ111" s="54"/>
      <c r="BA111" s="54"/>
      <c r="BB111" s="54"/>
      <c r="BC111" s="54"/>
      <c r="BD111" s="54"/>
      <c r="BE111" s="54"/>
      <c r="BF111" s="54"/>
      <c r="BG111" s="54"/>
      <c r="BH111" s="54"/>
      <c r="BI111" s="54"/>
      <c r="BJ111" s="54"/>
      <c r="BK111" s="54"/>
      <c r="BL111" s="54"/>
      <c r="BM111" s="54"/>
      <c r="BN111" s="54"/>
      <c r="BO111" s="54"/>
      <c r="BP111" s="54"/>
      <c r="BQ111" s="54"/>
      <c r="BR111" s="54"/>
      <c r="BS111" s="54"/>
      <c r="BT111" s="54"/>
      <c r="BU111" s="54"/>
      <c r="BV111" s="54"/>
      <c r="BW111" s="54"/>
    </row>
    <row r="112" spans="1:75" ht="14.4" x14ac:dyDescent="0.25">
      <c r="A112" s="81"/>
      <c r="B112" s="82" t="s">
        <v>86</v>
      </c>
      <c r="C112" s="170"/>
      <c r="D112" s="83"/>
      <c r="E112" s="83"/>
      <c r="F112" s="83"/>
      <c r="G112" s="83"/>
      <c r="H112" s="54"/>
      <c r="I112" s="160"/>
      <c r="J112" s="54"/>
      <c r="K112" s="54"/>
      <c r="L112" s="54"/>
      <c r="M112" s="160"/>
      <c r="N112" s="54"/>
      <c r="O112" s="54"/>
      <c r="P112" s="54"/>
      <c r="Q112" s="54"/>
      <c r="R112" s="54"/>
      <c r="S112" s="54"/>
      <c r="T112" s="54"/>
      <c r="U112" s="54"/>
      <c r="V112" s="54"/>
      <c r="W112" s="54"/>
      <c r="X112" s="54"/>
      <c r="Y112" s="54"/>
      <c r="Z112" s="54"/>
      <c r="AA112" s="54"/>
      <c r="AB112" s="54"/>
      <c r="AC112" s="54"/>
      <c r="AD112" s="54"/>
      <c r="AE112" s="54"/>
      <c r="AF112" s="54"/>
      <c r="AG112" s="54"/>
      <c r="AH112" s="54"/>
      <c r="AI112" s="54"/>
      <c r="AJ112" s="54"/>
      <c r="AK112" s="54"/>
      <c r="AL112" s="54"/>
      <c r="AM112" s="54"/>
      <c r="AN112" s="54"/>
      <c r="AO112" s="54"/>
      <c r="AP112" s="54"/>
      <c r="AQ112" s="54"/>
      <c r="AR112" s="54"/>
      <c r="AS112" s="54"/>
      <c r="AT112" s="54"/>
      <c r="AU112" s="54"/>
      <c r="AV112" s="54"/>
      <c r="AW112" s="54"/>
      <c r="AX112" s="54"/>
      <c r="AY112" s="54"/>
      <c r="AZ112" s="54"/>
      <c r="BA112" s="54"/>
      <c r="BB112" s="54"/>
      <c r="BC112" s="54"/>
      <c r="BD112" s="54"/>
      <c r="BE112" s="54"/>
      <c r="BF112" s="54"/>
      <c r="BG112" s="54"/>
      <c r="BH112" s="54"/>
      <c r="BI112" s="54"/>
      <c r="BJ112" s="54"/>
      <c r="BK112" s="54"/>
      <c r="BL112" s="54"/>
      <c r="BM112" s="54"/>
      <c r="BN112" s="54"/>
      <c r="BO112" s="54"/>
      <c r="BP112" s="54"/>
      <c r="BQ112" s="54"/>
      <c r="BR112" s="54"/>
      <c r="BS112" s="54"/>
      <c r="BT112" s="54"/>
      <c r="BU112" s="54"/>
      <c r="BV112" s="54"/>
      <c r="BW112" s="54"/>
    </row>
    <row r="113" spans="1:75" ht="14.4" x14ac:dyDescent="0.25">
      <c r="A113" s="84"/>
      <c r="B113" s="84"/>
      <c r="C113" s="171"/>
      <c r="D113" s="85"/>
      <c r="E113" s="86" t="s">
        <v>87</v>
      </c>
      <c r="F113" s="87">
        <v>1E-3</v>
      </c>
      <c r="G113" s="86" t="s">
        <v>88</v>
      </c>
      <c r="H113" s="54"/>
      <c r="I113" s="160"/>
      <c r="J113" s="54"/>
      <c r="K113" s="54"/>
      <c r="L113" s="54"/>
      <c r="M113" s="160"/>
      <c r="N113" s="54"/>
      <c r="O113" s="54"/>
      <c r="P113" s="54"/>
      <c r="Q113" s="54"/>
      <c r="R113" s="54"/>
      <c r="S113" s="54"/>
      <c r="T113" s="54"/>
      <c r="U113" s="54"/>
      <c r="V113" s="54"/>
      <c r="W113" s="54"/>
      <c r="X113" s="54"/>
      <c r="Y113" s="54"/>
      <c r="Z113" s="54"/>
      <c r="AA113" s="54"/>
      <c r="AB113" s="54"/>
      <c r="AC113" s="54"/>
      <c r="AD113" s="54"/>
      <c r="AE113" s="54"/>
      <c r="AF113" s="54"/>
      <c r="AG113" s="54"/>
      <c r="AH113" s="54"/>
      <c r="AI113" s="54"/>
      <c r="AJ113" s="54"/>
      <c r="AK113" s="54"/>
      <c r="AL113" s="54"/>
      <c r="AM113" s="54"/>
      <c r="AN113" s="54"/>
      <c r="AO113" s="54"/>
      <c r="AP113" s="54"/>
      <c r="AQ113" s="54"/>
      <c r="AR113" s="54"/>
      <c r="AS113" s="54"/>
      <c r="AT113" s="54"/>
      <c r="AU113" s="54"/>
      <c r="AV113" s="54"/>
      <c r="AW113" s="54"/>
      <c r="AX113" s="54"/>
      <c r="AY113" s="54"/>
      <c r="AZ113" s="54"/>
      <c r="BA113" s="54"/>
      <c r="BB113" s="54"/>
      <c r="BC113" s="54"/>
      <c r="BD113" s="54"/>
      <c r="BE113" s="54"/>
      <c r="BF113" s="54"/>
      <c r="BG113" s="54"/>
      <c r="BH113" s="54"/>
      <c r="BI113" s="54"/>
      <c r="BJ113" s="54"/>
      <c r="BK113" s="54"/>
      <c r="BL113" s="54"/>
      <c r="BM113" s="54"/>
      <c r="BN113" s="54"/>
      <c r="BO113" s="54"/>
      <c r="BP113" s="54"/>
      <c r="BQ113" s="54"/>
      <c r="BR113" s="54"/>
      <c r="BS113" s="54"/>
      <c r="BT113" s="54"/>
      <c r="BU113" s="54"/>
      <c r="BV113" s="54"/>
      <c r="BW113" s="54"/>
    </row>
    <row r="114" spans="1:75" ht="14.4" x14ac:dyDescent="0.25">
      <c r="A114" s="84"/>
      <c r="B114" s="84"/>
      <c r="C114" s="171"/>
      <c r="D114" s="85"/>
      <c r="E114" s="88" t="s">
        <v>149</v>
      </c>
      <c r="F114" s="160">
        <v>1000</v>
      </c>
      <c r="G114" s="109" t="s">
        <v>122</v>
      </c>
      <c r="H114" s="54"/>
      <c r="I114" s="160"/>
      <c r="J114" s="54"/>
      <c r="K114" s="54"/>
      <c r="L114" s="54"/>
      <c r="M114" s="160"/>
      <c r="N114" s="54"/>
      <c r="O114" s="54"/>
      <c r="P114" s="54"/>
      <c r="Q114" s="54"/>
      <c r="R114" s="54"/>
      <c r="S114" s="54"/>
      <c r="T114" s="54"/>
      <c r="U114" s="54"/>
      <c r="V114" s="54"/>
      <c r="W114" s="54"/>
      <c r="X114" s="54"/>
      <c r="Y114" s="54"/>
      <c r="Z114" s="54"/>
      <c r="AA114" s="54"/>
      <c r="AB114" s="54"/>
      <c r="AC114" s="54"/>
      <c r="AD114" s="54"/>
      <c r="AE114" s="54"/>
      <c r="AF114" s="54"/>
      <c r="AG114" s="54"/>
      <c r="AH114" s="54"/>
      <c r="AI114" s="54"/>
      <c r="AJ114" s="54"/>
      <c r="AK114" s="54"/>
      <c r="AL114" s="54"/>
      <c r="AM114" s="54"/>
      <c r="AN114" s="54"/>
      <c r="AO114" s="54"/>
      <c r="AP114" s="54"/>
      <c r="AQ114" s="54"/>
      <c r="AR114" s="54"/>
      <c r="AS114" s="54"/>
      <c r="AT114" s="54"/>
      <c r="AU114" s="54"/>
      <c r="AV114" s="54"/>
      <c r="AW114" s="54"/>
      <c r="AX114" s="54"/>
      <c r="AY114" s="54"/>
      <c r="AZ114" s="54"/>
      <c r="BA114" s="54"/>
      <c r="BB114" s="54"/>
      <c r="BC114" s="54"/>
      <c r="BD114" s="54"/>
      <c r="BE114" s="54"/>
      <c r="BF114" s="54"/>
      <c r="BG114" s="54"/>
      <c r="BH114" s="54"/>
      <c r="BI114" s="54"/>
      <c r="BJ114" s="54"/>
      <c r="BK114" s="54"/>
      <c r="BL114" s="54"/>
      <c r="BM114" s="54"/>
      <c r="BN114" s="54"/>
      <c r="BO114" s="54"/>
      <c r="BP114" s="54"/>
      <c r="BQ114" s="54"/>
      <c r="BR114" s="54"/>
      <c r="BS114" s="54"/>
      <c r="BT114" s="54"/>
      <c r="BU114" s="54"/>
      <c r="BV114" s="54"/>
      <c r="BW114" s="54"/>
    </row>
    <row r="115" spans="1:75" ht="14.4" x14ac:dyDescent="0.25">
      <c r="E115" s="1" t="s">
        <v>150</v>
      </c>
      <c r="F115" s="157">
        <v>4</v>
      </c>
      <c r="G115" s="1" t="s">
        <v>151</v>
      </c>
      <c r="H115" s="54"/>
      <c r="I115" s="160"/>
      <c r="J115" s="54"/>
      <c r="K115" s="54"/>
      <c r="L115" s="54"/>
      <c r="M115" s="160"/>
      <c r="N115" s="54"/>
      <c r="O115" s="54"/>
      <c r="P115" s="54"/>
      <c r="Q115" s="54"/>
      <c r="R115" s="54"/>
      <c r="S115" s="54"/>
      <c r="T115" s="54"/>
      <c r="U115" s="54"/>
      <c r="V115" s="54"/>
      <c r="W115" s="54"/>
      <c r="X115" s="54"/>
      <c r="Y115" s="54"/>
      <c r="Z115" s="54"/>
      <c r="AA115" s="54"/>
      <c r="AB115" s="54"/>
      <c r="AC115" s="54"/>
      <c r="AD115" s="54"/>
      <c r="AE115" s="54"/>
      <c r="AF115" s="54"/>
      <c r="AG115" s="54"/>
      <c r="AH115" s="54"/>
      <c r="AI115" s="54"/>
      <c r="AJ115" s="54"/>
      <c r="AK115" s="54"/>
      <c r="AL115" s="54"/>
      <c r="AM115" s="54"/>
      <c r="AN115" s="54"/>
      <c r="AO115" s="54"/>
      <c r="AP115" s="54"/>
      <c r="AQ115" s="54"/>
      <c r="AR115" s="54"/>
      <c r="AS115" s="54"/>
      <c r="AT115" s="54"/>
      <c r="AU115" s="54"/>
      <c r="AV115" s="54"/>
      <c r="AW115" s="54"/>
      <c r="AX115" s="54"/>
      <c r="AY115" s="54"/>
      <c r="AZ115" s="54"/>
      <c r="BA115" s="54"/>
      <c r="BB115" s="54"/>
      <c r="BC115" s="54"/>
      <c r="BD115" s="54"/>
      <c r="BE115" s="54"/>
      <c r="BF115" s="54"/>
      <c r="BG115" s="54"/>
      <c r="BH115" s="54"/>
      <c r="BI115" s="54"/>
      <c r="BJ115" s="54"/>
      <c r="BK115" s="54"/>
      <c r="BL115" s="54"/>
      <c r="BM115" s="54"/>
      <c r="BN115" s="54"/>
      <c r="BO115" s="54"/>
      <c r="BP115" s="54"/>
      <c r="BQ115" s="54"/>
      <c r="BR115" s="54"/>
      <c r="BS115" s="54"/>
      <c r="BT115" s="54"/>
      <c r="BU115" s="54"/>
      <c r="BV115" s="54"/>
      <c r="BW115" s="54"/>
    </row>
    <row r="116" spans="1:75" ht="14.4" x14ac:dyDescent="0.25">
      <c r="E116" t="s">
        <v>152</v>
      </c>
      <c r="F116" s="157">
        <v>365</v>
      </c>
      <c r="G116" s="1" t="s">
        <v>125</v>
      </c>
      <c r="H116" s="54"/>
      <c r="I116" s="160"/>
      <c r="J116" s="54"/>
      <c r="K116" s="54"/>
      <c r="L116" s="54"/>
      <c r="M116" s="160"/>
      <c r="N116" s="54"/>
      <c r="O116" s="54"/>
      <c r="P116" s="54"/>
      <c r="Q116" s="54"/>
      <c r="R116" s="54"/>
      <c r="S116" s="54"/>
      <c r="T116" s="54"/>
      <c r="U116" s="54"/>
      <c r="V116" s="54"/>
      <c r="W116" s="54"/>
      <c r="X116" s="54"/>
      <c r="Y116" s="54"/>
      <c r="Z116" s="54"/>
      <c r="AA116" s="54"/>
      <c r="AB116" s="54"/>
      <c r="AC116" s="54"/>
      <c r="AD116" s="54"/>
      <c r="AE116" s="54"/>
      <c r="AF116" s="54"/>
      <c r="AG116" s="54"/>
      <c r="AH116" s="54"/>
      <c r="AI116" s="54"/>
      <c r="AJ116" s="54"/>
      <c r="AK116" s="54"/>
      <c r="AL116" s="54"/>
      <c r="AM116" s="54"/>
      <c r="AN116" s="54"/>
      <c r="AO116" s="54"/>
      <c r="AP116" s="54"/>
      <c r="AQ116" s="54"/>
      <c r="AR116" s="54"/>
      <c r="AS116" s="54"/>
      <c r="AT116" s="54"/>
      <c r="AU116" s="54"/>
      <c r="AV116" s="54"/>
      <c r="AW116" s="54"/>
      <c r="AX116" s="54"/>
      <c r="AY116" s="54"/>
      <c r="AZ116" s="54"/>
      <c r="BA116" s="54"/>
      <c r="BB116" s="54"/>
      <c r="BC116" s="54"/>
      <c r="BD116" s="54"/>
      <c r="BE116" s="54"/>
      <c r="BF116" s="54"/>
      <c r="BG116" s="54"/>
      <c r="BH116" s="54"/>
      <c r="BI116" s="54"/>
      <c r="BJ116" s="54"/>
      <c r="BK116" s="54"/>
      <c r="BL116" s="54"/>
      <c r="BM116" s="54"/>
      <c r="BN116" s="54"/>
      <c r="BO116" s="54"/>
      <c r="BP116" s="54"/>
      <c r="BQ116" s="54"/>
      <c r="BR116" s="54"/>
      <c r="BS116" s="54"/>
      <c r="BT116" s="54"/>
      <c r="BU116" s="54"/>
      <c r="BV116" s="54"/>
      <c r="BW116" s="54"/>
    </row>
    <row r="117" spans="1:75" ht="14.4" x14ac:dyDescent="0.25">
      <c r="A117" s="52"/>
      <c r="B117" s="52"/>
      <c r="C117" s="53"/>
      <c r="D117" s="67"/>
      <c r="E117" s="54"/>
      <c r="F117" s="54"/>
      <c r="G117" s="54"/>
      <c r="H117" s="54"/>
      <c r="I117" s="160"/>
      <c r="J117" s="54"/>
      <c r="K117" s="54"/>
      <c r="L117" s="54"/>
      <c r="M117" s="160"/>
      <c r="N117" s="54"/>
      <c r="O117" s="54"/>
      <c r="P117" s="54"/>
      <c r="Q117" s="54"/>
      <c r="R117" s="54"/>
      <c r="S117" s="54"/>
      <c r="T117" s="54"/>
      <c r="U117" s="54"/>
      <c r="V117" s="54"/>
      <c r="W117" s="54"/>
      <c r="X117" s="54"/>
      <c r="Y117" s="54"/>
      <c r="Z117" s="54"/>
      <c r="AA117" s="54"/>
      <c r="AB117" s="54"/>
      <c r="AC117" s="54"/>
      <c r="AD117" s="54"/>
      <c r="AE117" s="54"/>
      <c r="AF117" s="54"/>
      <c r="AG117" s="54"/>
      <c r="AH117" s="54"/>
      <c r="AI117" s="54"/>
      <c r="AJ117" s="54"/>
      <c r="AK117" s="54"/>
      <c r="AL117" s="54"/>
      <c r="AM117" s="54"/>
      <c r="AN117" s="54"/>
      <c r="AO117" s="54"/>
      <c r="AP117" s="54"/>
      <c r="AQ117" s="54"/>
      <c r="AR117" s="54"/>
      <c r="AS117" s="54"/>
      <c r="AT117" s="54"/>
      <c r="AU117" s="54"/>
      <c r="AV117" s="54"/>
      <c r="AW117" s="54"/>
      <c r="AX117" s="54"/>
      <c r="AY117" s="54"/>
      <c r="AZ117" s="54"/>
      <c r="BA117" s="54"/>
      <c r="BB117" s="54"/>
      <c r="BC117" s="54"/>
      <c r="BD117" s="54"/>
      <c r="BE117" s="54"/>
      <c r="BF117" s="54"/>
      <c r="BG117" s="54"/>
      <c r="BH117" s="54"/>
      <c r="BI117" s="54"/>
      <c r="BJ117" s="54"/>
      <c r="BK117" s="54"/>
      <c r="BL117" s="54"/>
      <c r="BM117" s="54"/>
      <c r="BN117" s="54"/>
      <c r="BO117" s="54"/>
      <c r="BP117" s="54"/>
      <c r="BQ117" s="54"/>
      <c r="BR117" s="54"/>
      <c r="BS117" s="54"/>
      <c r="BT117" s="54"/>
      <c r="BU117" s="54"/>
      <c r="BV117" s="54"/>
      <c r="BW117" s="54"/>
    </row>
    <row r="118" spans="1:75" ht="14.4" x14ac:dyDescent="0.25">
      <c r="A118" s="52"/>
      <c r="B118" s="52"/>
      <c r="C118" s="53"/>
      <c r="D118" s="67"/>
      <c r="E118" s="54"/>
      <c r="F118" s="54"/>
      <c r="G118" s="54"/>
      <c r="H118" s="54"/>
      <c r="I118" s="160"/>
      <c r="J118" s="54"/>
      <c r="K118" s="54"/>
      <c r="L118" s="54"/>
      <c r="M118" s="160"/>
      <c r="N118" s="54"/>
      <c r="O118" s="54"/>
      <c r="P118" s="54"/>
      <c r="Q118" s="54"/>
      <c r="R118" s="54"/>
      <c r="S118" s="54"/>
      <c r="T118" s="54"/>
      <c r="U118" s="54"/>
      <c r="V118" s="54"/>
      <c r="W118" s="54"/>
      <c r="X118" s="54"/>
      <c r="Y118" s="54"/>
      <c r="Z118" s="54"/>
      <c r="AA118" s="54"/>
      <c r="AB118" s="54"/>
      <c r="AC118" s="54"/>
      <c r="AD118" s="54"/>
      <c r="AE118" s="54"/>
      <c r="AF118" s="54"/>
      <c r="AG118" s="54"/>
      <c r="AH118" s="54"/>
      <c r="AI118" s="54"/>
      <c r="AJ118" s="54"/>
      <c r="AK118" s="54"/>
      <c r="AL118" s="54"/>
      <c r="AM118" s="54"/>
      <c r="AN118" s="54"/>
      <c r="AO118" s="54"/>
      <c r="AP118" s="54"/>
      <c r="AQ118" s="54"/>
      <c r="AR118" s="54"/>
      <c r="AS118" s="54"/>
      <c r="AT118" s="54"/>
      <c r="AU118" s="54"/>
      <c r="AV118" s="54"/>
      <c r="AW118" s="54"/>
      <c r="AX118" s="54"/>
      <c r="AY118" s="54"/>
      <c r="AZ118" s="54"/>
      <c r="BA118" s="54"/>
      <c r="BB118" s="54"/>
      <c r="BC118" s="54"/>
      <c r="BD118" s="54"/>
      <c r="BE118" s="54"/>
      <c r="BF118" s="54"/>
      <c r="BG118" s="54"/>
      <c r="BH118" s="54"/>
      <c r="BI118" s="54"/>
      <c r="BJ118" s="54"/>
      <c r="BK118" s="54"/>
      <c r="BL118" s="54"/>
      <c r="BM118" s="54"/>
      <c r="BN118" s="54"/>
      <c r="BO118" s="54"/>
      <c r="BP118" s="54"/>
      <c r="BQ118" s="54"/>
      <c r="BR118" s="54"/>
      <c r="BS118" s="54"/>
      <c r="BT118" s="54"/>
      <c r="BU118" s="54"/>
      <c r="BV118" s="54"/>
      <c r="BW118" s="54"/>
    </row>
    <row r="119" spans="1:75" ht="14.4" x14ac:dyDescent="0.25">
      <c r="A119" s="52"/>
      <c r="B119" s="52"/>
      <c r="C119" s="53"/>
      <c r="D119" s="67"/>
      <c r="E119" s="54"/>
      <c r="F119" s="54"/>
      <c r="G119" s="54"/>
      <c r="H119" s="54"/>
      <c r="I119" s="160"/>
      <c r="J119" s="54"/>
      <c r="K119" s="54"/>
      <c r="L119" s="54"/>
      <c r="M119" s="160"/>
      <c r="N119" s="54"/>
      <c r="O119" s="54"/>
      <c r="P119" s="54"/>
      <c r="Q119" s="54"/>
      <c r="R119" s="54"/>
      <c r="S119" s="54"/>
      <c r="T119" s="54"/>
      <c r="U119" s="54"/>
      <c r="V119" s="54"/>
      <c r="W119" s="54"/>
      <c r="X119" s="54"/>
      <c r="Y119" s="54"/>
      <c r="Z119" s="54"/>
      <c r="AA119" s="54"/>
      <c r="AB119" s="54"/>
      <c r="AC119" s="54"/>
      <c r="AD119" s="54"/>
      <c r="AE119" s="54"/>
      <c r="AF119" s="54"/>
      <c r="AG119" s="54"/>
      <c r="AH119" s="54"/>
      <c r="AI119" s="54"/>
      <c r="AJ119" s="54"/>
      <c r="AK119" s="54"/>
      <c r="AL119" s="54"/>
      <c r="AM119" s="54"/>
      <c r="AN119" s="54"/>
      <c r="AO119" s="54"/>
      <c r="AP119" s="54"/>
      <c r="AQ119" s="54"/>
      <c r="AR119" s="54"/>
      <c r="AS119" s="54"/>
      <c r="AT119" s="54"/>
      <c r="AU119" s="54"/>
      <c r="AV119" s="54"/>
      <c r="AW119" s="54"/>
      <c r="AX119" s="54"/>
      <c r="AY119" s="54"/>
      <c r="AZ119" s="54"/>
      <c r="BA119" s="54"/>
      <c r="BB119" s="54"/>
      <c r="BC119" s="54"/>
      <c r="BD119" s="54"/>
      <c r="BE119" s="54"/>
      <c r="BF119" s="54"/>
      <c r="BG119" s="54"/>
      <c r="BH119" s="54"/>
      <c r="BI119" s="54"/>
      <c r="BJ119" s="54"/>
      <c r="BK119" s="54"/>
      <c r="BL119" s="54"/>
      <c r="BM119" s="54"/>
      <c r="BN119" s="54"/>
      <c r="BO119" s="54"/>
      <c r="BP119" s="54"/>
      <c r="BQ119" s="54"/>
      <c r="BR119" s="54"/>
      <c r="BS119" s="54"/>
      <c r="BT119" s="54"/>
      <c r="BU119" s="54"/>
      <c r="BV119" s="54"/>
      <c r="BW119" s="54"/>
    </row>
    <row r="120" spans="1:75" ht="14.4" x14ac:dyDescent="0.25">
      <c r="A120" s="52"/>
      <c r="B120" s="52"/>
      <c r="C120" s="53"/>
      <c r="D120" s="67"/>
      <c r="E120" s="54"/>
      <c r="F120" s="54"/>
      <c r="G120" s="54"/>
      <c r="H120" s="54"/>
      <c r="I120" s="160"/>
      <c r="J120" s="54"/>
      <c r="K120" s="54"/>
      <c r="L120" s="54"/>
      <c r="M120" s="160"/>
      <c r="N120" s="54"/>
      <c r="O120" s="54"/>
      <c r="P120" s="54"/>
      <c r="Q120" s="54"/>
      <c r="R120" s="54"/>
      <c r="S120" s="54"/>
      <c r="T120" s="54"/>
      <c r="U120" s="54"/>
      <c r="V120" s="54"/>
      <c r="W120" s="54"/>
      <c r="X120" s="54"/>
      <c r="Y120" s="54"/>
      <c r="Z120" s="54"/>
      <c r="AA120" s="54"/>
      <c r="AB120" s="54"/>
      <c r="AC120" s="54"/>
      <c r="AD120" s="54"/>
      <c r="AE120" s="54"/>
      <c r="AF120" s="54"/>
      <c r="AG120" s="54"/>
      <c r="AH120" s="54"/>
      <c r="AI120" s="54"/>
      <c r="AJ120" s="54"/>
      <c r="AK120" s="54"/>
      <c r="AL120" s="54"/>
      <c r="AM120" s="54"/>
      <c r="AN120" s="54"/>
      <c r="AO120" s="54"/>
      <c r="AP120" s="54"/>
      <c r="AQ120" s="54"/>
      <c r="AR120" s="54"/>
      <c r="AS120" s="54"/>
      <c r="AT120" s="54"/>
      <c r="AU120" s="54"/>
      <c r="AV120" s="54"/>
      <c r="AW120" s="54"/>
      <c r="AX120" s="54"/>
      <c r="AY120" s="54"/>
      <c r="AZ120" s="54"/>
      <c r="BA120" s="54"/>
      <c r="BB120" s="54"/>
      <c r="BC120" s="54"/>
      <c r="BD120" s="54"/>
      <c r="BE120" s="54"/>
      <c r="BF120" s="54"/>
      <c r="BG120" s="54"/>
      <c r="BH120" s="54"/>
      <c r="BI120" s="54"/>
      <c r="BJ120" s="54"/>
      <c r="BK120" s="54"/>
      <c r="BL120" s="54"/>
      <c r="BM120" s="54"/>
      <c r="BN120" s="54"/>
      <c r="BO120" s="54"/>
      <c r="BP120" s="54"/>
      <c r="BQ120" s="54"/>
      <c r="BR120" s="54"/>
      <c r="BS120" s="54"/>
      <c r="BT120" s="54"/>
      <c r="BU120" s="54"/>
      <c r="BV120" s="54"/>
      <c r="BW120" s="54"/>
    </row>
    <row r="121" spans="1:75" ht="14.4" x14ac:dyDescent="0.25">
      <c r="A121" s="52"/>
      <c r="B121" s="52"/>
      <c r="C121" s="53"/>
      <c r="D121" s="67"/>
      <c r="E121" s="54"/>
      <c r="F121" s="54"/>
      <c r="G121" s="54"/>
      <c r="H121" s="54"/>
      <c r="I121" s="160"/>
      <c r="J121" s="54"/>
      <c r="K121" s="54"/>
      <c r="L121" s="54"/>
      <c r="M121" s="160"/>
      <c r="N121" s="54"/>
      <c r="O121" s="54"/>
      <c r="P121" s="54"/>
      <c r="Q121" s="54"/>
      <c r="R121" s="54"/>
      <c r="S121" s="54"/>
      <c r="T121" s="54"/>
      <c r="U121" s="54"/>
      <c r="V121" s="54"/>
      <c r="W121" s="54"/>
      <c r="X121" s="54"/>
      <c r="Y121" s="54"/>
      <c r="Z121" s="54"/>
      <c r="AA121" s="54"/>
      <c r="AB121" s="54"/>
      <c r="AC121" s="54"/>
      <c r="AD121" s="54"/>
      <c r="AE121" s="54"/>
      <c r="AF121" s="54"/>
      <c r="AG121" s="54"/>
      <c r="AH121" s="54"/>
      <c r="AI121" s="54"/>
      <c r="AJ121" s="54"/>
      <c r="AK121" s="54"/>
      <c r="AL121" s="54"/>
      <c r="AM121" s="54"/>
      <c r="AN121" s="54"/>
      <c r="AO121" s="54"/>
      <c r="AP121" s="54"/>
      <c r="AQ121" s="54"/>
      <c r="AR121" s="54"/>
      <c r="AS121" s="54"/>
      <c r="AT121" s="54"/>
      <c r="AU121" s="54"/>
      <c r="AV121" s="54"/>
      <c r="AW121" s="54"/>
      <c r="AX121" s="54"/>
      <c r="AY121" s="54"/>
      <c r="AZ121" s="54"/>
      <c r="BA121" s="54"/>
      <c r="BB121" s="54"/>
      <c r="BC121" s="54"/>
      <c r="BD121" s="54"/>
      <c r="BE121" s="54"/>
      <c r="BF121" s="54"/>
      <c r="BG121" s="54"/>
      <c r="BH121" s="54"/>
      <c r="BI121" s="54"/>
      <c r="BJ121" s="54"/>
      <c r="BK121" s="54"/>
      <c r="BL121" s="54"/>
      <c r="BM121" s="54"/>
      <c r="BN121" s="54"/>
      <c r="BO121" s="54"/>
      <c r="BP121" s="54"/>
      <c r="BQ121" s="54"/>
      <c r="BR121" s="54"/>
      <c r="BS121" s="54"/>
      <c r="BT121" s="54"/>
      <c r="BU121" s="54"/>
      <c r="BV121" s="54"/>
      <c r="BW121" s="54"/>
    </row>
    <row r="122" spans="1:75" ht="14.4" x14ac:dyDescent="0.25">
      <c r="A122" s="52"/>
      <c r="B122" s="52"/>
      <c r="C122" s="53"/>
      <c r="D122" s="67"/>
      <c r="E122" s="54"/>
      <c r="F122" s="54"/>
      <c r="G122" s="54"/>
      <c r="H122" s="54"/>
      <c r="I122" s="160"/>
      <c r="J122" s="54"/>
      <c r="K122" s="54"/>
      <c r="L122" s="54"/>
      <c r="M122" s="160"/>
      <c r="N122" s="54"/>
      <c r="O122" s="54"/>
      <c r="P122" s="54"/>
      <c r="Q122" s="54"/>
      <c r="R122" s="54"/>
      <c r="S122" s="54"/>
      <c r="T122" s="54"/>
      <c r="U122" s="54"/>
      <c r="V122" s="54"/>
      <c r="W122" s="54"/>
      <c r="X122" s="54"/>
      <c r="Y122" s="54"/>
      <c r="Z122" s="54"/>
      <c r="AA122" s="54"/>
      <c r="AB122" s="54"/>
      <c r="AC122" s="54"/>
      <c r="AD122" s="54"/>
      <c r="AE122" s="54"/>
      <c r="AF122" s="54"/>
      <c r="AG122" s="54"/>
      <c r="AH122" s="54"/>
      <c r="AI122" s="54"/>
      <c r="AJ122" s="54"/>
      <c r="AK122" s="54"/>
      <c r="AL122" s="54"/>
      <c r="AM122" s="54"/>
      <c r="AN122" s="54"/>
      <c r="AO122" s="54"/>
      <c r="AP122" s="54"/>
      <c r="AQ122" s="54"/>
      <c r="AR122" s="54"/>
      <c r="AS122" s="54"/>
      <c r="AT122" s="54"/>
      <c r="AU122" s="54"/>
      <c r="AV122" s="54"/>
      <c r="AW122" s="54"/>
      <c r="AX122" s="54"/>
      <c r="AY122" s="54"/>
      <c r="AZ122" s="54"/>
      <c r="BA122" s="54"/>
      <c r="BB122" s="54"/>
      <c r="BC122" s="54"/>
      <c r="BD122" s="54"/>
      <c r="BE122" s="54"/>
      <c r="BF122" s="54"/>
      <c r="BG122" s="54"/>
      <c r="BH122" s="54"/>
      <c r="BI122" s="54"/>
      <c r="BJ122" s="54"/>
      <c r="BK122" s="54"/>
      <c r="BL122" s="54"/>
      <c r="BM122" s="54"/>
      <c r="BN122" s="54"/>
      <c r="BO122" s="54"/>
      <c r="BP122" s="54"/>
      <c r="BQ122" s="54"/>
      <c r="BR122" s="54"/>
      <c r="BS122" s="54"/>
      <c r="BT122" s="54"/>
      <c r="BU122" s="54"/>
      <c r="BV122" s="54"/>
      <c r="BW122" s="54"/>
    </row>
    <row r="123" spans="1:75" ht="14.4" x14ac:dyDescent="0.25">
      <c r="A123" s="52"/>
      <c r="B123" s="52"/>
      <c r="C123" s="53"/>
      <c r="D123" s="67"/>
      <c r="E123" s="54"/>
      <c r="F123" s="54"/>
      <c r="G123" s="54"/>
      <c r="H123" s="54"/>
      <c r="I123" s="160"/>
      <c r="J123" s="54"/>
      <c r="K123" s="54"/>
      <c r="L123" s="54"/>
      <c r="M123" s="160"/>
      <c r="N123" s="54"/>
      <c r="O123" s="54"/>
      <c r="P123" s="54"/>
      <c r="Q123" s="54"/>
      <c r="R123" s="54"/>
      <c r="S123" s="54"/>
      <c r="T123" s="54"/>
      <c r="U123" s="54"/>
      <c r="V123" s="54"/>
      <c r="W123" s="54"/>
      <c r="X123" s="54"/>
      <c r="Y123" s="54"/>
      <c r="Z123" s="54"/>
      <c r="AA123" s="54"/>
      <c r="AB123" s="54"/>
      <c r="AC123" s="54"/>
      <c r="AD123" s="54"/>
      <c r="AE123" s="54"/>
      <c r="AF123" s="54"/>
      <c r="AG123" s="54"/>
      <c r="AH123" s="54"/>
      <c r="AI123" s="54"/>
      <c r="AJ123" s="54"/>
      <c r="AK123" s="54"/>
      <c r="AL123" s="54"/>
      <c r="AM123" s="54"/>
      <c r="AN123" s="54"/>
      <c r="AO123" s="54"/>
      <c r="AP123" s="54"/>
      <c r="AQ123" s="54"/>
      <c r="AR123" s="54"/>
      <c r="AS123" s="54"/>
      <c r="AT123" s="54"/>
      <c r="AU123" s="54"/>
      <c r="AV123" s="54"/>
      <c r="AW123" s="54"/>
      <c r="AX123" s="54"/>
      <c r="AY123" s="54"/>
      <c r="AZ123" s="54"/>
      <c r="BA123" s="54"/>
      <c r="BB123" s="54"/>
      <c r="BC123" s="54"/>
      <c r="BD123" s="54"/>
      <c r="BE123" s="54"/>
      <c r="BF123" s="54"/>
      <c r="BG123" s="54"/>
      <c r="BH123" s="54"/>
      <c r="BI123" s="54"/>
      <c r="BJ123" s="54"/>
      <c r="BK123" s="54"/>
      <c r="BL123" s="54"/>
      <c r="BM123" s="54"/>
      <c r="BN123" s="54"/>
      <c r="BO123" s="54"/>
      <c r="BP123" s="54"/>
      <c r="BQ123" s="54"/>
      <c r="BR123" s="54"/>
      <c r="BS123" s="54"/>
      <c r="BT123" s="54"/>
      <c r="BU123" s="54"/>
      <c r="BV123" s="54"/>
      <c r="BW123" s="54"/>
    </row>
    <row r="124" spans="1:75" ht="14.4" x14ac:dyDescent="0.25">
      <c r="A124" s="52"/>
      <c r="B124" s="52"/>
      <c r="C124" s="53"/>
      <c r="D124" s="67"/>
      <c r="E124" s="54"/>
      <c r="F124" s="54"/>
      <c r="G124" s="54"/>
      <c r="H124" s="54"/>
      <c r="I124" s="160"/>
      <c r="J124" s="54"/>
      <c r="K124" s="54"/>
      <c r="L124" s="54"/>
      <c r="M124" s="160"/>
      <c r="N124" s="54"/>
      <c r="O124" s="54"/>
      <c r="P124" s="54"/>
      <c r="Q124" s="54"/>
      <c r="R124" s="54"/>
      <c r="S124" s="54"/>
      <c r="T124" s="54"/>
      <c r="U124" s="54"/>
      <c r="V124" s="54"/>
      <c r="W124" s="54"/>
      <c r="X124" s="54"/>
      <c r="Y124" s="54"/>
      <c r="Z124" s="54"/>
      <c r="AA124" s="54"/>
      <c r="AB124" s="54"/>
      <c r="AC124" s="54"/>
      <c r="AD124" s="54"/>
      <c r="AE124" s="54"/>
      <c r="AF124" s="54"/>
      <c r="AG124" s="54"/>
      <c r="AH124" s="54"/>
      <c r="AI124" s="54"/>
      <c r="AJ124" s="54"/>
      <c r="AK124" s="54"/>
      <c r="AL124" s="54"/>
      <c r="AM124" s="54"/>
      <c r="AN124" s="54"/>
      <c r="AO124" s="54"/>
      <c r="AP124" s="54"/>
      <c r="AQ124" s="54"/>
      <c r="AR124" s="54"/>
      <c r="AS124" s="54"/>
      <c r="AT124" s="54"/>
      <c r="AU124" s="54"/>
      <c r="AV124" s="54"/>
      <c r="AW124" s="54"/>
      <c r="AX124" s="54"/>
      <c r="AY124" s="54"/>
      <c r="AZ124" s="54"/>
      <c r="BA124" s="54"/>
      <c r="BB124" s="54"/>
      <c r="BC124" s="54"/>
      <c r="BD124" s="54"/>
      <c r="BE124" s="54"/>
      <c r="BF124" s="54"/>
      <c r="BG124" s="54"/>
      <c r="BH124" s="54"/>
      <c r="BI124" s="54"/>
      <c r="BJ124" s="54"/>
      <c r="BK124" s="54"/>
      <c r="BL124" s="54"/>
      <c r="BM124" s="54"/>
      <c r="BN124" s="54"/>
      <c r="BO124" s="54"/>
      <c r="BP124" s="54"/>
      <c r="BQ124" s="54"/>
      <c r="BR124" s="54"/>
      <c r="BS124" s="54"/>
      <c r="BT124" s="54"/>
      <c r="BU124" s="54"/>
      <c r="BV124" s="54"/>
      <c r="BW124" s="54"/>
    </row>
    <row r="125" spans="1:75" ht="14.4" x14ac:dyDescent="0.25">
      <c r="A125" s="52"/>
      <c r="B125" s="52"/>
      <c r="C125" s="53"/>
      <c r="D125" s="67"/>
      <c r="E125" s="54"/>
      <c r="F125" s="54"/>
      <c r="G125" s="54"/>
      <c r="H125" s="54"/>
      <c r="I125" s="160"/>
      <c r="J125" s="54"/>
      <c r="K125" s="54"/>
      <c r="L125" s="54"/>
      <c r="M125" s="160"/>
      <c r="N125" s="54"/>
      <c r="O125" s="54"/>
      <c r="P125" s="54"/>
      <c r="Q125" s="54"/>
      <c r="R125" s="54"/>
      <c r="S125" s="54"/>
      <c r="T125" s="54"/>
      <c r="U125" s="54"/>
      <c r="V125" s="54"/>
      <c r="W125" s="54"/>
      <c r="X125" s="54"/>
      <c r="Y125" s="54"/>
      <c r="Z125" s="54"/>
      <c r="AA125" s="54"/>
      <c r="AB125" s="54"/>
      <c r="AC125" s="54"/>
      <c r="AD125" s="54"/>
      <c r="AE125" s="54"/>
      <c r="AF125" s="54"/>
      <c r="AG125" s="54"/>
      <c r="AH125" s="54"/>
      <c r="AI125" s="54"/>
      <c r="AJ125" s="54"/>
      <c r="AK125" s="54"/>
      <c r="AL125" s="54"/>
      <c r="AM125" s="54"/>
      <c r="AN125" s="54"/>
      <c r="AO125" s="54"/>
      <c r="AP125" s="54"/>
      <c r="AQ125" s="54"/>
      <c r="AR125" s="54"/>
      <c r="AS125" s="54"/>
      <c r="AT125" s="54"/>
      <c r="AU125" s="54"/>
      <c r="AV125" s="54"/>
      <c r="AW125" s="54"/>
      <c r="AX125" s="54"/>
      <c r="AY125" s="54"/>
      <c r="AZ125" s="54"/>
      <c r="BA125" s="54"/>
      <c r="BB125" s="54"/>
      <c r="BC125" s="54"/>
      <c r="BD125" s="54"/>
      <c r="BE125" s="54"/>
      <c r="BF125" s="54"/>
      <c r="BG125" s="54"/>
      <c r="BH125" s="54"/>
      <c r="BI125" s="54"/>
      <c r="BJ125" s="54"/>
      <c r="BK125" s="54"/>
      <c r="BL125" s="54"/>
      <c r="BM125" s="54"/>
      <c r="BN125" s="54"/>
      <c r="BO125" s="54"/>
      <c r="BP125" s="54"/>
      <c r="BQ125" s="54"/>
      <c r="BR125" s="54"/>
      <c r="BS125" s="54"/>
      <c r="BT125" s="54"/>
      <c r="BU125" s="54"/>
      <c r="BV125" s="54"/>
      <c r="BW125" s="54"/>
    </row>
    <row r="126" spans="1:75" ht="14.4" x14ac:dyDescent="0.25">
      <c r="A126" s="52"/>
      <c r="B126" s="52"/>
      <c r="C126" s="53"/>
      <c r="D126" s="67"/>
      <c r="E126" s="54"/>
      <c r="F126" s="54"/>
      <c r="G126" s="54"/>
      <c r="H126" s="54"/>
      <c r="I126" s="160"/>
      <c r="J126" s="54"/>
      <c r="K126" s="54"/>
      <c r="L126" s="54"/>
      <c r="M126" s="160"/>
      <c r="N126" s="54"/>
      <c r="O126" s="54"/>
      <c r="P126" s="54"/>
      <c r="Q126" s="54"/>
      <c r="R126" s="54"/>
      <c r="S126" s="54"/>
      <c r="T126" s="54"/>
      <c r="U126" s="54"/>
      <c r="V126" s="54"/>
      <c r="W126" s="54"/>
      <c r="X126" s="54"/>
      <c r="Y126" s="54"/>
      <c r="Z126" s="54"/>
      <c r="AA126" s="54"/>
      <c r="AB126" s="54"/>
      <c r="AC126" s="54"/>
      <c r="AD126" s="54"/>
      <c r="AE126" s="54"/>
      <c r="AF126" s="54"/>
      <c r="AG126" s="54"/>
      <c r="AH126" s="54"/>
      <c r="AI126" s="54"/>
      <c r="AJ126" s="54"/>
      <c r="AK126" s="54"/>
      <c r="AL126" s="54"/>
      <c r="AM126" s="54"/>
      <c r="AN126" s="54"/>
      <c r="AO126" s="54"/>
      <c r="AP126" s="54"/>
      <c r="AQ126" s="54"/>
      <c r="AR126" s="54"/>
      <c r="AS126" s="54"/>
      <c r="AT126" s="54"/>
      <c r="AU126" s="54"/>
      <c r="AV126" s="54"/>
      <c r="AW126" s="54"/>
      <c r="AX126" s="54"/>
      <c r="AY126" s="54"/>
      <c r="AZ126" s="54"/>
      <c r="BA126" s="54"/>
      <c r="BB126" s="54"/>
      <c r="BC126" s="54"/>
      <c r="BD126" s="54"/>
      <c r="BE126" s="54"/>
      <c r="BF126" s="54"/>
      <c r="BG126" s="54"/>
      <c r="BH126" s="54"/>
      <c r="BI126" s="54"/>
      <c r="BJ126" s="54"/>
      <c r="BK126" s="54"/>
      <c r="BL126" s="54"/>
      <c r="BM126" s="54"/>
      <c r="BN126" s="54"/>
      <c r="BO126" s="54"/>
      <c r="BP126" s="54"/>
      <c r="BQ126" s="54"/>
      <c r="BR126" s="54"/>
      <c r="BS126" s="54"/>
      <c r="BT126" s="54"/>
      <c r="BU126" s="54"/>
      <c r="BV126" s="54"/>
      <c r="BW126" s="54"/>
    </row>
    <row r="127" spans="1:75" ht="14.4" x14ac:dyDescent="0.25">
      <c r="A127" s="52"/>
      <c r="B127" s="52"/>
      <c r="C127" s="53"/>
      <c r="D127" s="67"/>
      <c r="E127" s="54"/>
      <c r="F127" s="54"/>
      <c r="G127" s="54"/>
      <c r="H127" s="54"/>
      <c r="I127" s="160"/>
      <c r="J127" s="54"/>
      <c r="K127" s="54"/>
      <c r="L127" s="54"/>
      <c r="M127" s="160"/>
      <c r="N127" s="54"/>
      <c r="O127" s="54"/>
      <c r="P127" s="54"/>
      <c r="Q127" s="54"/>
      <c r="R127" s="54"/>
      <c r="S127" s="54"/>
      <c r="T127" s="54"/>
      <c r="U127" s="54"/>
      <c r="V127" s="54"/>
      <c r="W127" s="54"/>
      <c r="X127" s="54"/>
      <c r="Y127" s="54"/>
      <c r="Z127" s="54"/>
      <c r="AA127" s="54"/>
      <c r="AB127" s="54"/>
      <c r="AC127" s="54"/>
      <c r="AD127" s="54"/>
      <c r="AE127" s="54"/>
      <c r="AF127" s="54"/>
      <c r="AG127" s="54"/>
      <c r="AH127" s="54"/>
      <c r="AI127" s="54"/>
      <c r="AJ127" s="54"/>
      <c r="AK127" s="54"/>
      <c r="AL127" s="54"/>
      <c r="AM127" s="54"/>
      <c r="AN127" s="54"/>
      <c r="AO127" s="54"/>
      <c r="AP127" s="54"/>
      <c r="AQ127" s="54"/>
      <c r="AR127" s="54"/>
      <c r="AS127" s="54"/>
      <c r="AT127" s="54"/>
      <c r="AU127" s="54"/>
      <c r="AV127" s="54"/>
      <c r="AW127" s="54"/>
      <c r="AX127" s="54"/>
      <c r="AY127" s="54"/>
      <c r="AZ127" s="54"/>
      <c r="BA127" s="54"/>
      <c r="BB127" s="54"/>
      <c r="BC127" s="54"/>
      <c r="BD127" s="54"/>
      <c r="BE127" s="54"/>
      <c r="BF127" s="54"/>
      <c r="BG127" s="54"/>
      <c r="BH127" s="54"/>
      <c r="BI127" s="54"/>
      <c r="BJ127" s="54"/>
      <c r="BK127" s="54"/>
      <c r="BL127" s="54"/>
      <c r="BM127" s="54"/>
      <c r="BN127" s="54"/>
      <c r="BO127" s="54"/>
      <c r="BP127" s="54"/>
      <c r="BQ127" s="54"/>
      <c r="BR127" s="54"/>
      <c r="BS127" s="54"/>
      <c r="BT127" s="54"/>
      <c r="BU127" s="54"/>
      <c r="BV127" s="54"/>
      <c r="BW127" s="54"/>
    </row>
    <row r="128" spans="1:75" ht="14.4" x14ac:dyDescent="0.25">
      <c r="A128" s="52"/>
      <c r="B128" s="52"/>
      <c r="C128" s="53"/>
      <c r="D128" s="67"/>
      <c r="E128" s="54"/>
      <c r="F128" s="54"/>
      <c r="G128" s="54"/>
      <c r="H128" s="54"/>
      <c r="I128" s="160"/>
      <c r="J128" s="54"/>
      <c r="K128" s="54"/>
      <c r="L128" s="54"/>
      <c r="M128" s="160"/>
      <c r="N128" s="54"/>
      <c r="O128" s="54"/>
      <c r="P128" s="54"/>
      <c r="Q128" s="54"/>
      <c r="R128" s="54"/>
      <c r="S128" s="54"/>
      <c r="T128" s="54"/>
      <c r="U128" s="54"/>
      <c r="V128" s="54"/>
      <c r="W128" s="54"/>
      <c r="X128" s="54"/>
      <c r="Y128" s="54"/>
      <c r="Z128" s="54"/>
      <c r="AA128" s="54"/>
      <c r="AB128" s="54"/>
      <c r="AC128" s="54"/>
      <c r="AD128" s="54"/>
      <c r="AE128" s="54"/>
      <c r="AF128" s="54"/>
      <c r="AG128" s="54"/>
      <c r="AH128" s="54"/>
      <c r="AI128" s="54"/>
      <c r="AJ128" s="54"/>
      <c r="AK128" s="54"/>
      <c r="AL128" s="54"/>
      <c r="AM128" s="54"/>
      <c r="AN128" s="54"/>
      <c r="AO128" s="54"/>
      <c r="AP128" s="54"/>
      <c r="AQ128" s="54"/>
      <c r="AR128" s="54"/>
      <c r="AS128" s="54"/>
      <c r="AT128" s="54"/>
      <c r="AU128" s="54"/>
      <c r="AV128" s="54"/>
      <c r="AW128" s="54"/>
      <c r="AX128" s="54"/>
      <c r="AY128" s="54"/>
      <c r="AZ128" s="54"/>
      <c r="BA128" s="54"/>
      <c r="BB128" s="54"/>
      <c r="BC128" s="54"/>
      <c r="BD128" s="54"/>
      <c r="BE128" s="54"/>
      <c r="BF128" s="54"/>
      <c r="BG128" s="54"/>
      <c r="BH128" s="54"/>
      <c r="BI128" s="54"/>
      <c r="BJ128" s="54"/>
      <c r="BK128" s="54"/>
      <c r="BL128" s="54"/>
      <c r="BM128" s="54"/>
      <c r="BN128" s="54"/>
      <c r="BO128" s="54"/>
      <c r="BP128" s="54"/>
      <c r="BQ128" s="54"/>
      <c r="BR128" s="54"/>
      <c r="BS128" s="54"/>
      <c r="BT128" s="54"/>
      <c r="BU128" s="54"/>
      <c r="BV128" s="54"/>
      <c r="BW128" s="54"/>
    </row>
    <row r="129" spans="1:75" ht="14.4" x14ac:dyDescent="0.25">
      <c r="A129" s="52"/>
      <c r="B129" s="52"/>
      <c r="C129" s="53"/>
      <c r="D129" s="67"/>
      <c r="E129" s="54"/>
      <c r="F129" s="54"/>
      <c r="G129" s="54"/>
      <c r="H129" s="54"/>
      <c r="I129" s="160"/>
      <c r="J129" s="54"/>
      <c r="K129" s="54"/>
      <c r="L129" s="54"/>
      <c r="M129" s="160"/>
      <c r="N129" s="54"/>
      <c r="O129" s="54"/>
      <c r="P129" s="54"/>
      <c r="Q129" s="54"/>
      <c r="R129" s="54"/>
      <c r="S129" s="54"/>
      <c r="T129" s="54"/>
      <c r="U129" s="54"/>
      <c r="V129" s="54"/>
      <c r="W129" s="54"/>
      <c r="X129" s="54"/>
      <c r="Y129" s="54"/>
      <c r="Z129" s="54"/>
      <c r="AA129" s="54"/>
      <c r="AB129" s="54"/>
      <c r="AC129" s="54"/>
      <c r="AD129" s="54"/>
      <c r="AE129" s="54"/>
      <c r="AF129" s="54"/>
      <c r="AG129" s="54"/>
      <c r="AH129" s="54"/>
      <c r="AI129" s="54"/>
      <c r="AJ129" s="54"/>
      <c r="AK129" s="54"/>
      <c r="AL129" s="54"/>
      <c r="AM129" s="54"/>
      <c r="AN129" s="54"/>
      <c r="AO129" s="54"/>
      <c r="AP129" s="54"/>
      <c r="AQ129" s="54"/>
      <c r="AR129" s="54"/>
      <c r="AS129" s="54"/>
      <c r="AT129" s="54"/>
      <c r="AU129" s="54"/>
      <c r="AV129" s="54"/>
      <c r="AW129" s="54"/>
      <c r="AX129" s="54"/>
      <c r="AY129" s="54"/>
      <c r="AZ129" s="54"/>
      <c r="BA129" s="54"/>
      <c r="BB129" s="54"/>
      <c r="BC129" s="54"/>
      <c r="BD129" s="54"/>
      <c r="BE129" s="54"/>
      <c r="BF129" s="54"/>
      <c r="BG129" s="54"/>
      <c r="BH129" s="54"/>
      <c r="BI129" s="54"/>
      <c r="BJ129" s="54"/>
      <c r="BK129" s="54"/>
      <c r="BL129" s="54"/>
      <c r="BM129" s="54"/>
      <c r="BN129" s="54"/>
      <c r="BO129" s="54"/>
      <c r="BP129" s="54"/>
      <c r="BQ129" s="54"/>
      <c r="BR129" s="54"/>
      <c r="BS129" s="54"/>
      <c r="BT129" s="54"/>
      <c r="BU129" s="54"/>
      <c r="BV129" s="54"/>
      <c r="BW129" s="54"/>
    </row>
    <row r="130" spans="1:75" ht="14.4" x14ac:dyDescent="0.25">
      <c r="A130" s="52"/>
      <c r="B130" s="52"/>
      <c r="C130" s="53"/>
      <c r="D130" s="67"/>
      <c r="E130" s="54"/>
      <c r="F130" s="54"/>
      <c r="G130" s="54"/>
      <c r="H130" s="54"/>
      <c r="I130" s="160"/>
      <c r="J130" s="54"/>
      <c r="K130" s="54"/>
      <c r="L130" s="54"/>
      <c r="M130" s="160"/>
      <c r="N130" s="54"/>
      <c r="O130" s="54"/>
      <c r="P130" s="54"/>
      <c r="Q130" s="54"/>
      <c r="R130" s="54"/>
      <c r="S130" s="54"/>
      <c r="T130" s="54"/>
      <c r="U130" s="54"/>
      <c r="V130" s="54"/>
      <c r="W130" s="54"/>
      <c r="X130" s="54"/>
      <c r="Y130" s="54"/>
      <c r="Z130" s="54"/>
      <c r="AA130" s="54"/>
      <c r="AB130" s="54"/>
      <c r="AC130" s="54"/>
      <c r="AD130" s="54"/>
      <c r="AE130" s="54"/>
      <c r="AF130" s="54"/>
      <c r="AG130" s="54"/>
      <c r="AH130" s="54"/>
      <c r="AI130" s="54"/>
      <c r="AJ130" s="54"/>
      <c r="AK130" s="54"/>
      <c r="AL130" s="54"/>
      <c r="AM130" s="54"/>
      <c r="AN130" s="54"/>
      <c r="AO130" s="54"/>
      <c r="AP130" s="54"/>
      <c r="AQ130" s="54"/>
      <c r="AR130" s="54"/>
      <c r="AS130" s="54"/>
      <c r="AT130" s="54"/>
      <c r="AU130" s="54"/>
      <c r="AV130" s="54"/>
      <c r="AW130" s="54"/>
      <c r="AX130" s="54"/>
      <c r="AY130" s="54"/>
      <c r="AZ130" s="54"/>
      <c r="BA130" s="54"/>
      <c r="BB130" s="54"/>
      <c r="BC130" s="54"/>
      <c r="BD130" s="54"/>
      <c r="BE130" s="54"/>
      <c r="BF130" s="54"/>
      <c r="BG130" s="54"/>
      <c r="BH130" s="54"/>
      <c r="BI130" s="54"/>
      <c r="BJ130" s="54"/>
      <c r="BK130" s="54"/>
      <c r="BL130" s="54"/>
      <c r="BM130" s="54"/>
      <c r="BN130" s="54"/>
      <c r="BO130" s="54"/>
      <c r="BP130" s="54"/>
      <c r="BQ130" s="54"/>
      <c r="BR130" s="54"/>
      <c r="BS130" s="54"/>
      <c r="BT130" s="54"/>
      <c r="BU130" s="54"/>
      <c r="BV130" s="54"/>
      <c r="BW130" s="54"/>
    </row>
    <row r="131" spans="1:75" ht="14.4" x14ac:dyDescent="0.25">
      <c r="A131" s="52"/>
      <c r="B131" s="52"/>
      <c r="C131" s="53"/>
      <c r="D131" s="67"/>
      <c r="E131" s="54"/>
      <c r="F131" s="54"/>
      <c r="G131" s="54"/>
      <c r="H131" s="54"/>
      <c r="I131" s="160"/>
      <c r="J131" s="54"/>
      <c r="K131" s="54"/>
      <c r="L131" s="54"/>
      <c r="M131" s="160"/>
      <c r="N131" s="54"/>
      <c r="O131" s="54"/>
      <c r="P131" s="54"/>
      <c r="Q131" s="54"/>
      <c r="R131" s="54"/>
      <c r="S131" s="54"/>
      <c r="T131" s="54"/>
      <c r="U131" s="54"/>
      <c r="V131" s="54"/>
      <c r="W131" s="54"/>
      <c r="X131" s="54"/>
      <c r="Y131" s="54"/>
      <c r="Z131" s="54"/>
      <c r="AA131" s="54"/>
      <c r="AB131" s="54"/>
      <c r="AC131" s="54"/>
      <c r="AD131" s="54"/>
      <c r="AE131" s="54"/>
      <c r="AF131" s="54"/>
      <c r="AG131" s="54"/>
      <c r="AH131" s="54"/>
      <c r="AI131" s="54"/>
      <c r="AJ131" s="54"/>
      <c r="AK131" s="54"/>
      <c r="AL131" s="54"/>
      <c r="AM131" s="54"/>
      <c r="AN131" s="54"/>
      <c r="AO131" s="54"/>
      <c r="AP131" s="54"/>
      <c r="AQ131" s="54"/>
      <c r="AR131" s="54"/>
      <c r="AS131" s="54"/>
      <c r="AT131" s="54"/>
      <c r="AU131" s="54"/>
      <c r="AV131" s="54"/>
      <c r="AW131" s="54"/>
      <c r="AX131" s="54"/>
      <c r="AY131" s="54"/>
      <c r="AZ131" s="54"/>
      <c r="BA131" s="54"/>
      <c r="BB131" s="54"/>
      <c r="BC131" s="54"/>
      <c r="BD131" s="54"/>
      <c r="BE131" s="54"/>
      <c r="BF131" s="54"/>
      <c r="BG131" s="54"/>
      <c r="BH131" s="54"/>
      <c r="BI131" s="54"/>
      <c r="BJ131" s="54"/>
      <c r="BK131" s="54"/>
      <c r="BL131" s="54"/>
      <c r="BM131" s="54"/>
      <c r="BN131" s="54"/>
      <c r="BO131" s="54"/>
      <c r="BP131" s="54"/>
      <c r="BQ131" s="54"/>
      <c r="BR131" s="54"/>
      <c r="BS131" s="54"/>
      <c r="BT131" s="54"/>
      <c r="BU131" s="54"/>
      <c r="BV131" s="54"/>
      <c r="BW131" s="54"/>
    </row>
    <row r="132" spans="1:75" ht="14.4" x14ac:dyDescent="0.25">
      <c r="A132" s="52"/>
      <c r="B132" s="52"/>
      <c r="C132" s="53"/>
      <c r="D132" s="67"/>
      <c r="E132" s="54"/>
      <c r="F132" s="54"/>
      <c r="G132" s="54"/>
      <c r="H132" s="54"/>
      <c r="I132" s="160"/>
      <c r="J132" s="54"/>
      <c r="K132" s="54"/>
      <c r="L132" s="54"/>
      <c r="M132" s="160"/>
      <c r="N132" s="54"/>
      <c r="O132" s="54"/>
      <c r="P132" s="54"/>
      <c r="Q132" s="54"/>
      <c r="R132" s="54"/>
      <c r="S132" s="54"/>
      <c r="T132" s="54"/>
      <c r="U132" s="54"/>
      <c r="V132" s="54"/>
      <c r="W132" s="54"/>
      <c r="X132" s="54"/>
      <c r="Y132" s="54"/>
      <c r="Z132" s="54"/>
      <c r="AA132" s="54"/>
      <c r="AB132" s="54"/>
      <c r="AC132" s="54"/>
      <c r="AD132" s="54"/>
      <c r="AE132" s="54"/>
      <c r="AF132" s="54"/>
      <c r="AG132" s="54"/>
      <c r="AH132" s="54"/>
      <c r="AI132" s="54"/>
      <c r="AJ132" s="54"/>
      <c r="AK132" s="54"/>
      <c r="AL132" s="54"/>
      <c r="AM132" s="54"/>
      <c r="AN132" s="54"/>
      <c r="AO132" s="54"/>
      <c r="AP132" s="54"/>
      <c r="AQ132" s="54"/>
      <c r="AR132" s="54"/>
      <c r="AS132" s="54"/>
      <c r="AT132" s="54"/>
      <c r="AU132" s="54"/>
      <c r="AV132" s="54"/>
      <c r="AW132" s="54"/>
      <c r="AX132" s="54"/>
      <c r="AY132" s="54"/>
      <c r="AZ132" s="54"/>
      <c r="BA132" s="54"/>
      <c r="BB132" s="54"/>
      <c r="BC132" s="54"/>
      <c r="BD132" s="54"/>
      <c r="BE132" s="54"/>
      <c r="BF132" s="54"/>
      <c r="BG132" s="54"/>
      <c r="BH132" s="54"/>
      <c r="BI132" s="54"/>
      <c r="BJ132" s="54"/>
      <c r="BK132" s="54"/>
      <c r="BL132" s="54"/>
      <c r="BM132" s="54"/>
      <c r="BN132" s="54"/>
      <c r="BO132" s="54"/>
      <c r="BP132" s="54"/>
      <c r="BQ132" s="54"/>
      <c r="BR132" s="54"/>
      <c r="BS132" s="54"/>
      <c r="BT132" s="54"/>
      <c r="BU132" s="54"/>
      <c r="BV132" s="54"/>
      <c r="BW132" s="54"/>
    </row>
    <row r="133" spans="1:75" ht="14.4" x14ac:dyDescent="0.25">
      <c r="A133" s="52"/>
      <c r="B133" s="52"/>
      <c r="C133" s="53"/>
      <c r="D133" s="67"/>
      <c r="E133" s="54"/>
      <c r="F133" s="54"/>
      <c r="G133" s="54"/>
      <c r="H133" s="54"/>
      <c r="I133" s="160"/>
      <c r="J133" s="54"/>
      <c r="K133" s="54"/>
      <c r="L133" s="54"/>
      <c r="M133" s="160"/>
      <c r="N133" s="54"/>
      <c r="O133" s="54"/>
      <c r="P133" s="54"/>
      <c r="Q133" s="54"/>
      <c r="R133" s="54"/>
      <c r="S133" s="54"/>
      <c r="T133" s="54"/>
      <c r="U133" s="54"/>
      <c r="V133" s="54"/>
      <c r="W133" s="54"/>
      <c r="X133" s="54"/>
      <c r="Y133" s="54"/>
      <c r="Z133" s="54"/>
      <c r="AA133" s="54"/>
      <c r="AB133" s="54"/>
      <c r="AC133" s="54"/>
      <c r="AD133" s="54"/>
      <c r="AE133" s="54"/>
      <c r="AF133" s="54"/>
      <c r="AG133" s="54"/>
      <c r="AH133" s="54"/>
      <c r="AI133" s="54"/>
      <c r="AJ133" s="54"/>
      <c r="AK133" s="54"/>
      <c r="AL133" s="54"/>
      <c r="AM133" s="54"/>
      <c r="AN133" s="54"/>
      <c r="AO133" s="54"/>
      <c r="AP133" s="54"/>
      <c r="AQ133" s="54"/>
      <c r="AR133" s="54"/>
      <c r="AS133" s="54"/>
      <c r="AT133" s="54"/>
      <c r="AU133" s="54"/>
      <c r="AV133" s="54"/>
      <c r="AW133" s="54"/>
      <c r="AX133" s="54"/>
      <c r="AY133" s="54"/>
      <c r="AZ133" s="54"/>
      <c r="BA133" s="54"/>
      <c r="BB133" s="54"/>
      <c r="BC133" s="54"/>
      <c r="BD133" s="54"/>
      <c r="BE133" s="54"/>
      <c r="BF133" s="54"/>
      <c r="BG133" s="54"/>
      <c r="BH133" s="54"/>
      <c r="BI133" s="54"/>
      <c r="BJ133" s="54"/>
      <c r="BK133" s="54"/>
      <c r="BL133" s="54"/>
      <c r="BM133" s="54"/>
      <c r="BN133" s="54"/>
      <c r="BO133" s="54"/>
      <c r="BP133" s="54"/>
      <c r="BQ133" s="54"/>
      <c r="BR133" s="54"/>
      <c r="BS133" s="54"/>
      <c r="BT133" s="54"/>
      <c r="BU133" s="54"/>
      <c r="BV133" s="54"/>
      <c r="BW133" s="54"/>
    </row>
    <row r="134" spans="1:75" ht="14.4" x14ac:dyDescent="0.25">
      <c r="A134" s="52"/>
      <c r="B134" s="52"/>
      <c r="C134" s="53"/>
      <c r="D134" s="67"/>
      <c r="E134" s="54"/>
      <c r="F134" s="54"/>
      <c r="G134" s="54"/>
      <c r="H134" s="54"/>
      <c r="I134" s="160"/>
      <c r="J134" s="54"/>
      <c r="K134" s="54"/>
      <c r="L134" s="54"/>
      <c r="M134" s="160"/>
      <c r="N134" s="54"/>
      <c r="O134" s="54"/>
      <c r="P134" s="54"/>
      <c r="Q134" s="54"/>
      <c r="R134" s="54"/>
      <c r="S134" s="54"/>
      <c r="T134" s="54"/>
      <c r="U134" s="54"/>
      <c r="V134" s="54"/>
      <c r="W134" s="54"/>
      <c r="X134" s="54"/>
      <c r="Y134" s="54"/>
      <c r="Z134" s="54"/>
      <c r="AA134" s="54"/>
      <c r="AB134" s="54"/>
      <c r="AC134" s="54"/>
      <c r="AD134" s="54"/>
      <c r="AE134" s="54"/>
      <c r="AF134" s="54"/>
      <c r="AG134" s="54"/>
      <c r="AH134" s="54"/>
      <c r="AI134" s="54"/>
      <c r="AJ134" s="54"/>
      <c r="AK134" s="54"/>
      <c r="AL134" s="54"/>
      <c r="AM134" s="54"/>
      <c r="AN134" s="54"/>
      <c r="AO134" s="54"/>
      <c r="AP134" s="54"/>
      <c r="AQ134" s="54"/>
      <c r="AR134" s="54"/>
      <c r="AS134" s="54"/>
      <c r="AT134" s="54"/>
      <c r="AU134" s="54"/>
      <c r="AV134" s="54"/>
      <c r="AW134" s="54"/>
      <c r="AX134" s="54"/>
      <c r="AY134" s="54"/>
      <c r="AZ134" s="54"/>
      <c r="BA134" s="54"/>
      <c r="BB134" s="54"/>
      <c r="BC134" s="54"/>
      <c r="BD134" s="54"/>
      <c r="BE134" s="54"/>
      <c r="BF134" s="54"/>
      <c r="BG134" s="54"/>
      <c r="BH134" s="54"/>
      <c r="BI134" s="54"/>
      <c r="BJ134" s="54"/>
      <c r="BK134" s="54"/>
      <c r="BL134" s="54"/>
      <c r="BM134" s="54"/>
      <c r="BN134" s="54"/>
      <c r="BO134" s="54"/>
      <c r="BP134" s="54"/>
      <c r="BQ134" s="54"/>
      <c r="BR134" s="54"/>
      <c r="BS134" s="54"/>
      <c r="BT134" s="54"/>
      <c r="BU134" s="54"/>
      <c r="BV134" s="54"/>
      <c r="BW134" s="54"/>
    </row>
    <row r="135" spans="1:75" ht="14.4" x14ac:dyDescent="0.25">
      <c r="A135" s="52"/>
      <c r="B135" s="52"/>
      <c r="C135" s="53"/>
      <c r="D135" s="67"/>
      <c r="E135" s="54"/>
      <c r="F135" s="54"/>
      <c r="G135" s="54"/>
      <c r="H135" s="54"/>
      <c r="I135" s="160"/>
      <c r="J135" s="54"/>
      <c r="K135" s="54"/>
      <c r="L135" s="54"/>
      <c r="M135" s="160"/>
      <c r="N135" s="54"/>
      <c r="O135" s="54"/>
      <c r="P135" s="54"/>
      <c r="Q135" s="54"/>
      <c r="R135" s="54"/>
      <c r="S135" s="54"/>
      <c r="T135" s="54"/>
      <c r="U135" s="54"/>
      <c r="V135" s="54"/>
      <c r="W135" s="54"/>
      <c r="X135" s="54"/>
      <c r="Y135" s="54"/>
      <c r="Z135" s="54"/>
      <c r="AA135" s="54"/>
      <c r="AB135" s="54"/>
      <c r="AC135" s="54"/>
      <c r="AD135" s="54"/>
      <c r="AE135" s="54"/>
      <c r="AF135" s="54"/>
      <c r="AG135" s="54"/>
      <c r="AH135" s="54"/>
      <c r="AI135" s="54"/>
      <c r="AJ135" s="54"/>
      <c r="AK135" s="54"/>
      <c r="AL135" s="54"/>
      <c r="AM135" s="54"/>
      <c r="AN135" s="54"/>
      <c r="AO135" s="54"/>
      <c r="AP135" s="54"/>
      <c r="AQ135" s="54"/>
      <c r="AR135" s="54"/>
      <c r="AS135" s="54"/>
      <c r="AT135" s="54"/>
      <c r="AU135" s="54"/>
      <c r="AV135" s="54"/>
      <c r="AW135" s="54"/>
      <c r="AX135" s="54"/>
      <c r="AY135" s="54"/>
      <c r="AZ135" s="54"/>
      <c r="BA135" s="54"/>
      <c r="BB135" s="54"/>
      <c r="BC135" s="54"/>
      <c r="BD135" s="54"/>
      <c r="BE135" s="54"/>
      <c r="BF135" s="54"/>
      <c r="BG135" s="54"/>
      <c r="BH135" s="54"/>
      <c r="BI135" s="54"/>
      <c r="BJ135" s="54"/>
      <c r="BK135" s="54"/>
      <c r="BL135" s="54"/>
      <c r="BM135" s="54"/>
      <c r="BN135" s="54"/>
      <c r="BO135" s="54"/>
      <c r="BP135" s="54"/>
      <c r="BQ135" s="54"/>
      <c r="BR135" s="54"/>
      <c r="BS135" s="54"/>
      <c r="BT135" s="54"/>
      <c r="BU135" s="54"/>
      <c r="BV135" s="54"/>
      <c r="BW135" s="54"/>
    </row>
    <row r="136" spans="1:75" ht="14.4" x14ac:dyDescent="0.25">
      <c r="A136" s="52"/>
      <c r="B136" s="52"/>
      <c r="C136" s="53"/>
      <c r="D136" s="67"/>
      <c r="E136" s="54"/>
      <c r="F136" s="54"/>
      <c r="G136" s="54"/>
      <c r="H136" s="54"/>
      <c r="I136" s="160"/>
      <c r="J136" s="54"/>
      <c r="K136" s="54"/>
      <c r="L136" s="54"/>
      <c r="M136" s="160"/>
      <c r="N136" s="54"/>
      <c r="O136" s="54"/>
      <c r="P136" s="54"/>
      <c r="Q136" s="54"/>
      <c r="R136" s="54"/>
      <c r="S136" s="54"/>
      <c r="T136" s="54"/>
      <c r="U136" s="54"/>
      <c r="V136" s="54"/>
      <c r="W136" s="54"/>
      <c r="X136" s="54"/>
      <c r="Y136" s="54"/>
      <c r="Z136" s="54"/>
      <c r="AA136" s="54"/>
      <c r="AB136" s="54"/>
      <c r="AC136" s="54"/>
      <c r="AD136" s="54"/>
      <c r="AE136" s="54"/>
      <c r="AF136" s="54"/>
      <c r="AG136" s="54"/>
      <c r="AH136" s="54"/>
      <c r="AI136" s="54"/>
      <c r="AJ136" s="54"/>
      <c r="AK136" s="54"/>
      <c r="AL136" s="54"/>
      <c r="AM136" s="54"/>
      <c r="AN136" s="54"/>
      <c r="AO136" s="54"/>
      <c r="AP136" s="54"/>
      <c r="AQ136" s="54"/>
      <c r="AR136" s="54"/>
      <c r="AS136" s="54"/>
      <c r="AT136" s="54"/>
      <c r="AU136" s="54"/>
      <c r="AV136" s="54"/>
      <c r="AW136" s="54"/>
      <c r="AX136" s="54"/>
      <c r="AY136" s="54"/>
      <c r="AZ136" s="54"/>
      <c r="BA136" s="54"/>
      <c r="BB136" s="54"/>
      <c r="BC136" s="54"/>
      <c r="BD136" s="54"/>
      <c r="BE136" s="54"/>
      <c r="BF136" s="54"/>
      <c r="BG136" s="54"/>
      <c r="BH136" s="54"/>
      <c r="BI136" s="54"/>
      <c r="BJ136" s="54"/>
      <c r="BK136" s="54"/>
      <c r="BL136" s="54"/>
      <c r="BM136" s="54"/>
      <c r="BN136" s="54"/>
      <c r="BO136" s="54"/>
      <c r="BP136" s="54"/>
      <c r="BQ136" s="54"/>
      <c r="BR136" s="54"/>
      <c r="BS136" s="54"/>
      <c r="BT136" s="54"/>
      <c r="BU136" s="54"/>
      <c r="BV136" s="54"/>
      <c r="BW136" s="54"/>
    </row>
    <row r="137" spans="1:75" ht="14.4" x14ac:dyDescent="0.25">
      <c r="A137" s="52"/>
      <c r="B137" s="52"/>
      <c r="C137" s="53"/>
      <c r="D137" s="67"/>
      <c r="E137" s="54"/>
      <c r="F137" s="54"/>
      <c r="G137" s="54"/>
      <c r="H137" s="54"/>
      <c r="I137" s="160"/>
      <c r="J137" s="54"/>
      <c r="K137" s="54"/>
      <c r="L137" s="54"/>
      <c r="M137" s="160"/>
      <c r="N137" s="54"/>
      <c r="O137" s="54"/>
      <c r="P137" s="54"/>
      <c r="Q137" s="54"/>
      <c r="R137" s="54"/>
      <c r="S137" s="54"/>
      <c r="T137" s="54"/>
      <c r="U137" s="54"/>
      <c r="V137" s="54"/>
      <c r="W137" s="54"/>
      <c r="X137" s="54"/>
      <c r="Y137" s="54"/>
      <c r="Z137" s="54"/>
      <c r="AA137" s="54"/>
      <c r="AB137" s="54"/>
      <c r="AC137" s="54"/>
      <c r="AD137" s="54"/>
      <c r="AE137" s="54"/>
      <c r="AF137" s="54"/>
      <c r="AG137" s="54"/>
      <c r="AH137" s="54"/>
      <c r="AI137" s="54"/>
      <c r="AJ137" s="54"/>
      <c r="AK137" s="54"/>
      <c r="AL137" s="54"/>
      <c r="AM137" s="54"/>
      <c r="AN137" s="54"/>
      <c r="AO137" s="54"/>
      <c r="AP137" s="54"/>
      <c r="AQ137" s="54"/>
      <c r="AR137" s="54"/>
      <c r="AS137" s="54"/>
      <c r="AT137" s="54"/>
      <c r="AU137" s="54"/>
      <c r="AV137" s="54"/>
      <c r="AW137" s="54"/>
      <c r="AX137" s="54"/>
      <c r="AY137" s="54"/>
      <c r="AZ137" s="54"/>
      <c r="BA137" s="54"/>
      <c r="BB137" s="54"/>
      <c r="BC137" s="54"/>
      <c r="BD137" s="54"/>
      <c r="BE137" s="54"/>
      <c r="BF137" s="54"/>
      <c r="BG137" s="54"/>
      <c r="BH137" s="54"/>
      <c r="BI137" s="54"/>
      <c r="BJ137" s="54"/>
      <c r="BK137" s="54"/>
      <c r="BL137" s="54"/>
      <c r="BM137" s="54"/>
      <c r="BN137" s="54"/>
      <c r="BO137" s="54"/>
      <c r="BP137" s="54"/>
      <c r="BQ137" s="54"/>
      <c r="BR137" s="54"/>
      <c r="BS137" s="54"/>
      <c r="BT137" s="54"/>
      <c r="BU137" s="54"/>
      <c r="BV137" s="54"/>
      <c r="BW137" s="54"/>
    </row>
    <row r="138" spans="1:75" ht="14.4" x14ac:dyDescent="0.25">
      <c r="A138" s="52"/>
      <c r="B138" s="52"/>
      <c r="C138" s="53"/>
      <c r="D138" s="67"/>
      <c r="E138" s="54"/>
      <c r="F138" s="54"/>
      <c r="G138" s="54"/>
      <c r="H138" s="54"/>
      <c r="I138" s="160"/>
      <c r="J138" s="54"/>
      <c r="K138" s="54"/>
      <c r="L138" s="54"/>
      <c r="M138" s="160"/>
      <c r="N138" s="54"/>
      <c r="O138" s="54"/>
      <c r="P138" s="54"/>
      <c r="Q138" s="54"/>
      <c r="R138" s="54"/>
      <c r="S138" s="54"/>
      <c r="T138" s="54"/>
      <c r="U138" s="54"/>
      <c r="V138" s="54"/>
      <c r="W138" s="54"/>
      <c r="X138" s="54"/>
      <c r="Y138" s="54"/>
      <c r="Z138" s="54"/>
      <c r="AA138" s="54"/>
      <c r="AB138" s="54"/>
      <c r="AC138" s="54"/>
      <c r="AD138" s="54"/>
      <c r="AE138" s="54"/>
      <c r="AF138" s="54"/>
      <c r="AG138" s="54"/>
      <c r="AH138" s="54"/>
      <c r="AI138" s="54"/>
      <c r="AJ138" s="54"/>
      <c r="AK138" s="54"/>
      <c r="AL138" s="54"/>
      <c r="AM138" s="54"/>
      <c r="AN138" s="54"/>
      <c r="AO138" s="54"/>
      <c r="AP138" s="54"/>
      <c r="AQ138" s="54"/>
      <c r="AR138" s="54"/>
      <c r="AS138" s="54"/>
      <c r="AT138" s="54"/>
      <c r="AU138" s="54"/>
      <c r="AV138" s="54"/>
      <c r="AW138" s="54"/>
      <c r="AX138" s="54"/>
      <c r="AY138" s="54"/>
      <c r="AZ138" s="54"/>
      <c r="BA138" s="54"/>
      <c r="BB138" s="54"/>
      <c r="BC138" s="54"/>
      <c r="BD138" s="54"/>
      <c r="BE138" s="54"/>
      <c r="BF138" s="54"/>
      <c r="BG138" s="54"/>
      <c r="BH138" s="54"/>
      <c r="BI138" s="54"/>
      <c r="BJ138" s="54"/>
      <c r="BK138" s="54"/>
      <c r="BL138" s="54"/>
      <c r="BM138" s="54"/>
      <c r="BN138" s="54"/>
      <c r="BO138" s="54"/>
      <c r="BP138" s="54"/>
      <c r="BQ138" s="54"/>
      <c r="BR138" s="54"/>
      <c r="BS138" s="54"/>
      <c r="BT138" s="54"/>
      <c r="BU138" s="54"/>
      <c r="BV138" s="54"/>
      <c r="BW138" s="54"/>
    </row>
    <row r="139" spans="1:75" ht="14.4" x14ac:dyDescent="0.25">
      <c r="A139" s="52"/>
      <c r="B139" s="52"/>
      <c r="C139" s="53"/>
      <c r="D139" s="67"/>
      <c r="E139" s="54"/>
      <c r="F139" s="54"/>
      <c r="G139" s="54"/>
      <c r="H139" s="54"/>
      <c r="I139" s="160"/>
      <c r="J139" s="54"/>
      <c r="K139" s="54"/>
      <c r="L139" s="54"/>
      <c r="M139" s="160"/>
      <c r="N139" s="54"/>
      <c r="O139" s="54"/>
      <c r="P139" s="54"/>
      <c r="Q139" s="54"/>
      <c r="R139" s="54"/>
      <c r="S139" s="54"/>
      <c r="T139" s="54"/>
      <c r="U139" s="54"/>
      <c r="V139" s="54"/>
      <c r="W139" s="54"/>
      <c r="X139" s="54"/>
      <c r="Y139" s="54"/>
      <c r="Z139" s="54"/>
      <c r="AA139" s="54"/>
      <c r="AB139" s="54"/>
      <c r="AC139" s="54"/>
      <c r="AD139" s="54"/>
      <c r="AE139" s="54"/>
      <c r="AF139" s="54"/>
      <c r="AG139" s="54"/>
      <c r="AH139" s="54"/>
      <c r="AI139" s="54"/>
      <c r="AJ139" s="54"/>
      <c r="AK139" s="54"/>
      <c r="AL139" s="54"/>
      <c r="AM139" s="54"/>
      <c r="AN139" s="54"/>
      <c r="AO139" s="54"/>
      <c r="AP139" s="54"/>
      <c r="AQ139" s="54"/>
      <c r="AR139" s="54"/>
      <c r="AS139" s="54"/>
      <c r="AT139" s="54"/>
      <c r="AU139" s="54"/>
      <c r="AV139" s="54"/>
      <c r="AW139" s="54"/>
      <c r="AX139" s="54"/>
      <c r="AY139" s="54"/>
      <c r="AZ139" s="54"/>
      <c r="BA139" s="54"/>
      <c r="BB139" s="54"/>
      <c r="BC139" s="54"/>
      <c r="BD139" s="54"/>
      <c r="BE139" s="54"/>
      <c r="BF139" s="54"/>
      <c r="BG139" s="54"/>
      <c r="BH139" s="54"/>
      <c r="BI139" s="54"/>
      <c r="BJ139" s="54"/>
      <c r="BK139" s="54"/>
      <c r="BL139" s="54"/>
      <c r="BM139" s="54"/>
      <c r="BN139" s="54"/>
      <c r="BO139" s="54"/>
      <c r="BP139" s="54"/>
      <c r="BQ139" s="54"/>
      <c r="BR139" s="54"/>
      <c r="BS139" s="54"/>
      <c r="BT139" s="54"/>
      <c r="BU139" s="54"/>
      <c r="BV139" s="54"/>
      <c r="BW139" s="54"/>
    </row>
    <row r="140" spans="1:75" ht="14.4" x14ac:dyDescent="0.25">
      <c r="A140" s="52"/>
      <c r="B140" s="52"/>
      <c r="C140" s="53"/>
      <c r="D140" s="67"/>
      <c r="E140" s="54"/>
      <c r="F140" s="54"/>
      <c r="G140" s="54"/>
      <c r="H140" s="54"/>
      <c r="I140" s="160"/>
      <c r="J140" s="54"/>
      <c r="K140" s="54"/>
      <c r="L140" s="54"/>
      <c r="M140" s="160"/>
      <c r="N140" s="54"/>
      <c r="O140" s="54"/>
      <c r="P140" s="54"/>
      <c r="Q140" s="54"/>
      <c r="R140" s="54"/>
      <c r="S140" s="54"/>
      <c r="T140" s="54"/>
      <c r="U140" s="54"/>
      <c r="V140" s="54"/>
      <c r="W140" s="54"/>
      <c r="X140" s="54"/>
      <c r="Y140" s="54"/>
      <c r="Z140" s="54"/>
      <c r="AA140" s="54"/>
      <c r="AB140" s="54"/>
      <c r="AC140" s="54"/>
      <c r="AD140" s="54"/>
      <c r="AE140" s="54"/>
      <c r="AF140" s="54"/>
      <c r="AG140" s="54"/>
      <c r="AH140" s="54"/>
      <c r="AI140" s="54"/>
      <c r="AJ140" s="54"/>
      <c r="AK140" s="54"/>
      <c r="AL140" s="54"/>
      <c r="AM140" s="54"/>
      <c r="AN140" s="54"/>
      <c r="AO140" s="54"/>
      <c r="AP140" s="54"/>
      <c r="AQ140" s="54"/>
      <c r="AR140" s="54"/>
      <c r="AS140" s="54"/>
      <c r="AT140" s="54"/>
      <c r="AU140" s="54"/>
      <c r="AV140" s="54"/>
      <c r="AW140" s="54"/>
      <c r="AX140" s="54"/>
      <c r="AY140" s="54"/>
      <c r="AZ140" s="54"/>
      <c r="BA140" s="54"/>
      <c r="BB140" s="54"/>
      <c r="BC140" s="54"/>
      <c r="BD140" s="54"/>
      <c r="BE140" s="54"/>
      <c r="BF140" s="54"/>
      <c r="BG140" s="54"/>
      <c r="BH140" s="54"/>
      <c r="BI140" s="54"/>
      <c r="BJ140" s="54"/>
      <c r="BK140" s="54"/>
      <c r="BL140" s="54"/>
      <c r="BM140" s="54"/>
      <c r="BN140" s="54"/>
      <c r="BO140" s="54"/>
      <c r="BP140" s="54"/>
      <c r="BQ140" s="54"/>
      <c r="BR140" s="54"/>
      <c r="BS140" s="54"/>
      <c r="BT140" s="54"/>
      <c r="BU140" s="54"/>
      <c r="BV140" s="54"/>
      <c r="BW140" s="54"/>
    </row>
    <row r="141" spans="1:75" ht="14.4" x14ac:dyDescent="0.25">
      <c r="A141" s="52"/>
      <c r="B141" s="52"/>
      <c r="C141" s="53"/>
      <c r="D141" s="67"/>
      <c r="E141" s="54"/>
      <c r="F141" s="54"/>
      <c r="G141" s="54"/>
      <c r="H141" s="54"/>
      <c r="I141" s="160"/>
      <c r="J141" s="54"/>
      <c r="K141" s="54"/>
      <c r="L141" s="54"/>
      <c r="M141" s="160"/>
      <c r="N141" s="54"/>
      <c r="O141" s="54"/>
      <c r="P141" s="54"/>
      <c r="Q141" s="54"/>
      <c r="R141" s="54"/>
      <c r="S141" s="54"/>
      <c r="T141" s="54"/>
      <c r="U141" s="54"/>
      <c r="V141" s="54"/>
      <c r="W141" s="54"/>
      <c r="X141" s="54"/>
      <c r="Y141" s="54"/>
      <c r="Z141" s="54"/>
      <c r="AA141" s="54"/>
      <c r="AB141" s="54"/>
      <c r="AC141" s="54"/>
      <c r="AD141" s="54"/>
      <c r="AE141" s="54"/>
      <c r="AF141" s="54"/>
      <c r="AG141" s="54"/>
      <c r="AH141" s="54"/>
      <c r="AI141" s="54"/>
      <c r="AJ141" s="54"/>
      <c r="AK141" s="54"/>
      <c r="AL141" s="54"/>
      <c r="AM141" s="54"/>
      <c r="AN141" s="54"/>
      <c r="AO141" s="54"/>
      <c r="AP141" s="54"/>
      <c r="AQ141" s="54"/>
      <c r="AR141" s="54"/>
      <c r="AS141" s="54"/>
      <c r="AT141" s="54"/>
      <c r="AU141" s="54"/>
      <c r="AV141" s="54"/>
      <c r="AW141" s="54"/>
      <c r="AX141" s="54"/>
      <c r="AY141" s="54"/>
      <c r="AZ141" s="54"/>
      <c r="BA141" s="54"/>
      <c r="BB141" s="54"/>
      <c r="BC141" s="54"/>
      <c r="BD141" s="54"/>
      <c r="BE141" s="54"/>
      <c r="BF141" s="54"/>
      <c r="BG141" s="54"/>
      <c r="BH141" s="54"/>
      <c r="BI141" s="54"/>
      <c r="BJ141" s="54"/>
      <c r="BK141" s="54"/>
      <c r="BL141" s="54"/>
      <c r="BM141" s="54"/>
      <c r="BN141" s="54"/>
      <c r="BO141" s="54"/>
      <c r="BP141" s="54"/>
      <c r="BQ141" s="54"/>
      <c r="BR141" s="54"/>
      <c r="BS141" s="54"/>
      <c r="BT141" s="54"/>
      <c r="BU141" s="54"/>
      <c r="BV141" s="54"/>
      <c r="BW141" s="54"/>
    </row>
    <row r="142" spans="1:75" ht="14.4" x14ac:dyDescent="0.25">
      <c r="A142" s="52"/>
      <c r="B142" s="52"/>
      <c r="C142" s="53"/>
      <c r="D142" s="67"/>
      <c r="E142" s="54"/>
      <c r="F142" s="54"/>
      <c r="G142" s="54"/>
      <c r="H142" s="54"/>
      <c r="I142" s="160"/>
      <c r="J142" s="54"/>
      <c r="K142" s="54"/>
      <c r="L142" s="54"/>
      <c r="M142" s="160"/>
      <c r="N142" s="54"/>
      <c r="O142" s="54"/>
      <c r="P142" s="54"/>
      <c r="Q142" s="54"/>
      <c r="R142" s="54"/>
      <c r="S142" s="54"/>
      <c r="T142" s="54"/>
      <c r="U142" s="54"/>
      <c r="V142" s="54"/>
      <c r="W142" s="54"/>
      <c r="X142" s="54"/>
      <c r="Y142" s="54"/>
      <c r="Z142" s="54"/>
      <c r="AA142" s="54"/>
      <c r="AB142" s="54"/>
      <c r="AC142" s="54"/>
      <c r="AD142" s="54"/>
      <c r="AE142" s="54"/>
      <c r="AF142" s="54"/>
      <c r="AG142" s="54"/>
      <c r="AH142" s="54"/>
      <c r="AI142" s="54"/>
      <c r="AJ142" s="54"/>
      <c r="AK142" s="54"/>
      <c r="AL142" s="54"/>
      <c r="AM142" s="54"/>
      <c r="AN142" s="54"/>
      <c r="AO142" s="54"/>
      <c r="AP142" s="54"/>
      <c r="AQ142" s="54"/>
      <c r="AR142" s="54"/>
      <c r="AS142" s="54"/>
      <c r="AT142" s="54"/>
      <c r="AU142" s="54"/>
      <c r="AV142" s="54"/>
      <c r="AW142" s="54"/>
      <c r="AX142" s="54"/>
      <c r="AY142" s="54"/>
      <c r="AZ142" s="54"/>
      <c r="BA142" s="54"/>
      <c r="BB142" s="54"/>
      <c r="BC142" s="54"/>
      <c r="BD142" s="54"/>
      <c r="BE142" s="54"/>
      <c r="BF142" s="54"/>
      <c r="BG142" s="54"/>
      <c r="BH142" s="54"/>
      <c r="BI142" s="54"/>
      <c r="BJ142" s="54"/>
      <c r="BK142" s="54"/>
      <c r="BL142" s="54"/>
      <c r="BM142" s="54"/>
      <c r="BN142" s="54"/>
      <c r="BO142" s="54"/>
      <c r="BP142" s="54"/>
      <c r="BQ142" s="54"/>
      <c r="BR142" s="54"/>
      <c r="BS142" s="54"/>
      <c r="BT142" s="54"/>
      <c r="BU142" s="54"/>
      <c r="BV142" s="54"/>
      <c r="BW142" s="54"/>
    </row>
    <row r="143" spans="1:75" ht="14.4" x14ac:dyDescent="0.25">
      <c r="A143" s="52"/>
      <c r="B143" s="52"/>
      <c r="C143" s="53"/>
      <c r="D143" s="67"/>
      <c r="E143" s="54"/>
      <c r="F143" s="54"/>
      <c r="G143" s="54"/>
      <c r="H143" s="54"/>
      <c r="I143" s="160"/>
      <c r="J143" s="54"/>
      <c r="K143" s="54"/>
      <c r="L143" s="54"/>
      <c r="M143" s="160"/>
      <c r="N143" s="54"/>
      <c r="O143" s="54"/>
      <c r="P143" s="54"/>
      <c r="Q143" s="54"/>
      <c r="R143" s="54"/>
      <c r="S143" s="54"/>
      <c r="T143" s="54"/>
      <c r="U143" s="54"/>
      <c r="V143" s="54"/>
      <c r="W143" s="54"/>
      <c r="X143" s="54"/>
      <c r="Y143" s="54"/>
      <c r="Z143" s="54"/>
      <c r="AA143" s="54"/>
      <c r="AB143" s="54"/>
      <c r="AC143" s="54"/>
      <c r="AD143" s="54"/>
      <c r="AE143" s="54"/>
      <c r="AF143" s="54"/>
      <c r="AG143" s="54"/>
      <c r="AH143" s="54"/>
      <c r="AI143" s="54"/>
      <c r="AJ143" s="54"/>
      <c r="AK143" s="54"/>
      <c r="AL143" s="54"/>
      <c r="AM143" s="54"/>
      <c r="AN143" s="54"/>
      <c r="AO143" s="54"/>
      <c r="AP143" s="54"/>
      <c r="AQ143" s="54"/>
      <c r="AR143" s="54"/>
      <c r="AS143" s="54"/>
      <c r="AT143" s="54"/>
      <c r="AU143" s="54"/>
      <c r="AV143" s="54"/>
      <c r="AW143" s="54"/>
      <c r="AX143" s="54"/>
      <c r="AY143" s="54"/>
      <c r="AZ143" s="54"/>
      <c r="BA143" s="54"/>
      <c r="BB143" s="54"/>
      <c r="BC143" s="54"/>
      <c r="BD143" s="54"/>
      <c r="BE143" s="54"/>
      <c r="BF143" s="54"/>
      <c r="BG143" s="54"/>
      <c r="BH143" s="54"/>
      <c r="BI143" s="54"/>
      <c r="BJ143" s="54"/>
      <c r="BK143" s="54"/>
      <c r="BL143" s="54"/>
      <c r="BM143" s="54"/>
      <c r="BN143" s="54"/>
      <c r="BO143" s="54"/>
      <c r="BP143" s="54"/>
      <c r="BQ143" s="54"/>
      <c r="BR143" s="54"/>
      <c r="BS143" s="54"/>
      <c r="BT143" s="54"/>
      <c r="BU143" s="54"/>
      <c r="BV143" s="54"/>
      <c r="BW143" s="54"/>
    </row>
    <row r="144" spans="1:75" ht="14.4" x14ac:dyDescent="0.25">
      <c r="A144" s="52"/>
      <c r="B144" s="52"/>
      <c r="C144" s="53"/>
      <c r="D144" s="67"/>
      <c r="E144" s="54"/>
      <c r="F144" s="54"/>
      <c r="G144" s="54"/>
      <c r="H144" s="54"/>
      <c r="I144" s="160"/>
      <c r="J144" s="54"/>
      <c r="K144" s="54"/>
      <c r="L144" s="54"/>
      <c r="M144" s="160"/>
      <c r="N144" s="54"/>
      <c r="O144" s="54"/>
      <c r="P144" s="54"/>
      <c r="Q144" s="54"/>
      <c r="R144" s="54"/>
      <c r="S144" s="54"/>
      <c r="T144" s="54"/>
      <c r="U144" s="54"/>
      <c r="V144" s="54"/>
      <c r="W144" s="54"/>
      <c r="X144" s="54"/>
      <c r="Y144" s="54"/>
      <c r="Z144" s="54"/>
      <c r="AA144" s="54"/>
      <c r="AB144" s="54"/>
      <c r="AC144" s="54"/>
      <c r="AD144" s="54"/>
      <c r="AE144" s="54"/>
      <c r="AF144" s="54"/>
      <c r="AG144" s="54"/>
      <c r="AH144" s="54"/>
      <c r="AI144" s="54"/>
      <c r="AJ144" s="54"/>
      <c r="AK144" s="54"/>
      <c r="AL144" s="54"/>
      <c r="AM144" s="54"/>
      <c r="AN144" s="54"/>
      <c r="AO144" s="54"/>
      <c r="AP144" s="54"/>
      <c r="AQ144" s="54"/>
      <c r="AR144" s="54"/>
      <c r="AS144" s="54"/>
      <c r="AT144" s="54"/>
      <c r="AU144" s="54"/>
      <c r="AV144" s="54"/>
      <c r="AW144" s="54"/>
      <c r="AX144" s="54"/>
      <c r="AY144" s="54"/>
      <c r="AZ144" s="54"/>
      <c r="BA144" s="54"/>
      <c r="BB144" s="54"/>
      <c r="BC144" s="54"/>
      <c r="BD144" s="54"/>
      <c r="BE144" s="54"/>
      <c r="BF144" s="54"/>
      <c r="BG144" s="54"/>
      <c r="BH144" s="54"/>
      <c r="BI144" s="54"/>
      <c r="BJ144" s="54"/>
      <c r="BK144" s="54"/>
      <c r="BL144" s="54"/>
      <c r="BM144" s="54"/>
      <c r="BN144" s="54"/>
      <c r="BO144" s="54"/>
      <c r="BP144" s="54"/>
      <c r="BQ144" s="54"/>
      <c r="BR144" s="54"/>
      <c r="BS144" s="54"/>
      <c r="BT144" s="54"/>
      <c r="BU144" s="54"/>
      <c r="BV144" s="54"/>
      <c r="BW144" s="54"/>
    </row>
    <row r="145" spans="1:75" ht="14.4" x14ac:dyDescent="0.25">
      <c r="A145" s="52"/>
      <c r="B145" s="52"/>
      <c r="C145" s="53"/>
      <c r="D145" s="67"/>
      <c r="E145" s="54"/>
      <c r="F145" s="54"/>
      <c r="G145" s="54"/>
      <c r="H145" s="54"/>
      <c r="I145" s="160"/>
      <c r="J145" s="54"/>
      <c r="K145" s="54"/>
      <c r="L145" s="54"/>
      <c r="M145" s="160"/>
      <c r="N145" s="54"/>
      <c r="O145" s="54"/>
      <c r="P145" s="54"/>
      <c r="Q145" s="54"/>
      <c r="R145" s="54"/>
      <c r="S145" s="54"/>
      <c r="T145" s="54"/>
      <c r="U145" s="54"/>
      <c r="V145" s="54"/>
      <c r="W145" s="54"/>
      <c r="X145" s="54"/>
      <c r="Y145" s="54"/>
      <c r="Z145" s="54"/>
      <c r="AA145" s="54"/>
      <c r="AB145" s="54"/>
      <c r="AC145" s="54"/>
      <c r="AD145" s="54"/>
      <c r="AE145" s="54"/>
      <c r="AF145" s="54"/>
      <c r="AG145" s="54"/>
      <c r="AH145" s="54"/>
      <c r="AI145" s="54"/>
      <c r="AJ145" s="54"/>
      <c r="AK145" s="54"/>
      <c r="AL145" s="54"/>
      <c r="AM145" s="54"/>
      <c r="AN145" s="54"/>
      <c r="AO145" s="54"/>
      <c r="AP145" s="54"/>
      <c r="AQ145" s="54"/>
      <c r="AR145" s="54"/>
      <c r="AS145" s="54"/>
      <c r="AT145" s="54"/>
      <c r="AU145" s="54"/>
      <c r="AV145" s="54"/>
      <c r="AW145" s="54"/>
      <c r="AX145" s="54"/>
      <c r="AY145" s="54"/>
      <c r="AZ145" s="54"/>
      <c r="BA145" s="54"/>
      <c r="BB145" s="54"/>
      <c r="BC145" s="54"/>
      <c r="BD145" s="54"/>
      <c r="BE145" s="54"/>
      <c r="BF145" s="54"/>
      <c r="BG145" s="54"/>
      <c r="BH145" s="54"/>
      <c r="BI145" s="54"/>
      <c r="BJ145" s="54"/>
      <c r="BK145" s="54"/>
      <c r="BL145" s="54"/>
      <c r="BM145" s="54"/>
      <c r="BN145" s="54"/>
      <c r="BO145" s="54"/>
      <c r="BP145" s="54"/>
      <c r="BQ145" s="54"/>
      <c r="BR145" s="54"/>
      <c r="BS145" s="54"/>
      <c r="BT145" s="54"/>
      <c r="BU145" s="54"/>
      <c r="BV145" s="54"/>
      <c r="BW145" s="54"/>
    </row>
    <row r="146" spans="1:75" ht="14.4" x14ac:dyDescent="0.25">
      <c r="A146" s="52"/>
      <c r="B146" s="52"/>
      <c r="C146" s="53"/>
      <c r="D146" s="67"/>
      <c r="E146" s="54"/>
      <c r="F146" s="54"/>
      <c r="G146" s="54"/>
      <c r="H146" s="54"/>
      <c r="I146" s="160"/>
      <c r="J146" s="54"/>
      <c r="K146" s="54"/>
      <c r="L146" s="54"/>
      <c r="M146" s="160"/>
      <c r="N146" s="54"/>
      <c r="O146" s="54"/>
      <c r="P146" s="54"/>
      <c r="Q146" s="54"/>
      <c r="R146" s="54"/>
      <c r="S146" s="54"/>
      <c r="T146" s="54"/>
      <c r="U146" s="54"/>
      <c r="V146" s="54"/>
      <c r="W146" s="54"/>
      <c r="X146" s="54"/>
      <c r="Y146" s="54"/>
      <c r="Z146" s="54"/>
      <c r="AA146" s="54"/>
      <c r="AB146" s="54"/>
      <c r="AC146" s="54"/>
      <c r="AD146" s="54"/>
      <c r="AE146" s="54"/>
      <c r="AF146" s="54"/>
      <c r="AG146" s="54"/>
      <c r="AH146" s="54"/>
      <c r="AI146" s="54"/>
      <c r="AJ146" s="54"/>
      <c r="AK146" s="54"/>
      <c r="AL146" s="54"/>
      <c r="AM146" s="54"/>
      <c r="AN146" s="54"/>
      <c r="AO146" s="54"/>
      <c r="AP146" s="54"/>
      <c r="AQ146" s="54"/>
      <c r="AR146" s="54"/>
      <c r="AS146" s="54"/>
      <c r="AT146" s="54"/>
      <c r="AU146" s="54"/>
      <c r="AV146" s="54"/>
      <c r="AW146" s="54"/>
      <c r="AX146" s="54"/>
      <c r="AY146" s="54"/>
      <c r="AZ146" s="54"/>
      <c r="BA146" s="54"/>
      <c r="BB146" s="54"/>
      <c r="BC146" s="54"/>
      <c r="BD146" s="54"/>
      <c r="BE146" s="54"/>
      <c r="BF146" s="54"/>
      <c r="BG146" s="54"/>
      <c r="BH146" s="54"/>
      <c r="BI146" s="54"/>
      <c r="BJ146" s="54"/>
      <c r="BK146" s="54"/>
      <c r="BL146" s="54"/>
      <c r="BM146" s="54"/>
      <c r="BN146" s="54"/>
      <c r="BO146" s="54"/>
      <c r="BP146" s="54"/>
      <c r="BQ146" s="54"/>
      <c r="BR146" s="54"/>
      <c r="BS146" s="54"/>
      <c r="BT146" s="54"/>
      <c r="BU146" s="54"/>
      <c r="BV146" s="54"/>
      <c r="BW146" s="54"/>
    </row>
    <row r="147" spans="1:75" ht="14.4" x14ac:dyDescent="0.25">
      <c r="A147" s="52"/>
      <c r="B147" s="52"/>
      <c r="C147" s="53"/>
      <c r="D147" s="67"/>
      <c r="E147" s="54"/>
      <c r="F147" s="54"/>
      <c r="G147" s="54"/>
      <c r="H147" s="54"/>
      <c r="I147" s="160"/>
      <c r="J147" s="54"/>
      <c r="K147" s="54"/>
      <c r="L147" s="54"/>
      <c r="M147" s="160"/>
      <c r="N147" s="54"/>
      <c r="O147" s="54"/>
      <c r="P147" s="54"/>
      <c r="Q147" s="54"/>
      <c r="R147" s="54"/>
      <c r="S147" s="54"/>
      <c r="T147" s="54"/>
      <c r="U147" s="54"/>
      <c r="V147" s="54"/>
      <c r="W147" s="54"/>
      <c r="X147" s="54"/>
      <c r="Y147" s="54"/>
      <c r="Z147" s="54"/>
      <c r="AA147" s="54"/>
      <c r="AB147" s="54"/>
      <c r="AC147" s="54"/>
      <c r="AD147" s="54"/>
      <c r="AE147" s="54"/>
      <c r="AF147" s="54"/>
      <c r="AG147" s="54"/>
      <c r="AH147" s="54"/>
      <c r="AI147" s="54"/>
      <c r="AJ147" s="54"/>
      <c r="AK147" s="54"/>
      <c r="AL147" s="54"/>
      <c r="AM147" s="54"/>
      <c r="AN147" s="54"/>
      <c r="AO147" s="54"/>
      <c r="AP147" s="54"/>
      <c r="AQ147" s="54"/>
      <c r="AR147" s="54"/>
      <c r="AS147" s="54"/>
      <c r="AT147" s="54"/>
      <c r="AU147" s="54"/>
      <c r="AV147" s="54"/>
      <c r="AW147" s="54"/>
      <c r="AX147" s="54"/>
      <c r="AY147" s="54"/>
      <c r="AZ147" s="54"/>
      <c r="BA147" s="54"/>
      <c r="BB147" s="54"/>
      <c r="BC147" s="54"/>
      <c r="BD147" s="54"/>
      <c r="BE147" s="54"/>
      <c r="BF147" s="54"/>
      <c r="BG147" s="54"/>
      <c r="BH147" s="54"/>
      <c r="BI147" s="54"/>
      <c r="BJ147" s="54"/>
      <c r="BK147" s="54"/>
      <c r="BL147" s="54"/>
      <c r="BM147" s="54"/>
      <c r="BN147" s="54"/>
      <c r="BO147" s="54"/>
      <c r="BP147" s="54"/>
      <c r="BQ147" s="54"/>
      <c r="BR147" s="54"/>
      <c r="BS147" s="54"/>
      <c r="BT147" s="54"/>
      <c r="BU147" s="54"/>
      <c r="BV147" s="54"/>
      <c r="BW147" s="54"/>
    </row>
    <row r="148" spans="1:75" ht="14.4" x14ac:dyDescent="0.25">
      <c r="A148" s="52"/>
      <c r="B148" s="52"/>
      <c r="C148" s="53"/>
      <c r="D148" s="67"/>
      <c r="E148" s="54"/>
      <c r="F148" s="54"/>
      <c r="G148" s="54"/>
      <c r="H148" s="54"/>
      <c r="I148" s="160"/>
      <c r="J148" s="54"/>
      <c r="K148" s="54"/>
      <c r="L148" s="54"/>
      <c r="M148" s="160"/>
      <c r="N148" s="54"/>
      <c r="O148" s="54"/>
      <c r="P148" s="54"/>
      <c r="Q148" s="54"/>
      <c r="R148" s="54"/>
      <c r="S148" s="54"/>
      <c r="T148" s="54"/>
      <c r="U148" s="54"/>
      <c r="V148" s="54"/>
      <c r="W148" s="54"/>
      <c r="X148" s="54"/>
      <c r="Y148" s="54"/>
      <c r="Z148" s="54"/>
      <c r="AA148" s="54"/>
      <c r="AB148" s="54"/>
      <c r="AC148" s="54"/>
      <c r="AD148" s="54"/>
      <c r="AE148" s="54"/>
      <c r="AF148" s="54"/>
      <c r="AG148" s="54"/>
      <c r="AH148" s="54"/>
      <c r="AI148" s="54"/>
      <c r="AJ148" s="54"/>
      <c r="AK148" s="54"/>
      <c r="AL148" s="54"/>
      <c r="AM148" s="54"/>
      <c r="AN148" s="54"/>
      <c r="AO148" s="54"/>
      <c r="AP148" s="54"/>
      <c r="AQ148" s="54"/>
      <c r="AR148" s="54"/>
      <c r="AS148" s="54"/>
      <c r="AT148" s="54"/>
      <c r="AU148" s="54"/>
      <c r="AV148" s="54"/>
      <c r="AW148" s="54"/>
      <c r="AX148" s="54"/>
      <c r="AY148" s="54"/>
      <c r="AZ148" s="54"/>
      <c r="BA148" s="54"/>
      <c r="BB148" s="54"/>
      <c r="BC148" s="54"/>
      <c r="BD148" s="54"/>
      <c r="BE148" s="54"/>
      <c r="BF148" s="54"/>
      <c r="BG148" s="54"/>
      <c r="BH148" s="54"/>
      <c r="BI148" s="54"/>
      <c r="BJ148" s="54"/>
      <c r="BK148" s="54"/>
      <c r="BL148" s="54"/>
      <c r="BM148" s="54"/>
      <c r="BN148" s="54"/>
      <c r="BO148" s="54"/>
      <c r="BP148" s="54"/>
      <c r="BQ148" s="54"/>
      <c r="BR148" s="54"/>
      <c r="BS148" s="54"/>
      <c r="BT148" s="54"/>
      <c r="BU148" s="54"/>
      <c r="BV148" s="54"/>
      <c r="BW148" s="54"/>
    </row>
    <row r="149" spans="1:75" ht="14.4" x14ac:dyDescent="0.25">
      <c r="A149" s="52"/>
      <c r="B149" s="52"/>
      <c r="C149" s="53"/>
      <c r="D149" s="67"/>
      <c r="E149" s="54"/>
      <c r="F149" s="54"/>
      <c r="G149" s="54"/>
      <c r="H149" s="54"/>
      <c r="I149" s="160"/>
      <c r="J149" s="54"/>
      <c r="K149" s="54"/>
      <c r="L149" s="54"/>
      <c r="M149" s="160"/>
      <c r="N149" s="54"/>
      <c r="O149" s="54"/>
      <c r="P149" s="54"/>
      <c r="Q149" s="54"/>
      <c r="R149" s="54"/>
      <c r="S149" s="54"/>
      <c r="T149" s="54"/>
      <c r="U149" s="54"/>
      <c r="V149" s="54"/>
      <c r="W149" s="54"/>
      <c r="X149" s="54"/>
      <c r="Y149" s="54"/>
      <c r="Z149" s="54"/>
      <c r="AA149" s="54"/>
      <c r="AB149" s="54"/>
      <c r="AC149" s="54"/>
      <c r="AD149" s="54"/>
      <c r="AE149" s="54"/>
      <c r="AF149" s="54"/>
      <c r="AG149" s="54"/>
      <c r="AH149" s="54"/>
      <c r="AI149" s="54"/>
      <c r="AJ149" s="54"/>
      <c r="AK149" s="54"/>
      <c r="AL149" s="54"/>
      <c r="AM149" s="54"/>
      <c r="AN149" s="54"/>
      <c r="AO149" s="54"/>
      <c r="AP149" s="54"/>
      <c r="AQ149" s="54"/>
      <c r="AR149" s="54"/>
      <c r="AS149" s="54"/>
      <c r="AT149" s="54"/>
      <c r="AU149" s="54"/>
      <c r="AV149" s="54"/>
      <c r="AW149" s="54"/>
      <c r="AX149" s="54"/>
      <c r="AY149" s="54"/>
      <c r="AZ149" s="54"/>
      <c r="BA149" s="54"/>
      <c r="BB149" s="54"/>
      <c r="BC149" s="54"/>
      <c r="BD149" s="54"/>
      <c r="BE149" s="54"/>
      <c r="BF149" s="54"/>
      <c r="BG149" s="54"/>
      <c r="BH149" s="54"/>
      <c r="BI149" s="54"/>
      <c r="BJ149" s="54"/>
      <c r="BK149" s="54"/>
      <c r="BL149" s="54"/>
      <c r="BM149" s="54"/>
      <c r="BN149" s="54"/>
      <c r="BO149" s="54"/>
      <c r="BP149" s="54"/>
      <c r="BQ149" s="54"/>
      <c r="BR149" s="54"/>
      <c r="BS149" s="54"/>
      <c r="BT149" s="54"/>
      <c r="BU149" s="54"/>
      <c r="BV149" s="54"/>
      <c r="BW149" s="54"/>
    </row>
    <row r="150" spans="1:75" ht="14.4" x14ac:dyDescent="0.25">
      <c r="A150" s="52"/>
      <c r="B150" s="52"/>
      <c r="C150" s="53"/>
      <c r="D150" s="67"/>
      <c r="E150" s="54"/>
      <c r="F150" s="54"/>
      <c r="G150" s="54"/>
      <c r="H150" s="54"/>
      <c r="I150" s="160"/>
      <c r="J150" s="54"/>
      <c r="K150" s="54"/>
      <c r="L150" s="54"/>
      <c r="M150" s="160"/>
      <c r="N150" s="54"/>
      <c r="O150" s="54"/>
      <c r="P150" s="54"/>
      <c r="Q150" s="54"/>
      <c r="R150" s="54"/>
      <c r="S150" s="54"/>
      <c r="T150" s="54"/>
      <c r="U150" s="54"/>
      <c r="V150" s="54"/>
      <c r="W150" s="54"/>
      <c r="X150" s="54"/>
      <c r="Y150" s="54"/>
      <c r="Z150" s="54"/>
      <c r="AA150" s="54"/>
      <c r="AB150" s="54"/>
      <c r="AC150" s="54"/>
      <c r="AD150" s="54"/>
      <c r="AE150" s="54"/>
      <c r="AF150" s="54"/>
      <c r="AG150" s="54"/>
      <c r="AH150" s="54"/>
      <c r="AI150" s="54"/>
      <c r="AJ150" s="54"/>
      <c r="AK150" s="54"/>
      <c r="AL150" s="54"/>
      <c r="AM150" s="54"/>
      <c r="AN150" s="54"/>
      <c r="AO150" s="54"/>
      <c r="AP150" s="54"/>
      <c r="AQ150" s="54"/>
      <c r="AR150" s="54"/>
      <c r="AS150" s="54"/>
      <c r="AT150" s="54"/>
      <c r="AU150" s="54"/>
      <c r="AV150" s="54"/>
      <c r="AW150" s="54"/>
      <c r="AX150" s="54"/>
      <c r="AY150" s="54"/>
      <c r="AZ150" s="54"/>
      <c r="BA150" s="54"/>
      <c r="BB150" s="54"/>
      <c r="BC150" s="54"/>
      <c r="BD150" s="54"/>
      <c r="BE150" s="54"/>
      <c r="BF150" s="54"/>
      <c r="BG150" s="54"/>
      <c r="BH150" s="54"/>
      <c r="BI150" s="54"/>
      <c r="BJ150" s="54"/>
      <c r="BK150" s="54"/>
      <c r="BL150" s="54"/>
      <c r="BM150" s="54"/>
      <c r="BN150" s="54"/>
      <c r="BO150" s="54"/>
      <c r="BP150" s="54"/>
      <c r="BQ150" s="54"/>
      <c r="BR150" s="54"/>
      <c r="BS150" s="54"/>
      <c r="BT150" s="54"/>
      <c r="BU150" s="54"/>
      <c r="BV150" s="54"/>
      <c r="BW150" s="54"/>
    </row>
    <row r="151" spans="1:75" ht="14.4" x14ac:dyDescent="0.25">
      <c r="A151" s="52"/>
      <c r="B151" s="52"/>
      <c r="C151" s="53"/>
      <c r="D151" s="67"/>
      <c r="E151" s="54"/>
      <c r="F151" s="54"/>
      <c r="G151" s="54"/>
      <c r="H151" s="54"/>
      <c r="I151" s="160"/>
      <c r="J151" s="54"/>
      <c r="K151" s="54"/>
      <c r="L151" s="54"/>
      <c r="M151" s="160"/>
      <c r="N151" s="54"/>
      <c r="O151" s="54"/>
      <c r="P151" s="54"/>
      <c r="Q151" s="54"/>
      <c r="R151" s="54"/>
      <c r="S151" s="54"/>
      <c r="T151" s="54"/>
      <c r="U151" s="54"/>
      <c r="V151" s="54"/>
      <c r="W151" s="54"/>
      <c r="X151" s="54"/>
      <c r="Y151" s="54"/>
      <c r="Z151" s="54"/>
      <c r="AA151" s="54"/>
      <c r="AB151" s="54"/>
      <c r="AC151" s="54"/>
      <c r="AD151" s="54"/>
      <c r="AE151" s="54"/>
      <c r="AF151" s="54"/>
      <c r="AG151" s="54"/>
      <c r="AH151" s="54"/>
      <c r="AI151" s="54"/>
      <c r="AJ151" s="54"/>
      <c r="AK151" s="54"/>
      <c r="AL151" s="54"/>
      <c r="AM151" s="54"/>
      <c r="AN151" s="54"/>
      <c r="AO151" s="54"/>
      <c r="AP151" s="54"/>
      <c r="AQ151" s="54"/>
      <c r="AR151" s="54"/>
      <c r="AS151" s="54"/>
      <c r="AT151" s="54"/>
      <c r="AU151" s="54"/>
      <c r="AV151" s="54"/>
      <c r="AW151" s="54"/>
      <c r="AX151" s="54"/>
      <c r="AY151" s="54"/>
      <c r="AZ151" s="54"/>
      <c r="BA151" s="54"/>
      <c r="BB151" s="54"/>
      <c r="BC151" s="54"/>
      <c r="BD151" s="54"/>
      <c r="BE151" s="54"/>
      <c r="BF151" s="54"/>
      <c r="BG151" s="54"/>
      <c r="BH151" s="54"/>
      <c r="BI151" s="54"/>
      <c r="BJ151" s="54"/>
      <c r="BK151" s="54"/>
      <c r="BL151" s="54"/>
      <c r="BM151" s="54"/>
      <c r="BN151" s="54"/>
      <c r="BO151" s="54"/>
      <c r="BP151" s="54"/>
      <c r="BQ151" s="54"/>
      <c r="BR151" s="54"/>
      <c r="BS151" s="54"/>
      <c r="BT151" s="54"/>
      <c r="BU151" s="54"/>
      <c r="BV151" s="54"/>
      <c r="BW151" s="54"/>
    </row>
    <row r="152" spans="1:75" ht="14.4" x14ac:dyDescent="0.25">
      <c r="A152" s="52"/>
      <c r="B152" s="52"/>
      <c r="C152" s="53"/>
      <c r="D152" s="67"/>
      <c r="E152" s="54"/>
      <c r="F152" s="54"/>
      <c r="G152" s="54"/>
      <c r="H152" s="54"/>
      <c r="I152" s="160"/>
      <c r="J152" s="54"/>
      <c r="K152" s="54"/>
      <c r="L152" s="54"/>
      <c r="M152" s="160"/>
      <c r="N152" s="54"/>
      <c r="O152" s="54"/>
      <c r="P152" s="54"/>
      <c r="Q152" s="54"/>
      <c r="R152" s="54"/>
      <c r="S152" s="54"/>
      <c r="T152" s="54"/>
      <c r="U152" s="54"/>
      <c r="V152" s="54"/>
      <c r="W152" s="54"/>
      <c r="X152" s="54"/>
      <c r="Y152" s="54"/>
      <c r="Z152" s="54"/>
      <c r="AA152" s="54"/>
      <c r="AB152" s="54"/>
      <c r="AC152" s="54"/>
      <c r="AD152" s="54"/>
      <c r="AE152" s="54"/>
      <c r="AF152" s="54"/>
      <c r="AG152" s="54"/>
      <c r="AH152" s="54"/>
      <c r="AI152" s="54"/>
      <c r="AJ152" s="54"/>
      <c r="AK152" s="54"/>
      <c r="AL152" s="54"/>
      <c r="AM152" s="54"/>
      <c r="AN152" s="54"/>
      <c r="AO152" s="54"/>
      <c r="AP152" s="54"/>
      <c r="AQ152" s="54"/>
      <c r="AR152" s="54"/>
      <c r="AS152" s="54"/>
      <c r="AT152" s="54"/>
      <c r="AU152" s="54"/>
      <c r="AV152" s="54"/>
      <c r="AW152" s="54"/>
      <c r="AX152" s="54"/>
      <c r="AY152" s="54"/>
      <c r="AZ152" s="54"/>
      <c r="BA152" s="54"/>
      <c r="BB152" s="54"/>
      <c r="BC152" s="54"/>
      <c r="BD152" s="54"/>
      <c r="BE152" s="54"/>
      <c r="BF152" s="54"/>
      <c r="BG152" s="54"/>
      <c r="BH152" s="54"/>
      <c r="BI152" s="54"/>
      <c r="BJ152" s="54"/>
      <c r="BK152" s="54"/>
      <c r="BL152" s="54"/>
      <c r="BM152" s="54"/>
      <c r="BN152" s="54"/>
      <c r="BO152" s="54"/>
      <c r="BP152" s="54"/>
      <c r="BQ152" s="54"/>
      <c r="BR152" s="54"/>
      <c r="BS152" s="54"/>
      <c r="BT152" s="54"/>
      <c r="BU152" s="54"/>
      <c r="BV152" s="54"/>
      <c r="BW152" s="54"/>
    </row>
    <row r="153" spans="1:75" ht="14.4" x14ac:dyDescent="0.25">
      <c r="A153" s="52"/>
      <c r="B153" s="52"/>
      <c r="C153" s="53"/>
      <c r="D153" s="67"/>
      <c r="E153" s="54"/>
      <c r="F153" s="54"/>
      <c r="G153" s="54"/>
      <c r="H153" s="54"/>
      <c r="I153" s="160"/>
      <c r="J153" s="54"/>
      <c r="K153" s="54"/>
      <c r="L153" s="54"/>
      <c r="M153" s="160"/>
      <c r="N153" s="54"/>
      <c r="O153" s="54"/>
      <c r="P153" s="54"/>
      <c r="Q153" s="54"/>
      <c r="R153" s="54"/>
      <c r="S153" s="54"/>
      <c r="T153" s="54"/>
      <c r="U153" s="54"/>
      <c r="V153" s="54"/>
      <c r="W153" s="54"/>
      <c r="X153" s="54"/>
      <c r="Y153" s="54"/>
      <c r="Z153" s="54"/>
      <c r="AA153" s="54"/>
      <c r="AB153" s="54"/>
      <c r="AC153" s="54"/>
      <c r="AD153" s="54"/>
      <c r="AE153" s="54"/>
      <c r="AF153" s="54"/>
      <c r="AG153" s="54"/>
      <c r="AH153" s="54"/>
      <c r="AI153" s="54"/>
      <c r="AJ153" s="54"/>
      <c r="AK153" s="54"/>
      <c r="AL153" s="54"/>
      <c r="AM153" s="54"/>
      <c r="AN153" s="54"/>
      <c r="AO153" s="54"/>
      <c r="AP153" s="54"/>
      <c r="AQ153" s="54"/>
      <c r="AR153" s="54"/>
      <c r="AS153" s="54"/>
      <c r="AT153" s="54"/>
      <c r="AU153" s="54"/>
      <c r="AV153" s="54"/>
      <c r="AW153" s="54"/>
      <c r="AX153" s="54"/>
      <c r="AY153" s="54"/>
      <c r="AZ153" s="54"/>
      <c r="BA153" s="54"/>
      <c r="BB153" s="54"/>
      <c r="BC153" s="54"/>
      <c r="BD153" s="54"/>
      <c r="BE153" s="54"/>
      <c r="BF153" s="54"/>
      <c r="BG153" s="54"/>
      <c r="BH153" s="54"/>
      <c r="BI153" s="54"/>
      <c r="BJ153" s="54"/>
      <c r="BK153" s="54"/>
      <c r="BL153" s="54"/>
      <c r="BM153" s="54"/>
      <c r="BN153" s="54"/>
      <c r="BO153" s="54"/>
      <c r="BP153" s="54"/>
      <c r="BQ153" s="54"/>
      <c r="BR153" s="54"/>
      <c r="BS153" s="54"/>
      <c r="BT153" s="54"/>
      <c r="BU153" s="54"/>
      <c r="BV153" s="54"/>
      <c r="BW153" s="54"/>
    </row>
    <row r="154" spans="1:75" ht="14.4" x14ac:dyDescent="0.25">
      <c r="A154" s="52"/>
      <c r="B154" s="52"/>
      <c r="C154" s="53"/>
      <c r="D154" s="67"/>
      <c r="E154" s="54"/>
      <c r="F154" s="54"/>
      <c r="G154" s="54"/>
      <c r="H154" s="54"/>
      <c r="I154" s="160"/>
      <c r="J154" s="54"/>
      <c r="K154" s="54"/>
      <c r="L154" s="54"/>
      <c r="M154" s="160"/>
      <c r="N154" s="54"/>
      <c r="O154" s="54"/>
      <c r="P154" s="54"/>
      <c r="Q154" s="54"/>
      <c r="R154" s="54"/>
      <c r="S154" s="54"/>
      <c r="T154" s="54"/>
      <c r="U154" s="54"/>
      <c r="V154" s="54"/>
      <c r="W154" s="54"/>
      <c r="X154" s="54"/>
      <c r="Y154" s="54"/>
      <c r="Z154" s="54"/>
      <c r="AA154" s="54"/>
      <c r="AB154" s="54"/>
      <c r="AC154" s="54"/>
      <c r="AD154" s="54"/>
      <c r="AE154" s="54"/>
      <c r="AF154" s="54"/>
      <c r="AG154" s="54"/>
      <c r="AH154" s="54"/>
      <c r="AI154" s="54"/>
      <c r="AJ154" s="54"/>
      <c r="AK154" s="54"/>
      <c r="AL154" s="54"/>
      <c r="AM154" s="54"/>
      <c r="AN154" s="54"/>
      <c r="AO154" s="54"/>
      <c r="AP154" s="54"/>
      <c r="AQ154" s="54"/>
      <c r="AR154" s="54"/>
      <c r="AS154" s="54"/>
      <c r="AT154" s="54"/>
      <c r="AU154" s="54"/>
      <c r="AV154" s="54"/>
      <c r="AW154" s="54"/>
      <c r="AX154" s="54"/>
      <c r="AY154" s="54"/>
      <c r="AZ154" s="54"/>
      <c r="BA154" s="54"/>
      <c r="BB154" s="54"/>
      <c r="BC154" s="54"/>
      <c r="BD154" s="54"/>
      <c r="BE154" s="54"/>
      <c r="BF154" s="54"/>
      <c r="BG154" s="54"/>
      <c r="BH154" s="54"/>
      <c r="BI154" s="54"/>
      <c r="BJ154" s="54"/>
      <c r="BK154" s="54"/>
      <c r="BL154" s="54"/>
      <c r="BM154" s="54"/>
      <c r="BN154" s="54"/>
      <c r="BO154" s="54"/>
      <c r="BP154" s="54"/>
      <c r="BQ154" s="54"/>
      <c r="BR154" s="54"/>
      <c r="BS154" s="54"/>
      <c r="BT154" s="54"/>
      <c r="BU154" s="54"/>
      <c r="BV154" s="54"/>
      <c r="BW154" s="54"/>
    </row>
    <row r="155" spans="1:75" ht="14.4" x14ac:dyDescent="0.25">
      <c r="A155" s="52"/>
      <c r="B155" s="52"/>
      <c r="C155" s="53"/>
      <c r="D155" s="67"/>
      <c r="E155" s="54"/>
      <c r="F155" s="54"/>
      <c r="G155" s="54"/>
      <c r="H155" s="54"/>
      <c r="I155" s="160"/>
      <c r="J155" s="54"/>
      <c r="K155" s="54"/>
      <c r="L155" s="54"/>
      <c r="M155" s="160"/>
      <c r="N155" s="54"/>
      <c r="O155" s="54"/>
      <c r="P155" s="54"/>
      <c r="Q155" s="54"/>
      <c r="R155" s="54"/>
      <c r="S155" s="54"/>
      <c r="T155" s="54"/>
      <c r="U155" s="54"/>
      <c r="V155" s="54"/>
      <c r="W155" s="54"/>
      <c r="X155" s="54"/>
      <c r="Y155" s="54"/>
      <c r="Z155" s="54"/>
      <c r="AA155" s="54"/>
      <c r="AB155" s="54"/>
      <c r="AC155" s="54"/>
      <c r="AD155" s="54"/>
      <c r="AE155" s="54"/>
      <c r="AF155" s="54"/>
      <c r="AG155" s="54"/>
      <c r="AH155" s="54"/>
      <c r="AI155" s="54"/>
      <c r="AJ155" s="54"/>
      <c r="AK155" s="54"/>
      <c r="AL155" s="54"/>
      <c r="AM155" s="54"/>
      <c r="AN155" s="54"/>
      <c r="AO155" s="54"/>
      <c r="AP155" s="54"/>
      <c r="AQ155" s="54"/>
      <c r="AR155" s="54"/>
      <c r="AS155" s="54"/>
      <c r="AT155" s="54"/>
      <c r="AU155" s="54"/>
      <c r="AV155" s="54"/>
      <c r="AW155" s="54"/>
      <c r="AX155" s="54"/>
      <c r="AY155" s="54"/>
      <c r="AZ155" s="54"/>
      <c r="BA155" s="54"/>
      <c r="BB155" s="54"/>
      <c r="BC155" s="54"/>
      <c r="BD155" s="54"/>
      <c r="BE155" s="54"/>
      <c r="BF155" s="54"/>
      <c r="BG155" s="54"/>
      <c r="BH155" s="54"/>
      <c r="BI155" s="54"/>
      <c r="BJ155" s="54"/>
      <c r="BK155" s="54"/>
      <c r="BL155" s="54"/>
      <c r="BM155" s="54"/>
      <c r="BN155" s="54"/>
      <c r="BO155" s="54"/>
      <c r="BP155" s="54"/>
      <c r="BQ155" s="54"/>
      <c r="BR155" s="54"/>
      <c r="BS155" s="54"/>
      <c r="BT155" s="54"/>
      <c r="BU155" s="54"/>
      <c r="BV155" s="54"/>
      <c r="BW155" s="54"/>
    </row>
    <row r="156" spans="1:75" ht="14.4" x14ac:dyDescent="0.25">
      <c r="A156" s="52"/>
      <c r="B156" s="52"/>
      <c r="C156" s="53"/>
      <c r="D156" s="67"/>
      <c r="E156" s="54"/>
      <c r="F156" s="54"/>
      <c r="G156" s="54"/>
      <c r="H156" s="54"/>
      <c r="I156" s="160"/>
      <c r="J156" s="54"/>
      <c r="K156" s="54"/>
      <c r="L156" s="54"/>
      <c r="M156" s="160"/>
      <c r="N156" s="54"/>
      <c r="O156" s="54"/>
      <c r="P156" s="54"/>
      <c r="Q156" s="54"/>
      <c r="R156" s="54"/>
      <c r="S156" s="54"/>
      <c r="T156" s="54"/>
      <c r="U156" s="54"/>
      <c r="V156" s="54"/>
      <c r="W156" s="54"/>
      <c r="X156" s="54"/>
      <c r="Y156" s="54"/>
      <c r="Z156" s="54"/>
      <c r="AA156" s="54"/>
      <c r="AB156" s="54"/>
      <c r="AC156" s="54"/>
      <c r="AD156" s="54"/>
      <c r="AE156" s="54"/>
      <c r="AF156" s="54"/>
      <c r="AG156" s="54"/>
      <c r="AH156" s="54"/>
      <c r="AI156" s="54"/>
      <c r="AJ156" s="54"/>
      <c r="AK156" s="54"/>
      <c r="AL156" s="54"/>
      <c r="AM156" s="54"/>
      <c r="AN156" s="54"/>
      <c r="AO156" s="54"/>
      <c r="AP156" s="54"/>
      <c r="AQ156" s="54"/>
      <c r="AR156" s="54"/>
      <c r="AS156" s="54"/>
      <c r="AT156" s="54"/>
      <c r="AU156" s="54"/>
      <c r="AV156" s="54"/>
      <c r="AW156" s="54"/>
      <c r="AX156" s="54"/>
      <c r="AY156" s="54"/>
      <c r="AZ156" s="54"/>
      <c r="BA156" s="54"/>
      <c r="BB156" s="54"/>
      <c r="BC156" s="54"/>
      <c r="BD156" s="54"/>
      <c r="BE156" s="54"/>
      <c r="BF156" s="54"/>
      <c r="BG156" s="54"/>
      <c r="BH156" s="54"/>
      <c r="BI156" s="54"/>
      <c r="BJ156" s="54"/>
      <c r="BK156" s="54"/>
      <c r="BL156" s="54"/>
      <c r="BM156" s="54"/>
      <c r="BN156" s="54"/>
      <c r="BO156" s="54"/>
      <c r="BP156" s="54"/>
      <c r="BQ156" s="54"/>
      <c r="BR156" s="54"/>
      <c r="BS156" s="54"/>
      <c r="BT156" s="54"/>
      <c r="BU156" s="54"/>
      <c r="BV156" s="54"/>
      <c r="BW156" s="54"/>
    </row>
    <row r="157" spans="1:75" ht="14.4" x14ac:dyDescent="0.25">
      <c r="A157" s="52"/>
      <c r="B157" s="52"/>
      <c r="C157" s="53"/>
      <c r="D157" s="67"/>
      <c r="E157" s="54"/>
      <c r="F157" s="54"/>
      <c r="G157" s="54"/>
      <c r="H157" s="54"/>
      <c r="I157" s="160"/>
      <c r="J157" s="54"/>
      <c r="K157" s="54"/>
      <c r="L157" s="54"/>
      <c r="M157" s="160"/>
      <c r="N157" s="54"/>
      <c r="O157" s="54"/>
      <c r="P157" s="54"/>
      <c r="Q157" s="54"/>
      <c r="R157" s="54"/>
      <c r="S157" s="54"/>
      <c r="T157" s="54"/>
      <c r="U157" s="54"/>
      <c r="V157" s="54"/>
      <c r="W157" s="54"/>
      <c r="X157" s="54"/>
      <c r="Y157" s="54"/>
      <c r="Z157" s="54"/>
      <c r="AA157" s="54"/>
      <c r="AB157" s="54"/>
      <c r="AC157" s="54"/>
      <c r="AD157" s="54"/>
      <c r="AE157" s="54"/>
      <c r="AF157" s="54"/>
      <c r="AG157" s="54"/>
      <c r="AH157" s="54"/>
      <c r="AI157" s="54"/>
      <c r="AJ157" s="54"/>
      <c r="AK157" s="54"/>
      <c r="AL157" s="54"/>
      <c r="AM157" s="54"/>
      <c r="AN157" s="54"/>
      <c r="AO157" s="54"/>
      <c r="AP157" s="54"/>
      <c r="AQ157" s="54"/>
      <c r="AR157" s="54"/>
      <c r="AS157" s="54"/>
      <c r="AT157" s="54"/>
      <c r="AU157" s="54"/>
      <c r="AV157" s="54"/>
      <c r="AW157" s="54"/>
      <c r="AX157" s="54"/>
      <c r="AY157" s="54"/>
      <c r="AZ157" s="54"/>
      <c r="BA157" s="54"/>
      <c r="BB157" s="54"/>
      <c r="BC157" s="54"/>
      <c r="BD157" s="54"/>
      <c r="BE157" s="54"/>
      <c r="BF157" s="54"/>
      <c r="BG157" s="54"/>
      <c r="BH157" s="54"/>
      <c r="BI157" s="54"/>
      <c r="BJ157" s="54"/>
      <c r="BK157" s="54"/>
      <c r="BL157" s="54"/>
      <c r="BM157" s="54"/>
      <c r="BN157" s="54"/>
      <c r="BO157" s="54"/>
      <c r="BP157" s="54"/>
      <c r="BQ157" s="54"/>
      <c r="BR157" s="54"/>
      <c r="BS157" s="54"/>
      <c r="BT157" s="54"/>
      <c r="BU157" s="54"/>
      <c r="BV157" s="54"/>
      <c r="BW157" s="54"/>
    </row>
    <row r="158" spans="1:75" ht="14.4" x14ac:dyDescent="0.25">
      <c r="A158" s="52"/>
      <c r="B158" s="52"/>
      <c r="C158" s="53"/>
      <c r="D158" s="67"/>
      <c r="E158" s="54"/>
      <c r="F158" s="54"/>
      <c r="G158" s="54"/>
      <c r="H158" s="54"/>
      <c r="I158" s="160"/>
      <c r="J158" s="54"/>
      <c r="K158" s="54"/>
      <c r="L158" s="54"/>
      <c r="M158" s="160"/>
      <c r="N158" s="54"/>
      <c r="O158" s="54"/>
      <c r="P158" s="54"/>
      <c r="Q158" s="54"/>
      <c r="R158" s="54"/>
      <c r="S158" s="54"/>
      <c r="T158" s="54"/>
      <c r="U158" s="54"/>
      <c r="V158" s="54"/>
      <c r="W158" s="54"/>
      <c r="X158" s="54"/>
      <c r="Y158" s="54"/>
      <c r="Z158" s="54"/>
      <c r="AA158" s="54"/>
      <c r="AB158" s="54"/>
      <c r="AC158" s="54"/>
      <c r="AD158" s="54"/>
      <c r="AE158" s="54"/>
      <c r="AF158" s="54"/>
      <c r="AG158" s="54"/>
      <c r="AH158" s="54"/>
      <c r="AI158" s="54"/>
      <c r="AJ158" s="54"/>
      <c r="AK158" s="54"/>
      <c r="AL158" s="54"/>
      <c r="AM158" s="54"/>
      <c r="AN158" s="54"/>
      <c r="AO158" s="54"/>
      <c r="AP158" s="54"/>
      <c r="AQ158" s="54"/>
      <c r="AR158" s="54"/>
      <c r="AS158" s="54"/>
      <c r="AT158" s="54"/>
      <c r="AU158" s="54"/>
      <c r="AV158" s="54"/>
      <c r="AW158" s="54"/>
      <c r="AX158" s="54"/>
      <c r="AY158" s="54"/>
      <c r="AZ158" s="54"/>
      <c r="BA158" s="54"/>
      <c r="BB158" s="54"/>
      <c r="BC158" s="54"/>
      <c r="BD158" s="54"/>
      <c r="BE158" s="54"/>
      <c r="BF158" s="54"/>
      <c r="BG158" s="54"/>
      <c r="BH158" s="54"/>
      <c r="BI158" s="54"/>
      <c r="BJ158" s="54"/>
      <c r="BK158" s="54"/>
      <c r="BL158" s="54"/>
      <c r="BM158" s="54"/>
      <c r="BN158" s="54"/>
      <c r="BO158" s="54"/>
      <c r="BP158" s="54"/>
      <c r="BQ158" s="54"/>
      <c r="BR158" s="54"/>
      <c r="BS158" s="54"/>
      <c r="BT158" s="54"/>
      <c r="BU158" s="54"/>
      <c r="BV158" s="54"/>
      <c r="BW158" s="54"/>
    </row>
    <row r="159" spans="1:75" ht="14.4" x14ac:dyDescent="0.25">
      <c r="A159" s="52"/>
      <c r="B159" s="52"/>
      <c r="C159" s="53"/>
      <c r="D159" s="67"/>
      <c r="E159" s="54"/>
      <c r="F159" s="54"/>
      <c r="G159" s="54"/>
      <c r="H159" s="54"/>
      <c r="I159" s="160"/>
      <c r="J159" s="54"/>
      <c r="K159" s="54"/>
      <c r="L159" s="54"/>
      <c r="M159" s="160"/>
      <c r="N159" s="54"/>
      <c r="O159" s="54"/>
      <c r="P159" s="54"/>
      <c r="Q159" s="54"/>
      <c r="R159" s="54"/>
      <c r="S159" s="54"/>
      <c r="T159" s="54"/>
      <c r="U159" s="54"/>
      <c r="V159" s="54"/>
      <c r="W159" s="54"/>
      <c r="X159" s="54"/>
      <c r="Y159" s="54"/>
      <c r="Z159" s="54"/>
      <c r="AA159" s="54"/>
      <c r="AB159" s="54"/>
      <c r="AC159" s="54"/>
      <c r="AD159" s="54"/>
      <c r="AE159" s="54"/>
      <c r="AF159" s="54"/>
      <c r="AG159" s="54"/>
      <c r="AH159" s="54"/>
      <c r="AI159" s="54"/>
      <c r="AJ159" s="54"/>
      <c r="AK159" s="54"/>
      <c r="AL159" s="54"/>
      <c r="AM159" s="54"/>
      <c r="AN159" s="54"/>
      <c r="AO159" s="54"/>
      <c r="AP159" s="54"/>
      <c r="AQ159" s="54"/>
      <c r="AR159" s="54"/>
      <c r="AS159" s="54"/>
      <c r="AT159" s="54"/>
      <c r="AU159" s="54"/>
      <c r="AV159" s="54"/>
      <c r="AW159" s="54"/>
      <c r="AX159" s="54"/>
      <c r="AY159" s="54"/>
      <c r="AZ159" s="54"/>
      <c r="BA159" s="54"/>
      <c r="BB159" s="54"/>
      <c r="BC159" s="54"/>
      <c r="BD159" s="54"/>
      <c r="BE159" s="54"/>
      <c r="BF159" s="54"/>
      <c r="BG159" s="54"/>
      <c r="BH159" s="54"/>
      <c r="BI159" s="54"/>
      <c r="BJ159" s="54"/>
      <c r="BK159" s="54"/>
      <c r="BL159" s="54"/>
      <c r="BM159" s="54"/>
      <c r="BN159" s="54"/>
      <c r="BO159" s="54"/>
      <c r="BP159" s="54"/>
      <c r="BQ159" s="54"/>
      <c r="BR159" s="54"/>
      <c r="BS159" s="54"/>
      <c r="BT159" s="54"/>
      <c r="BU159" s="54"/>
      <c r="BV159" s="54"/>
      <c r="BW159" s="54"/>
    </row>
    <row r="160" spans="1:75" ht="14.4" x14ac:dyDescent="0.25">
      <c r="A160" s="52"/>
      <c r="B160" s="52"/>
      <c r="C160" s="53"/>
      <c r="D160" s="67"/>
      <c r="E160" s="54"/>
      <c r="F160" s="54"/>
      <c r="G160" s="54"/>
      <c r="H160" s="54"/>
      <c r="I160" s="160"/>
      <c r="J160" s="54"/>
      <c r="K160" s="54"/>
      <c r="L160" s="54"/>
      <c r="M160" s="160"/>
      <c r="N160" s="54"/>
      <c r="O160" s="54"/>
      <c r="P160" s="54"/>
      <c r="Q160" s="54"/>
      <c r="R160" s="54"/>
      <c r="S160" s="54"/>
      <c r="T160" s="54"/>
      <c r="U160" s="54"/>
      <c r="V160" s="54"/>
      <c r="W160" s="54"/>
      <c r="X160" s="54"/>
      <c r="Y160" s="54"/>
      <c r="Z160" s="54"/>
      <c r="AA160" s="54"/>
      <c r="AB160" s="54"/>
      <c r="AC160" s="54"/>
      <c r="AD160" s="54"/>
      <c r="AE160" s="54"/>
      <c r="AF160" s="54"/>
      <c r="AG160" s="54"/>
      <c r="AH160" s="54"/>
      <c r="AI160" s="54"/>
      <c r="AJ160" s="54"/>
      <c r="AK160" s="54"/>
      <c r="AL160" s="54"/>
      <c r="AM160" s="54"/>
      <c r="AN160" s="54"/>
      <c r="AO160" s="54"/>
      <c r="AP160" s="54"/>
      <c r="AQ160" s="54"/>
      <c r="AR160" s="54"/>
      <c r="AS160" s="54"/>
      <c r="AT160" s="54"/>
      <c r="AU160" s="54"/>
      <c r="AV160" s="54"/>
      <c r="AW160" s="54"/>
      <c r="AX160" s="54"/>
      <c r="AY160" s="54"/>
      <c r="AZ160" s="54"/>
      <c r="BA160" s="54"/>
      <c r="BB160" s="54"/>
      <c r="BC160" s="54"/>
      <c r="BD160" s="54"/>
      <c r="BE160" s="54"/>
      <c r="BF160" s="54"/>
      <c r="BG160" s="54"/>
      <c r="BH160" s="54"/>
      <c r="BI160" s="54"/>
      <c r="BJ160" s="54"/>
      <c r="BK160" s="54"/>
      <c r="BL160" s="54"/>
      <c r="BM160" s="54"/>
      <c r="BN160" s="54"/>
      <c r="BO160" s="54"/>
      <c r="BP160" s="54"/>
      <c r="BQ160" s="54"/>
      <c r="BR160" s="54"/>
      <c r="BS160" s="54"/>
      <c r="BT160" s="54"/>
      <c r="BU160" s="54"/>
      <c r="BV160" s="54"/>
      <c r="BW160" s="54"/>
    </row>
    <row r="161" spans="1:75" ht="14.4" x14ac:dyDescent="0.25">
      <c r="A161" s="52"/>
      <c r="B161" s="52"/>
      <c r="C161" s="53"/>
      <c r="D161" s="67"/>
      <c r="E161" s="54"/>
      <c r="F161" s="54"/>
      <c r="G161" s="54"/>
      <c r="H161" s="54"/>
      <c r="I161" s="160"/>
      <c r="J161" s="54"/>
      <c r="K161" s="54"/>
      <c r="L161" s="54"/>
      <c r="M161" s="160"/>
      <c r="N161" s="54"/>
      <c r="O161" s="54"/>
      <c r="P161" s="54"/>
      <c r="Q161" s="54"/>
      <c r="R161" s="54"/>
      <c r="S161" s="54"/>
      <c r="T161" s="54"/>
      <c r="U161" s="54"/>
      <c r="V161" s="54"/>
      <c r="W161" s="54"/>
      <c r="X161" s="54"/>
      <c r="Y161" s="54"/>
      <c r="Z161" s="54"/>
      <c r="AA161" s="54"/>
      <c r="AB161" s="54"/>
      <c r="AC161" s="54"/>
      <c r="AD161" s="54"/>
      <c r="AE161" s="54"/>
      <c r="AF161" s="54"/>
      <c r="AG161" s="54"/>
      <c r="AH161" s="54"/>
      <c r="AI161" s="54"/>
      <c r="AJ161" s="54"/>
      <c r="AK161" s="54"/>
      <c r="AL161" s="54"/>
      <c r="AM161" s="54"/>
      <c r="AN161" s="54"/>
      <c r="AO161" s="54"/>
      <c r="AP161" s="54"/>
      <c r="AQ161" s="54"/>
      <c r="AR161" s="54"/>
      <c r="AS161" s="54"/>
      <c r="AT161" s="54"/>
      <c r="AU161" s="54"/>
      <c r="AV161" s="54"/>
      <c r="AW161" s="54"/>
      <c r="AX161" s="54"/>
      <c r="AY161" s="54"/>
      <c r="AZ161" s="54"/>
      <c r="BA161" s="54"/>
      <c r="BB161" s="54"/>
      <c r="BC161" s="54"/>
      <c r="BD161" s="54"/>
      <c r="BE161" s="54"/>
      <c r="BF161" s="54"/>
      <c r="BG161" s="54"/>
      <c r="BH161" s="54"/>
      <c r="BI161" s="54"/>
      <c r="BJ161" s="54"/>
      <c r="BK161" s="54"/>
      <c r="BL161" s="54"/>
      <c r="BM161" s="54"/>
      <c r="BN161" s="54"/>
      <c r="BO161" s="54"/>
      <c r="BP161" s="54"/>
      <c r="BQ161" s="54"/>
      <c r="BR161" s="54"/>
      <c r="BS161" s="54"/>
      <c r="BT161" s="54"/>
      <c r="BU161" s="54"/>
      <c r="BV161" s="54"/>
      <c r="BW161" s="54"/>
    </row>
    <row r="162" spans="1:75" ht="14.4" x14ac:dyDescent="0.25">
      <c r="A162" s="52"/>
      <c r="B162" s="52"/>
      <c r="C162" s="53"/>
      <c r="D162" s="67"/>
      <c r="E162" s="54"/>
      <c r="F162" s="54"/>
      <c r="G162" s="54"/>
      <c r="H162" s="54"/>
      <c r="I162" s="160"/>
      <c r="J162" s="54"/>
      <c r="K162" s="54"/>
      <c r="L162" s="54"/>
      <c r="M162" s="160"/>
      <c r="N162" s="54"/>
      <c r="O162" s="54"/>
      <c r="P162" s="54"/>
      <c r="Q162" s="54"/>
      <c r="R162" s="54"/>
      <c r="S162" s="54"/>
      <c r="T162" s="54"/>
      <c r="U162" s="54"/>
      <c r="V162" s="54"/>
      <c r="W162" s="54"/>
      <c r="X162" s="54"/>
      <c r="Y162" s="54"/>
      <c r="Z162" s="54"/>
      <c r="AA162" s="54"/>
      <c r="AB162" s="54"/>
      <c r="AC162" s="54"/>
      <c r="AD162" s="54"/>
      <c r="AE162" s="54"/>
      <c r="AF162" s="54"/>
      <c r="AG162" s="54"/>
      <c r="AH162" s="54"/>
      <c r="AI162" s="54"/>
      <c r="AJ162" s="54"/>
      <c r="AK162" s="54"/>
      <c r="AL162" s="54"/>
      <c r="AM162" s="54"/>
      <c r="AN162" s="54"/>
      <c r="AO162" s="54"/>
      <c r="AP162" s="54"/>
      <c r="AQ162" s="54"/>
      <c r="AR162" s="54"/>
      <c r="AS162" s="54"/>
      <c r="AT162" s="54"/>
      <c r="AU162" s="54"/>
      <c r="AV162" s="54"/>
      <c r="AW162" s="54"/>
      <c r="AX162" s="54"/>
      <c r="AY162" s="54"/>
      <c r="AZ162" s="54"/>
      <c r="BA162" s="54"/>
      <c r="BB162" s="54"/>
      <c r="BC162" s="54"/>
      <c r="BD162" s="54"/>
      <c r="BE162" s="54"/>
      <c r="BF162" s="54"/>
      <c r="BG162" s="54"/>
      <c r="BH162" s="54"/>
      <c r="BI162" s="54"/>
      <c r="BJ162" s="54"/>
      <c r="BK162" s="54"/>
      <c r="BL162" s="54"/>
      <c r="BM162" s="54"/>
      <c r="BN162" s="54"/>
      <c r="BO162" s="54"/>
      <c r="BP162" s="54"/>
      <c r="BQ162" s="54"/>
      <c r="BR162" s="54"/>
      <c r="BS162" s="54"/>
      <c r="BT162" s="54"/>
      <c r="BU162" s="54"/>
      <c r="BV162" s="54"/>
      <c r="BW162" s="54"/>
    </row>
    <row r="163" spans="1:75" ht="14.4" x14ac:dyDescent="0.25">
      <c r="A163" s="52"/>
      <c r="B163" s="52"/>
      <c r="C163" s="53"/>
      <c r="D163" s="67"/>
      <c r="E163" s="54"/>
      <c r="F163" s="54"/>
      <c r="G163" s="54"/>
      <c r="H163" s="54"/>
      <c r="I163" s="160"/>
      <c r="J163" s="54"/>
      <c r="K163" s="54"/>
      <c r="L163" s="54"/>
      <c r="M163" s="160"/>
      <c r="N163" s="54"/>
      <c r="O163" s="54"/>
      <c r="P163" s="54"/>
      <c r="Q163" s="54"/>
      <c r="R163" s="54"/>
      <c r="S163" s="54"/>
      <c r="T163" s="54"/>
      <c r="U163" s="54"/>
      <c r="V163" s="54"/>
      <c r="W163" s="54"/>
      <c r="X163" s="54"/>
      <c r="Y163" s="54"/>
      <c r="Z163" s="54"/>
      <c r="AA163" s="54"/>
      <c r="AB163" s="54"/>
      <c r="AC163" s="54"/>
      <c r="AD163" s="54"/>
      <c r="AE163" s="54"/>
      <c r="AF163" s="54"/>
      <c r="AG163" s="54"/>
      <c r="AH163" s="54"/>
      <c r="AI163" s="54"/>
      <c r="AJ163" s="54"/>
      <c r="AK163" s="54"/>
      <c r="AL163" s="54"/>
      <c r="AM163" s="54"/>
      <c r="AN163" s="54"/>
      <c r="AO163" s="54"/>
      <c r="AP163" s="54"/>
      <c r="AQ163" s="54"/>
      <c r="AR163" s="54"/>
      <c r="AS163" s="54"/>
      <c r="AT163" s="54"/>
      <c r="AU163" s="54"/>
      <c r="AV163" s="54"/>
      <c r="AW163" s="54"/>
      <c r="AX163" s="54"/>
      <c r="AY163" s="54"/>
      <c r="AZ163" s="54"/>
      <c r="BA163" s="54"/>
      <c r="BB163" s="54"/>
      <c r="BC163" s="54"/>
      <c r="BD163" s="54"/>
      <c r="BE163" s="54"/>
      <c r="BF163" s="54"/>
      <c r="BG163" s="54"/>
      <c r="BH163" s="54"/>
      <c r="BI163" s="54"/>
      <c r="BJ163" s="54"/>
      <c r="BK163" s="54"/>
      <c r="BL163" s="54"/>
      <c r="BM163" s="54"/>
      <c r="BN163" s="54"/>
      <c r="BO163" s="54"/>
      <c r="BP163" s="54"/>
      <c r="BQ163" s="54"/>
      <c r="BR163" s="54"/>
      <c r="BS163" s="54"/>
      <c r="BT163" s="54"/>
      <c r="BU163" s="54"/>
      <c r="BV163" s="54"/>
      <c r="BW163" s="54"/>
    </row>
    <row r="164" spans="1:75" ht="14.4" x14ac:dyDescent="0.25">
      <c r="A164" s="52"/>
      <c r="B164" s="52"/>
      <c r="C164" s="53"/>
      <c r="D164" s="67"/>
      <c r="E164" s="54"/>
      <c r="F164" s="54"/>
      <c r="G164" s="54"/>
      <c r="H164" s="54"/>
      <c r="I164" s="160"/>
      <c r="J164" s="54"/>
      <c r="K164" s="54"/>
      <c r="L164" s="54"/>
      <c r="M164" s="160"/>
      <c r="N164" s="54"/>
      <c r="O164" s="54"/>
      <c r="P164" s="54"/>
      <c r="Q164" s="54"/>
      <c r="R164" s="54"/>
      <c r="S164" s="54"/>
      <c r="T164" s="54"/>
      <c r="U164" s="54"/>
      <c r="V164" s="54"/>
      <c r="W164" s="54"/>
      <c r="X164" s="54"/>
      <c r="Y164" s="54"/>
      <c r="Z164" s="54"/>
      <c r="AA164" s="54"/>
      <c r="AB164" s="54"/>
      <c r="AC164" s="54"/>
      <c r="AD164" s="54"/>
      <c r="AE164" s="54"/>
      <c r="AF164" s="54"/>
      <c r="AG164" s="54"/>
      <c r="AH164" s="54"/>
      <c r="AI164" s="54"/>
      <c r="AJ164" s="54"/>
      <c r="AK164" s="54"/>
      <c r="AL164" s="54"/>
      <c r="AM164" s="54"/>
      <c r="AN164" s="54"/>
      <c r="AO164" s="54"/>
      <c r="AP164" s="54"/>
      <c r="AQ164" s="54"/>
      <c r="AR164" s="54"/>
      <c r="AS164" s="54"/>
      <c r="AT164" s="54"/>
      <c r="AU164" s="54"/>
      <c r="AV164" s="54"/>
      <c r="AW164" s="54"/>
      <c r="AX164" s="54"/>
      <c r="AY164" s="54"/>
      <c r="AZ164" s="54"/>
      <c r="BA164" s="54"/>
      <c r="BB164" s="54"/>
      <c r="BC164" s="54"/>
      <c r="BD164" s="54"/>
      <c r="BE164" s="54"/>
      <c r="BF164" s="54"/>
      <c r="BG164" s="54"/>
      <c r="BH164" s="54"/>
      <c r="BI164" s="54"/>
      <c r="BJ164" s="54"/>
      <c r="BK164" s="54"/>
      <c r="BL164" s="54"/>
      <c r="BM164" s="54"/>
      <c r="BN164" s="54"/>
      <c r="BO164" s="54"/>
      <c r="BP164" s="54"/>
      <c r="BQ164" s="54"/>
      <c r="BR164" s="54"/>
      <c r="BS164" s="54"/>
      <c r="BT164" s="54"/>
      <c r="BU164" s="54"/>
      <c r="BV164" s="54"/>
      <c r="BW164" s="54"/>
    </row>
    <row r="165" spans="1:75" ht="14.4" x14ac:dyDescent="0.25">
      <c r="A165" s="52"/>
      <c r="B165" s="52"/>
      <c r="C165" s="53"/>
      <c r="D165" s="67"/>
      <c r="E165" s="54"/>
      <c r="F165" s="54"/>
      <c r="G165" s="54"/>
      <c r="H165" s="54"/>
      <c r="I165" s="160"/>
      <c r="J165" s="54"/>
      <c r="K165" s="54"/>
      <c r="L165" s="54"/>
      <c r="M165" s="160"/>
      <c r="N165" s="54"/>
      <c r="O165" s="54"/>
      <c r="P165" s="54"/>
      <c r="Q165" s="54"/>
      <c r="R165" s="54"/>
      <c r="S165" s="54"/>
      <c r="T165" s="54"/>
      <c r="U165" s="54"/>
      <c r="V165" s="54"/>
      <c r="W165" s="54"/>
      <c r="X165" s="54"/>
      <c r="Y165" s="54"/>
      <c r="Z165" s="54"/>
      <c r="AA165" s="54"/>
      <c r="AB165" s="54"/>
      <c r="AC165" s="54"/>
      <c r="AD165" s="54"/>
      <c r="AE165" s="54"/>
      <c r="AF165" s="54"/>
      <c r="AG165" s="54"/>
      <c r="AH165" s="54"/>
      <c r="AI165" s="54"/>
      <c r="AJ165" s="54"/>
      <c r="AK165" s="54"/>
      <c r="AL165" s="54"/>
      <c r="AM165" s="54"/>
      <c r="AN165" s="54"/>
      <c r="AO165" s="54"/>
      <c r="AP165" s="54"/>
      <c r="AQ165" s="54"/>
      <c r="AR165" s="54"/>
      <c r="AS165" s="54"/>
      <c r="AT165" s="54"/>
      <c r="AU165" s="54"/>
      <c r="AV165" s="54"/>
      <c r="AW165" s="54"/>
      <c r="AX165" s="54"/>
      <c r="AY165" s="54"/>
      <c r="AZ165" s="54"/>
      <c r="BA165" s="54"/>
      <c r="BB165" s="54"/>
      <c r="BC165" s="54"/>
      <c r="BD165" s="54"/>
      <c r="BE165" s="54"/>
      <c r="BF165" s="54"/>
      <c r="BG165" s="54"/>
      <c r="BH165" s="54"/>
      <c r="BI165" s="54"/>
      <c r="BJ165" s="54"/>
      <c r="BK165" s="54"/>
      <c r="BL165" s="54"/>
      <c r="BM165" s="54"/>
      <c r="BN165" s="54"/>
      <c r="BO165" s="54"/>
      <c r="BP165" s="54"/>
      <c r="BQ165" s="54"/>
      <c r="BR165" s="54"/>
      <c r="BS165" s="54"/>
      <c r="BT165" s="54"/>
      <c r="BU165" s="54"/>
      <c r="BV165" s="54"/>
      <c r="BW165" s="54"/>
    </row>
    <row r="166" spans="1:75" ht="14.4" x14ac:dyDescent="0.25">
      <c r="A166" s="52"/>
      <c r="B166" s="52"/>
      <c r="C166" s="53"/>
      <c r="D166" s="67"/>
      <c r="E166" s="54"/>
      <c r="F166" s="54"/>
      <c r="G166" s="54"/>
      <c r="H166" s="54"/>
      <c r="I166" s="160"/>
      <c r="J166" s="54"/>
      <c r="K166" s="54"/>
      <c r="L166" s="54"/>
      <c r="M166" s="160"/>
      <c r="N166" s="54"/>
      <c r="O166" s="54"/>
      <c r="P166" s="54"/>
      <c r="Q166" s="54"/>
      <c r="R166" s="54"/>
      <c r="S166" s="54"/>
      <c r="T166" s="54"/>
      <c r="U166" s="54"/>
      <c r="V166" s="54"/>
      <c r="W166" s="54"/>
      <c r="X166" s="54"/>
      <c r="Y166" s="54"/>
      <c r="Z166" s="54"/>
      <c r="AA166" s="54"/>
      <c r="AB166" s="54"/>
      <c r="AC166" s="54"/>
      <c r="AD166" s="54"/>
      <c r="AE166" s="54"/>
      <c r="AF166" s="54"/>
      <c r="AG166" s="54"/>
      <c r="AH166" s="54"/>
      <c r="AI166" s="54"/>
      <c r="AJ166" s="54"/>
      <c r="AK166" s="54"/>
      <c r="AL166" s="54"/>
      <c r="AM166" s="54"/>
      <c r="AN166" s="54"/>
      <c r="AO166" s="54"/>
      <c r="AP166" s="54"/>
      <c r="AQ166" s="54"/>
      <c r="AR166" s="54"/>
      <c r="AS166" s="54"/>
      <c r="AT166" s="54"/>
      <c r="AU166" s="54"/>
      <c r="AV166" s="54"/>
      <c r="AW166" s="54"/>
      <c r="AX166" s="54"/>
      <c r="AY166" s="54"/>
      <c r="AZ166" s="54"/>
      <c r="BA166" s="54"/>
      <c r="BB166" s="54"/>
      <c r="BC166" s="54"/>
      <c r="BD166" s="54"/>
      <c r="BE166" s="54"/>
      <c r="BF166" s="54"/>
      <c r="BG166" s="54"/>
      <c r="BH166" s="54"/>
      <c r="BI166" s="54"/>
      <c r="BJ166" s="54"/>
      <c r="BK166" s="54"/>
      <c r="BL166" s="54"/>
      <c r="BM166" s="54"/>
      <c r="BN166" s="54"/>
      <c r="BO166" s="54"/>
      <c r="BP166" s="54"/>
      <c r="BQ166" s="54"/>
      <c r="BR166" s="54"/>
      <c r="BS166" s="54"/>
      <c r="BT166" s="54"/>
      <c r="BU166" s="54"/>
      <c r="BV166" s="54"/>
      <c r="BW166" s="54"/>
    </row>
    <row r="167" spans="1:75" ht="14.4" x14ac:dyDescent="0.25">
      <c r="A167" s="52"/>
      <c r="B167" s="52"/>
      <c r="C167" s="53"/>
      <c r="D167" s="67"/>
      <c r="E167" s="54"/>
      <c r="F167" s="54"/>
      <c r="G167" s="54"/>
      <c r="H167" s="54"/>
      <c r="I167" s="160"/>
      <c r="J167" s="54"/>
      <c r="K167" s="54"/>
      <c r="L167" s="54"/>
      <c r="M167" s="160"/>
      <c r="N167" s="54"/>
      <c r="O167" s="54"/>
      <c r="P167" s="54"/>
      <c r="Q167" s="54"/>
      <c r="R167" s="54"/>
      <c r="S167" s="54"/>
      <c r="T167" s="54"/>
      <c r="U167" s="54"/>
      <c r="V167" s="54"/>
      <c r="W167" s="54"/>
      <c r="X167" s="54"/>
      <c r="Y167" s="54"/>
      <c r="Z167" s="54"/>
      <c r="AA167" s="54"/>
      <c r="AB167" s="54"/>
      <c r="AC167" s="54"/>
      <c r="AD167" s="54"/>
      <c r="AE167" s="54"/>
      <c r="AF167" s="54"/>
      <c r="AG167" s="54"/>
      <c r="AH167" s="54"/>
      <c r="AI167" s="54"/>
      <c r="AJ167" s="54"/>
      <c r="AK167" s="54"/>
      <c r="AL167" s="54"/>
      <c r="AM167" s="54"/>
      <c r="AN167" s="54"/>
      <c r="AO167" s="54"/>
      <c r="AP167" s="54"/>
      <c r="AQ167" s="54"/>
      <c r="AR167" s="54"/>
      <c r="AS167" s="54"/>
      <c r="AT167" s="54"/>
      <c r="AU167" s="54"/>
      <c r="AV167" s="54"/>
      <c r="AW167" s="54"/>
      <c r="AX167" s="54"/>
      <c r="AY167" s="54"/>
      <c r="AZ167" s="54"/>
      <c r="BA167" s="54"/>
      <c r="BB167" s="54"/>
      <c r="BC167" s="54"/>
      <c r="BD167" s="54"/>
      <c r="BE167" s="54"/>
      <c r="BF167" s="54"/>
      <c r="BG167" s="54"/>
      <c r="BH167" s="54"/>
      <c r="BI167" s="54"/>
      <c r="BJ167" s="54"/>
      <c r="BK167" s="54"/>
      <c r="BL167" s="54"/>
      <c r="BM167" s="54"/>
      <c r="BN167" s="54"/>
      <c r="BO167" s="54"/>
      <c r="BP167" s="54"/>
      <c r="BQ167" s="54"/>
      <c r="BR167" s="54"/>
      <c r="BS167" s="54"/>
      <c r="BT167" s="54"/>
      <c r="BU167" s="54"/>
      <c r="BV167" s="54"/>
      <c r="BW167" s="54"/>
    </row>
    <row r="168" spans="1:75" ht="14.4" x14ac:dyDescent="0.25">
      <c r="A168" s="52"/>
      <c r="B168" s="52"/>
      <c r="C168" s="53"/>
      <c r="D168" s="67"/>
      <c r="E168" s="54"/>
      <c r="F168" s="54"/>
      <c r="G168" s="54"/>
      <c r="H168" s="54"/>
      <c r="I168" s="160"/>
      <c r="J168" s="54"/>
      <c r="K168" s="54"/>
      <c r="L168" s="54"/>
      <c r="M168" s="160"/>
      <c r="N168" s="54"/>
      <c r="O168" s="54"/>
      <c r="P168" s="54"/>
      <c r="Q168" s="54"/>
      <c r="R168" s="54"/>
      <c r="S168" s="54"/>
      <c r="T168" s="54"/>
      <c r="U168" s="54"/>
      <c r="V168" s="54"/>
      <c r="W168" s="54"/>
      <c r="X168" s="54"/>
      <c r="Y168" s="54"/>
      <c r="Z168" s="54"/>
      <c r="AA168" s="54"/>
      <c r="AB168" s="54"/>
      <c r="AC168" s="54"/>
      <c r="AD168" s="54"/>
      <c r="AE168" s="54"/>
      <c r="AF168" s="54"/>
      <c r="AG168" s="54"/>
      <c r="AH168" s="54"/>
      <c r="AI168" s="54"/>
      <c r="AJ168" s="54"/>
      <c r="AK168" s="54"/>
      <c r="AL168" s="54"/>
      <c r="AM168" s="54"/>
      <c r="AN168" s="54"/>
      <c r="AO168" s="54"/>
      <c r="AP168" s="54"/>
      <c r="AQ168" s="54"/>
      <c r="AR168" s="54"/>
      <c r="AS168" s="54"/>
      <c r="AT168" s="54"/>
      <c r="AU168" s="54"/>
      <c r="AV168" s="54"/>
      <c r="AW168" s="54"/>
      <c r="AX168" s="54"/>
      <c r="AY168" s="54"/>
      <c r="AZ168" s="54"/>
      <c r="BA168" s="54"/>
      <c r="BB168" s="54"/>
      <c r="BC168" s="54"/>
      <c r="BD168" s="54"/>
      <c r="BE168" s="54"/>
      <c r="BF168" s="54"/>
      <c r="BG168" s="54"/>
      <c r="BH168" s="54"/>
      <c r="BI168" s="54"/>
      <c r="BJ168" s="54"/>
      <c r="BK168" s="54"/>
      <c r="BL168" s="54"/>
      <c r="BM168" s="54"/>
      <c r="BN168" s="54"/>
      <c r="BO168" s="54"/>
      <c r="BP168" s="54"/>
      <c r="BQ168" s="54"/>
      <c r="BR168" s="54"/>
      <c r="BS168" s="54"/>
      <c r="BT168" s="54"/>
      <c r="BU168" s="54"/>
      <c r="BV168" s="54"/>
      <c r="BW168" s="54"/>
    </row>
    <row r="169" spans="1:75" ht="14.4" x14ac:dyDescent="0.25">
      <c r="A169" s="52"/>
      <c r="B169" s="52"/>
      <c r="C169" s="53"/>
      <c r="D169" s="67"/>
      <c r="E169" s="54"/>
      <c r="F169" s="54"/>
      <c r="G169" s="54"/>
      <c r="H169" s="54"/>
      <c r="I169" s="160"/>
      <c r="J169" s="54"/>
      <c r="K169" s="54"/>
      <c r="L169" s="54"/>
      <c r="M169" s="160"/>
      <c r="N169" s="54"/>
      <c r="O169" s="54"/>
      <c r="P169" s="54"/>
      <c r="Q169" s="54"/>
      <c r="R169" s="54"/>
      <c r="S169" s="54"/>
      <c r="T169" s="54"/>
      <c r="U169" s="54"/>
      <c r="V169" s="54"/>
      <c r="W169" s="54"/>
      <c r="X169" s="54"/>
      <c r="Y169" s="54"/>
      <c r="Z169" s="54"/>
      <c r="AA169" s="54"/>
      <c r="AB169" s="54"/>
      <c r="AC169" s="54"/>
      <c r="AD169" s="54"/>
      <c r="AE169" s="54"/>
      <c r="AF169" s="54"/>
      <c r="AG169" s="54"/>
      <c r="AH169" s="54"/>
      <c r="AI169" s="54"/>
      <c r="AJ169" s="54"/>
      <c r="AK169" s="54"/>
      <c r="AL169" s="54"/>
      <c r="AM169" s="54"/>
      <c r="AN169" s="54"/>
      <c r="AO169" s="54"/>
      <c r="AP169" s="54"/>
      <c r="AQ169" s="54"/>
      <c r="AR169" s="54"/>
      <c r="AS169" s="54"/>
      <c r="AT169" s="54"/>
      <c r="AU169" s="54"/>
      <c r="AV169" s="54"/>
      <c r="AW169" s="54"/>
      <c r="AX169" s="54"/>
      <c r="AY169" s="54"/>
      <c r="AZ169" s="54"/>
      <c r="BA169" s="54"/>
      <c r="BB169" s="54"/>
      <c r="BC169" s="54"/>
      <c r="BD169" s="54"/>
      <c r="BE169" s="54"/>
      <c r="BF169" s="54"/>
      <c r="BG169" s="54"/>
      <c r="BH169" s="54"/>
      <c r="BI169" s="54"/>
      <c r="BJ169" s="54"/>
      <c r="BK169" s="54"/>
      <c r="BL169" s="54"/>
      <c r="BM169" s="54"/>
      <c r="BN169" s="54"/>
      <c r="BO169" s="54"/>
      <c r="BP169" s="54"/>
      <c r="BQ169" s="54"/>
      <c r="BR169" s="54"/>
      <c r="BS169" s="54"/>
      <c r="BT169" s="54"/>
      <c r="BU169" s="54"/>
      <c r="BV169" s="54"/>
      <c r="BW169" s="54"/>
    </row>
    <row r="170" spans="1:75" ht="14.4" x14ac:dyDescent="0.25">
      <c r="A170" s="52"/>
      <c r="B170" s="52"/>
      <c r="C170" s="53"/>
      <c r="D170" s="67"/>
      <c r="E170" s="54"/>
      <c r="F170" s="54"/>
      <c r="G170" s="54"/>
      <c r="H170" s="54"/>
      <c r="I170" s="160"/>
      <c r="J170" s="54"/>
      <c r="K170" s="54"/>
      <c r="L170" s="54"/>
      <c r="M170" s="160"/>
      <c r="N170" s="54"/>
      <c r="O170" s="54"/>
      <c r="P170" s="54"/>
      <c r="Q170" s="54"/>
      <c r="R170" s="54"/>
      <c r="S170" s="54"/>
      <c r="T170" s="54"/>
      <c r="U170" s="54"/>
      <c r="V170" s="54"/>
      <c r="W170" s="54"/>
      <c r="X170" s="54"/>
      <c r="Y170" s="54"/>
      <c r="Z170" s="54"/>
      <c r="AA170" s="54"/>
      <c r="AB170" s="54"/>
      <c r="AC170" s="54"/>
      <c r="AD170" s="54"/>
      <c r="AE170" s="54"/>
      <c r="AF170" s="54"/>
      <c r="AG170" s="54"/>
      <c r="AH170" s="54"/>
      <c r="AI170" s="54"/>
      <c r="AJ170" s="54"/>
      <c r="AK170" s="54"/>
      <c r="AL170" s="54"/>
      <c r="AM170" s="54"/>
      <c r="AN170" s="54"/>
      <c r="AO170" s="54"/>
      <c r="AP170" s="54"/>
      <c r="AQ170" s="54"/>
      <c r="AR170" s="54"/>
      <c r="AS170" s="54"/>
      <c r="AT170" s="54"/>
      <c r="AU170" s="54"/>
      <c r="AV170" s="54"/>
      <c r="AW170" s="54"/>
      <c r="AX170" s="54"/>
      <c r="AY170" s="54"/>
      <c r="AZ170" s="54"/>
      <c r="BA170" s="54"/>
      <c r="BB170" s="54"/>
      <c r="BC170" s="54"/>
      <c r="BD170" s="54"/>
      <c r="BE170" s="54"/>
      <c r="BF170" s="54"/>
      <c r="BG170" s="54"/>
      <c r="BH170" s="54"/>
      <c r="BI170" s="54"/>
      <c r="BJ170" s="54"/>
      <c r="BK170" s="54"/>
      <c r="BL170" s="54"/>
      <c r="BM170" s="54"/>
      <c r="BN170" s="54"/>
      <c r="BO170" s="54"/>
      <c r="BP170" s="54"/>
      <c r="BQ170" s="54"/>
      <c r="BR170" s="54"/>
      <c r="BS170" s="54"/>
      <c r="BT170" s="54"/>
      <c r="BU170" s="54"/>
      <c r="BV170" s="54"/>
      <c r="BW170" s="54"/>
    </row>
    <row r="171" spans="1:75" ht="14.4" x14ac:dyDescent="0.25">
      <c r="A171" s="52"/>
      <c r="B171" s="52"/>
      <c r="C171" s="53"/>
      <c r="D171" s="67"/>
      <c r="E171" s="54"/>
      <c r="F171" s="54"/>
      <c r="G171" s="54"/>
      <c r="H171" s="54"/>
      <c r="I171" s="160"/>
      <c r="J171" s="54"/>
      <c r="K171" s="54"/>
      <c r="L171" s="54"/>
      <c r="M171" s="160"/>
      <c r="N171" s="54"/>
      <c r="O171" s="54"/>
      <c r="P171" s="54"/>
      <c r="Q171" s="54"/>
      <c r="R171" s="54"/>
      <c r="S171" s="54"/>
      <c r="T171" s="54"/>
      <c r="U171" s="54"/>
      <c r="V171" s="54"/>
      <c r="W171" s="54"/>
      <c r="X171" s="54"/>
      <c r="Y171" s="54"/>
      <c r="Z171" s="54"/>
      <c r="AA171" s="54"/>
      <c r="AB171" s="54"/>
      <c r="AC171" s="54"/>
      <c r="AD171" s="54"/>
      <c r="AE171" s="54"/>
      <c r="AF171" s="54"/>
      <c r="AG171" s="54"/>
      <c r="AH171" s="54"/>
      <c r="AI171" s="54"/>
      <c r="AJ171" s="54"/>
      <c r="AK171" s="54"/>
      <c r="AL171" s="54"/>
      <c r="AM171" s="54"/>
      <c r="AN171" s="54"/>
      <c r="AO171" s="54"/>
      <c r="AP171" s="54"/>
      <c r="AQ171" s="54"/>
      <c r="AR171" s="54"/>
      <c r="AS171" s="54"/>
      <c r="AT171" s="54"/>
      <c r="AU171" s="54"/>
      <c r="AV171" s="54"/>
      <c r="AW171" s="54"/>
      <c r="AX171" s="54"/>
      <c r="AY171" s="54"/>
      <c r="AZ171" s="54"/>
      <c r="BA171" s="54"/>
      <c r="BB171" s="54"/>
      <c r="BC171" s="54"/>
      <c r="BD171" s="54"/>
      <c r="BE171" s="54"/>
      <c r="BF171" s="54"/>
      <c r="BG171" s="54"/>
      <c r="BH171" s="54"/>
      <c r="BI171" s="54"/>
      <c r="BJ171" s="54"/>
      <c r="BK171" s="54"/>
      <c r="BL171" s="54"/>
      <c r="BM171" s="54"/>
      <c r="BN171" s="54"/>
      <c r="BO171" s="54"/>
      <c r="BP171" s="54"/>
      <c r="BQ171" s="54"/>
      <c r="BR171" s="54"/>
      <c r="BS171" s="54"/>
      <c r="BT171" s="54"/>
      <c r="BU171" s="54"/>
      <c r="BV171" s="54"/>
      <c r="BW171" s="54"/>
    </row>
    <row r="172" spans="1:75" ht="14.4" x14ac:dyDescent="0.25">
      <c r="A172" s="52"/>
      <c r="B172" s="52"/>
      <c r="C172" s="53"/>
      <c r="D172" s="67"/>
      <c r="E172" s="54"/>
      <c r="F172" s="54"/>
      <c r="G172" s="54"/>
      <c r="H172" s="54"/>
      <c r="I172" s="160"/>
      <c r="J172" s="54"/>
      <c r="K172" s="54"/>
      <c r="L172" s="54"/>
      <c r="M172" s="160"/>
      <c r="N172" s="54"/>
      <c r="O172" s="54"/>
      <c r="P172" s="54"/>
      <c r="Q172" s="54"/>
      <c r="R172" s="54"/>
      <c r="S172" s="54"/>
      <c r="T172" s="54"/>
      <c r="U172" s="54"/>
      <c r="V172" s="54"/>
      <c r="W172" s="54"/>
      <c r="X172" s="54"/>
      <c r="Y172" s="54"/>
      <c r="Z172" s="54"/>
      <c r="AA172" s="54"/>
      <c r="AB172" s="54"/>
      <c r="AC172" s="54"/>
      <c r="AD172" s="54"/>
      <c r="AE172" s="54"/>
      <c r="AF172" s="54"/>
      <c r="AG172" s="54"/>
      <c r="AH172" s="54"/>
      <c r="AI172" s="54"/>
      <c r="AJ172" s="54"/>
      <c r="AK172" s="54"/>
      <c r="AL172" s="54"/>
      <c r="AM172" s="54"/>
      <c r="AN172" s="54"/>
      <c r="AO172" s="54"/>
      <c r="AP172" s="54"/>
      <c r="AQ172" s="54"/>
      <c r="AR172" s="54"/>
      <c r="AS172" s="54"/>
      <c r="AT172" s="54"/>
      <c r="AU172" s="54"/>
      <c r="AV172" s="54"/>
      <c r="AW172" s="54"/>
      <c r="AX172" s="54"/>
      <c r="AY172" s="54"/>
      <c r="AZ172" s="54"/>
      <c r="BA172" s="54"/>
      <c r="BB172" s="54"/>
      <c r="BC172" s="54"/>
      <c r="BD172" s="54"/>
      <c r="BE172" s="54"/>
      <c r="BF172" s="54"/>
      <c r="BG172" s="54"/>
      <c r="BH172" s="54"/>
      <c r="BI172" s="54"/>
      <c r="BJ172" s="54"/>
      <c r="BK172" s="54"/>
      <c r="BL172" s="54"/>
      <c r="BM172" s="54"/>
      <c r="BN172" s="54"/>
      <c r="BO172" s="54"/>
      <c r="BP172" s="54"/>
      <c r="BQ172" s="54"/>
      <c r="BR172" s="54"/>
      <c r="BS172" s="54"/>
      <c r="BT172" s="54"/>
      <c r="BU172" s="54"/>
      <c r="BV172" s="54"/>
      <c r="BW172" s="54"/>
    </row>
    <row r="173" spans="1:75" ht="14.4" x14ac:dyDescent="0.25">
      <c r="A173" s="52"/>
      <c r="B173" s="52"/>
      <c r="C173" s="53"/>
      <c r="D173" s="67"/>
      <c r="E173" s="54"/>
      <c r="F173" s="54"/>
      <c r="G173" s="54"/>
      <c r="H173" s="54"/>
      <c r="I173" s="160"/>
      <c r="J173" s="54"/>
      <c r="K173" s="54"/>
      <c r="L173" s="54"/>
      <c r="M173" s="160"/>
      <c r="N173" s="54"/>
      <c r="O173" s="54"/>
      <c r="P173" s="54"/>
      <c r="Q173" s="54"/>
      <c r="R173" s="54"/>
      <c r="S173" s="54"/>
      <c r="T173" s="54"/>
      <c r="U173" s="54"/>
      <c r="V173" s="54"/>
      <c r="W173" s="54"/>
      <c r="X173" s="54"/>
      <c r="Y173" s="54"/>
      <c r="Z173" s="54"/>
      <c r="AA173" s="54"/>
      <c r="AB173" s="54"/>
      <c r="AC173" s="54"/>
      <c r="AD173" s="54"/>
      <c r="AE173" s="54"/>
      <c r="AF173" s="54"/>
      <c r="AG173" s="54"/>
      <c r="AH173" s="54"/>
      <c r="AI173" s="54"/>
      <c r="AJ173" s="54"/>
      <c r="AK173" s="54"/>
      <c r="AL173" s="54"/>
      <c r="AM173" s="54"/>
      <c r="AN173" s="54"/>
      <c r="AO173" s="54"/>
      <c r="AP173" s="54"/>
      <c r="AQ173" s="54"/>
      <c r="AR173" s="54"/>
      <c r="AS173" s="54"/>
      <c r="AT173" s="54"/>
      <c r="AU173" s="54"/>
      <c r="AV173" s="54"/>
      <c r="AW173" s="54"/>
      <c r="AX173" s="54"/>
      <c r="AY173" s="54"/>
      <c r="AZ173" s="54"/>
      <c r="BA173" s="54"/>
      <c r="BB173" s="54"/>
      <c r="BC173" s="54"/>
      <c r="BD173" s="54"/>
      <c r="BE173" s="54"/>
      <c r="BF173" s="54"/>
      <c r="BG173" s="54"/>
      <c r="BH173" s="54"/>
      <c r="BI173" s="54"/>
      <c r="BJ173" s="54"/>
      <c r="BK173" s="54"/>
      <c r="BL173" s="54"/>
      <c r="BM173" s="54"/>
      <c r="BN173" s="54"/>
      <c r="BO173" s="54"/>
      <c r="BP173" s="54"/>
      <c r="BQ173" s="54"/>
      <c r="BR173" s="54"/>
      <c r="BS173" s="54"/>
      <c r="BT173" s="54"/>
      <c r="BU173" s="54"/>
      <c r="BV173" s="54"/>
      <c r="BW173" s="54"/>
    </row>
    <row r="174" spans="1:75" ht="14.4" x14ac:dyDescent="0.25">
      <c r="A174" s="52"/>
      <c r="B174" s="52"/>
      <c r="C174" s="53"/>
      <c r="D174" s="67"/>
      <c r="E174" s="54"/>
      <c r="F174" s="54"/>
      <c r="G174" s="54"/>
      <c r="H174" s="54"/>
      <c r="I174" s="160"/>
      <c r="J174" s="54"/>
      <c r="K174" s="54"/>
      <c r="L174" s="54"/>
      <c r="M174" s="160"/>
      <c r="N174" s="54"/>
      <c r="O174" s="54"/>
      <c r="P174" s="54"/>
      <c r="Q174" s="54"/>
      <c r="R174" s="54"/>
      <c r="S174" s="54"/>
      <c r="T174" s="54"/>
      <c r="U174" s="54"/>
      <c r="V174" s="54"/>
      <c r="W174" s="54"/>
      <c r="X174" s="54"/>
      <c r="Y174" s="54"/>
      <c r="Z174" s="54"/>
      <c r="AA174" s="54"/>
      <c r="AB174" s="54"/>
      <c r="AC174" s="54"/>
      <c r="AD174" s="54"/>
      <c r="AE174" s="54"/>
      <c r="AF174" s="54"/>
      <c r="AG174" s="54"/>
      <c r="AH174" s="54"/>
      <c r="AI174" s="54"/>
      <c r="AJ174" s="54"/>
      <c r="AK174" s="54"/>
      <c r="AL174" s="54"/>
      <c r="AM174" s="54"/>
      <c r="AN174" s="54"/>
      <c r="AO174" s="54"/>
      <c r="AP174" s="54"/>
      <c r="AQ174" s="54"/>
      <c r="AR174" s="54"/>
      <c r="AS174" s="54"/>
      <c r="AT174" s="54"/>
      <c r="AU174" s="54"/>
      <c r="AV174" s="54"/>
      <c r="AW174" s="54"/>
      <c r="AX174" s="54"/>
      <c r="AY174" s="54"/>
      <c r="AZ174" s="54"/>
      <c r="BA174" s="54"/>
      <c r="BB174" s="54"/>
      <c r="BC174" s="54"/>
      <c r="BD174" s="54"/>
      <c r="BE174" s="54"/>
      <c r="BF174" s="54"/>
      <c r="BG174" s="54"/>
      <c r="BH174" s="54"/>
      <c r="BI174" s="54"/>
      <c r="BJ174" s="54"/>
      <c r="BK174" s="54"/>
      <c r="BL174" s="54"/>
      <c r="BM174" s="54"/>
      <c r="BN174" s="54"/>
      <c r="BO174" s="54"/>
      <c r="BP174" s="54"/>
      <c r="BQ174" s="54"/>
      <c r="BR174" s="54"/>
      <c r="BS174" s="54"/>
      <c r="BT174" s="54"/>
      <c r="BU174" s="54"/>
      <c r="BV174" s="54"/>
      <c r="BW174" s="54"/>
    </row>
    <row r="175" spans="1:75" ht="14.4" x14ac:dyDescent="0.25">
      <c r="A175" s="52"/>
      <c r="B175" s="52"/>
      <c r="C175" s="53"/>
      <c r="D175" s="67"/>
      <c r="E175" s="54"/>
      <c r="F175" s="54"/>
      <c r="G175" s="54"/>
      <c r="H175" s="54"/>
      <c r="I175" s="160"/>
      <c r="J175" s="54"/>
      <c r="K175" s="54"/>
      <c r="L175" s="54"/>
      <c r="M175" s="160"/>
      <c r="N175" s="54"/>
      <c r="O175" s="54"/>
      <c r="P175" s="54"/>
      <c r="Q175" s="54"/>
      <c r="R175" s="54"/>
      <c r="S175" s="54"/>
      <c r="T175" s="54"/>
      <c r="U175" s="54"/>
      <c r="V175" s="54"/>
      <c r="W175" s="54"/>
      <c r="X175" s="54"/>
      <c r="Y175" s="54"/>
      <c r="Z175" s="54"/>
      <c r="AA175" s="54"/>
      <c r="AB175" s="54"/>
      <c r="AC175" s="54"/>
      <c r="AD175" s="54"/>
      <c r="AE175" s="54"/>
      <c r="AF175" s="54"/>
      <c r="AG175" s="54"/>
      <c r="AH175" s="54"/>
      <c r="AI175" s="54"/>
      <c r="AJ175" s="54"/>
      <c r="AK175" s="54"/>
      <c r="AL175" s="54"/>
      <c r="AM175" s="54"/>
      <c r="AN175" s="54"/>
      <c r="AO175" s="54"/>
      <c r="AP175" s="54"/>
      <c r="AQ175" s="54"/>
      <c r="AR175" s="54"/>
      <c r="AS175" s="54"/>
      <c r="AT175" s="54"/>
      <c r="AU175" s="54"/>
      <c r="AV175" s="54"/>
      <c r="AW175" s="54"/>
      <c r="AX175" s="54"/>
      <c r="AY175" s="54"/>
      <c r="AZ175" s="54"/>
      <c r="BA175" s="54"/>
      <c r="BB175" s="54"/>
      <c r="BC175" s="54"/>
      <c r="BD175" s="54"/>
      <c r="BE175" s="54"/>
      <c r="BF175" s="54"/>
      <c r="BG175" s="54"/>
      <c r="BH175" s="54"/>
      <c r="BI175" s="54"/>
      <c r="BJ175" s="54"/>
      <c r="BK175" s="54"/>
      <c r="BL175" s="54"/>
      <c r="BM175" s="54"/>
      <c r="BN175" s="54"/>
      <c r="BO175" s="54"/>
      <c r="BP175" s="54"/>
      <c r="BQ175" s="54"/>
      <c r="BR175" s="54"/>
      <c r="BS175" s="54"/>
      <c r="BT175" s="54"/>
      <c r="BU175" s="54"/>
      <c r="BV175" s="54"/>
      <c r="BW175" s="54"/>
    </row>
    <row r="176" spans="1:75" ht="14.4" x14ac:dyDescent="0.25">
      <c r="A176" s="52"/>
      <c r="B176" s="52"/>
      <c r="C176" s="53"/>
      <c r="D176" s="67"/>
      <c r="E176" s="54"/>
      <c r="F176" s="54"/>
      <c r="G176" s="54"/>
      <c r="H176" s="54"/>
      <c r="I176" s="160"/>
      <c r="J176" s="54"/>
      <c r="K176" s="54"/>
      <c r="L176" s="54"/>
      <c r="M176" s="160"/>
      <c r="N176" s="54"/>
      <c r="O176" s="54"/>
      <c r="P176" s="54"/>
      <c r="Q176" s="54"/>
      <c r="R176" s="54"/>
      <c r="S176" s="54"/>
      <c r="T176" s="54"/>
      <c r="U176" s="54"/>
      <c r="V176" s="54"/>
      <c r="W176" s="54"/>
      <c r="X176" s="54"/>
      <c r="Y176" s="54"/>
      <c r="Z176" s="54"/>
      <c r="AA176" s="54"/>
      <c r="AB176" s="54"/>
      <c r="AC176" s="54"/>
      <c r="AD176" s="54"/>
      <c r="AE176" s="54"/>
      <c r="AF176" s="54"/>
      <c r="AG176" s="54"/>
      <c r="AH176" s="54"/>
      <c r="AI176" s="54"/>
      <c r="AJ176" s="54"/>
      <c r="AK176" s="54"/>
      <c r="AL176" s="54"/>
      <c r="AM176" s="54"/>
      <c r="AN176" s="54"/>
      <c r="AO176" s="54"/>
      <c r="AP176" s="54"/>
      <c r="AQ176" s="54"/>
      <c r="AR176" s="54"/>
      <c r="AS176" s="54"/>
      <c r="AT176" s="54"/>
      <c r="AU176" s="54"/>
      <c r="AV176" s="54"/>
      <c r="AW176" s="54"/>
      <c r="AX176" s="54"/>
      <c r="AY176" s="54"/>
      <c r="AZ176" s="54"/>
      <c r="BA176" s="54"/>
      <c r="BB176" s="54"/>
      <c r="BC176" s="54"/>
      <c r="BD176" s="54"/>
      <c r="BE176" s="54"/>
      <c r="BF176" s="54"/>
      <c r="BG176" s="54"/>
      <c r="BH176" s="54"/>
      <c r="BI176" s="54"/>
      <c r="BJ176" s="54"/>
      <c r="BK176" s="54"/>
      <c r="BL176" s="54"/>
      <c r="BM176" s="54"/>
      <c r="BN176" s="54"/>
      <c r="BO176" s="54"/>
      <c r="BP176" s="54"/>
      <c r="BQ176" s="54"/>
      <c r="BR176" s="54"/>
      <c r="BS176" s="54"/>
      <c r="BT176" s="54"/>
      <c r="BU176" s="54"/>
      <c r="BV176" s="54"/>
      <c r="BW176" s="54"/>
    </row>
    <row r="177" spans="1:75" ht="14.4" x14ac:dyDescent="0.25">
      <c r="A177" s="52"/>
      <c r="B177" s="52"/>
      <c r="C177" s="53"/>
      <c r="D177" s="67"/>
      <c r="E177" s="54"/>
      <c r="F177" s="54"/>
      <c r="G177" s="54"/>
      <c r="H177" s="54"/>
      <c r="I177" s="160"/>
      <c r="J177" s="54"/>
      <c r="K177" s="54"/>
      <c r="L177" s="54"/>
      <c r="M177" s="160"/>
      <c r="N177" s="54"/>
      <c r="O177" s="54"/>
      <c r="P177" s="54"/>
      <c r="Q177" s="54"/>
      <c r="R177" s="54"/>
      <c r="S177" s="54"/>
      <c r="T177" s="54"/>
      <c r="U177" s="54"/>
      <c r="V177" s="54"/>
      <c r="W177" s="54"/>
      <c r="X177" s="54"/>
      <c r="Y177" s="54"/>
      <c r="Z177" s="54"/>
      <c r="AA177" s="54"/>
      <c r="AB177" s="54"/>
      <c r="AC177" s="54"/>
      <c r="AD177" s="54"/>
      <c r="AE177" s="54"/>
      <c r="AF177" s="54"/>
      <c r="AG177" s="54"/>
      <c r="AH177" s="54"/>
      <c r="AI177" s="54"/>
      <c r="AJ177" s="54"/>
      <c r="AK177" s="54"/>
      <c r="AL177" s="54"/>
      <c r="AM177" s="54"/>
      <c r="AN177" s="54"/>
      <c r="AO177" s="54"/>
      <c r="AP177" s="54"/>
      <c r="AQ177" s="54"/>
      <c r="AR177" s="54"/>
      <c r="AS177" s="54"/>
      <c r="AT177" s="54"/>
      <c r="AU177" s="54"/>
      <c r="AV177" s="54"/>
      <c r="AW177" s="54"/>
      <c r="AX177" s="54"/>
      <c r="AY177" s="54"/>
      <c r="AZ177" s="54"/>
      <c r="BA177" s="54"/>
      <c r="BB177" s="54"/>
      <c r="BC177" s="54"/>
      <c r="BD177" s="54"/>
      <c r="BE177" s="54"/>
      <c r="BF177" s="54"/>
      <c r="BG177" s="54"/>
      <c r="BH177" s="54"/>
      <c r="BI177" s="54"/>
      <c r="BJ177" s="54"/>
      <c r="BK177" s="54"/>
      <c r="BL177" s="54"/>
      <c r="BM177" s="54"/>
      <c r="BN177" s="54"/>
      <c r="BO177" s="54"/>
      <c r="BP177" s="54"/>
      <c r="BQ177" s="54"/>
      <c r="BR177" s="54"/>
      <c r="BS177" s="54"/>
      <c r="BT177" s="54"/>
      <c r="BU177" s="54"/>
      <c r="BV177" s="54"/>
      <c r="BW177" s="54"/>
    </row>
    <row r="178" spans="1:75" ht="14.4" x14ac:dyDescent="0.25">
      <c r="A178" s="52"/>
      <c r="B178" s="52"/>
      <c r="C178" s="53"/>
      <c r="D178" s="67"/>
      <c r="E178" s="54"/>
      <c r="F178" s="54"/>
      <c r="G178" s="54"/>
      <c r="H178" s="54"/>
      <c r="I178" s="160"/>
      <c r="J178" s="54"/>
      <c r="K178" s="54"/>
      <c r="L178" s="54"/>
      <c r="M178" s="160"/>
      <c r="N178" s="54"/>
      <c r="O178" s="54"/>
      <c r="P178" s="54"/>
      <c r="Q178" s="54"/>
      <c r="R178" s="54"/>
      <c r="S178" s="54"/>
      <c r="T178" s="54"/>
      <c r="U178" s="54"/>
      <c r="V178" s="54"/>
      <c r="W178" s="54"/>
      <c r="X178" s="54"/>
      <c r="Y178" s="54"/>
      <c r="Z178" s="54"/>
      <c r="AA178" s="54"/>
      <c r="AB178" s="54"/>
      <c r="AC178" s="54"/>
      <c r="AD178" s="54"/>
      <c r="AE178" s="54"/>
      <c r="AF178" s="54"/>
      <c r="AG178" s="54"/>
      <c r="AH178" s="54"/>
      <c r="AI178" s="54"/>
      <c r="AJ178" s="54"/>
      <c r="AK178" s="54"/>
      <c r="AL178" s="54"/>
      <c r="AM178" s="54"/>
      <c r="AN178" s="54"/>
      <c r="AO178" s="54"/>
      <c r="AP178" s="54"/>
      <c r="AQ178" s="54"/>
      <c r="AR178" s="54"/>
      <c r="AS178" s="54"/>
      <c r="AT178" s="54"/>
      <c r="AU178" s="54"/>
      <c r="AV178" s="54"/>
      <c r="AW178" s="54"/>
      <c r="AX178" s="54"/>
      <c r="AY178" s="54"/>
      <c r="AZ178" s="54"/>
      <c r="BA178" s="54"/>
      <c r="BB178" s="54"/>
      <c r="BC178" s="54"/>
      <c r="BD178" s="54"/>
      <c r="BE178" s="54"/>
      <c r="BF178" s="54"/>
      <c r="BG178" s="54"/>
      <c r="BH178" s="54"/>
      <c r="BI178" s="54"/>
      <c r="BJ178" s="54"/>
      <c r="BK178" s="54"/>
      <c r="BL178" s="54"/>
      <c r="BM178" s="54"/>
      <c r="BN178" s="54"/>
      <c r="BO178" s="54"/>
      <c r="BP178" s="54"/>
      <c r="BQ178" s="54"/>
      <c r="BR178" s="54"/>
      <c r="BS178" s="54"/>
      <c r="BT178" s="54"/>
      <c r="BU178" s="54"/>
      <c r="BV178" s="54"/>
      <c r="BW178" s="54"/>
    </row>
    <row r="179" spans="1:75" ht="14.4" x14ac:dyDescent="0.25">
      <c r="A179" s="52"/>
      <c r="B179" s="52"/>
      <c r="C179" s="53"/>
      <c r="D179" s="67"/>
      <c r="E179" s="54"/>
      <c r="F179" s="54"/>
      <c r="G179" s="54"/>
      <c r="H179" s="54"/>
      <c r="I179" s="160"/>
      <c r="J179" s="54"/>
      <c r="K179" s="54"/>
      <c r="L179" s="54"/>
      <c r="M179" s="160"/>
      <c r="N179" s="54"/>
      <c r="O179" s="54"/>
      <c r="P179" s="54"/>
      <c r="Q179" s="54"/>
      <c r="R179" s="54"/>
      <c r="S179" s="54"/>
      <c r="T179" s="54"/>
      <c r="U179" s="54"/>
      <c r="V179" s="54"/>
      <c r="W179" s="54"/>
      <c r="X179" s="54"/>
      <c r="Y179" s="54"/>
      <c r="Z179" s="54"/>
      <c r="AA179" s="54"/>
      <c r="AB179" s="54"/>
      <c r="AC179" s="54"/>
      <c r="AD179" s="54"/>
      <c r="AE179" s="54"/>
      <c r="AF179" s="54"/>
      <c r="AG179" s="54"/>
      <c r="AH179" s="54"/>
      <c r="AI179" s="54"/>
      <c r="AJ179" s="54"/>
      <c r="AK179" s="54"/>
      <c r="AL179" s="54"/>
      <c r="AM179" s="54"/>
      <c r="AN179" s="54"/>
      <c r="AO179" s="54"/>
      <c r="AP179" s="54"/>
      <c r="AQ179" s="54"/>
      <c r="AR179" s="54"/>
      <c r="AS179" s="54"/>
      <c r="AT179" s="54"/>
      <c r="AU179" s="54"/>
      <c r="AV179" s="54"/>
      <c r="AW179" s="54"/>
      <c r="AX179" s="54"/>
      <c r="AY179" s="54"/>
      <c r="AZ179" s="54"/>
      <c r="BA179" s="54"/>
      <c r="BB179" s="54"/>
      <c r="BC179" s="54"/>
      <c r="BD179" s="54"/>
      <c r="BE179" s="54"/>
      <c r="BF179" s="54"/>
      <c r="BG179" s="54"/>
      <c r="BH179" s="54"/>
      <c r="BI179" s="54"/>
      <c r="BJ179" s="54"/>
      <c r="BK179" s="54"/>
      <c r="BL179" s="54"/>
      <c r="BM179" s="54"/>
      <c r="BN179" s="54"/>
      <c r="BO179" s="54"/>
      <c r="BP179" s="54"/>
      <c r="BQ179" s="54"/>
      <c r="BR179" s="54"/>
      <c r="BS179" s="54"/>
      <c r="BT179" s="54"/>
      <c r="BU179" s="54"/>
      <c r="BV179" s="54"/>
      <c r="BW179" s="54"/>
    </row>
    <row r="180" spans="1:75" ht="14.4" x14ac:dyDescent="0.25">
      <c r="A180" s="52"/>
      <c r="B180" s="52"/>
      <c r="C180" s="53"/>
      <c r="D180" s="67"/>
      <c r="E180" s="54"/>
      <c r="F180" s="54"/>
      <c r="G180" s="54"/>
      <c r="H180" s="54"/>
      <c r="I180" s="160"/>
      <c r="J180" s="54"/>
      <c r="K180" s="54"/>
      <c r="L180" s="54"/>
      <c r="M180" s="160"/>
      <c r="N180" s="54"/>
      <c r="O180" s="54"/>
      <c r="P180" s="54"/>
      <c r="Q180" s="54"/>
      <c r="R180" s="54"/>
      <c r="S180" s="54"/>
      <c r="T180" s="54"/>
      <c r="U180" s="54"/>
      <c r="V180" s="54"/>
      <c r="W180" s="54"/>
      <c r="X180" s="54"/>
      <c r="Y180" s="54"/>
      <c r="Z180" s="54"/>
      <c r="AA180" s="54"/>
      <c r="AB180" s="54"/>
      <c r="AC180" s="54"/>
      <c r="AD180" s="54"/>
      <c r="AE180" s="54"/>
      <c r="AF180" s="54"/>
      <c r="AG180" s="54"/>
      <c r="AH180" s="54"/>
      <c r="AI180" s="54"/>
      <c r="AJ180" s="54"/>
      <c r="AK180" s="54"/>
      <c r="AL180" s="54"/>
      <c r="AM180" s="54"/>
      <c r="AN180" s="54"/>
      <c r="AO180" s="54"/>
      <c r="AP180" s="54"/>
      <c r="AQ180" s="54"/>
      <c r="AR180" s="54"/>
      <c r="AS180" s="54"/>
      <c r="AT180" s="54"/>
      <c r="AU180" s="54"/>
      <c r="AV180" s="54"/>
      <c r="AW180" s="54"/>
      <c r="AX180" s="54"/>
      <c r="AY180" s="54"/>
      <c r="AZ180" s="54"/>
      <c r="BA180" s="54"/>
      <c r="BB180" s="54"/>
      <c r="BC180" s="54"/>
      <c r="BD180" s="54"/>
      <c r="BE180" s="54"/>
      <c r="BF180" s="54"/>
      <c r="BG180" s="54"/>
      <c r="BH180" s="54"/>
      <c r="BI180" s="54"/>
      <c r="BJ180" s="54"/>
      <c r="BK180" s="54"/>
      <c r="BL180" s="54"/>
      <c r="BM180" s="54"/>
      <c r="BN180" s="54"/>
      <c r="BO180" s="54"/>
      <c r="BP180" s="54"/>
      <c r="BQ180" s="54"/>
      <c r="BR180" s="54"/>
      <c r="BS180" s="54"/>
      <c r="BT180" s="54"/>
      <c r="BU180" s="54"/>
      <c r="BV180" s="54"/>
      <c r="BW180" s="54"/>
    </row>
    <row r="181" spans="1:75" ht="14.4" x14ac:dyDescent="0.25">
      <c r="A181" s="52"/>
      <c r="B181" s="52"/>
      <c r="C181" s="53"/>
      <c r="D181" s="67"/>
      <c r="E181" s="54"/>
      <c r="F181" s="54"/>
      <c r="G181" s="54"/>
      <c r="H181" s="54"/>
      <c r="I181" s="160"/>
      <c r="J181" s="54"/>
      <c r="K181" s="54"/>
      <c r="L181" s="54"/>
      <c r="M181" s="160"/>
      <c r="N181" s="54"/>
      <c r="O181" s="54"/>
      <c r="P181" s="54"/>
      <c r="Q181" s="54"/>
      <c r="R181" s="54"/>
      <c r="S181" s="54"/>
      <c r="T181" s="54"/>
      <c r="U181" s="54"/>
      <c r="V181" s="54"/>
      <c r="W181" s="54"/>
      <c r="X181" s="54"/>
      <c r="Y181" s="54"/>
      <c r="Z181" s="54"/>
      <c r="AA181" s="54"/>
      <c r="AB181" s="54"/>
      <c r="AC181" s="54"/>
      <c r="AD181" s="54"/>
      <c r="AE181" s="54"/>
      <c r="AF181" s="54"/>
      <c r="AG181" s="54"/>
      <c r="AH181" s="54"/>
      <c r="AI181" s="54"/>
      <c r="AJ181" s="54"/>
      <c r="AK181" s="54"/>
      <c r="AL181" s="54"/>
      <c r="AM181" s="54"/>
      <c r="AN181" s="54"/>
      <c r="AO181" s="54"/>
      <c r="AP181" s="54"/>
      <c r="AQ181" s="54"/>
      <c r="AR181" s="54"/>
      <c r="AS181" s="54"/>
      <c r="AT181" s="54"/>
      <c r="AU181" s="54"/>
      <c r="AV181" s="54"/>
      <c r="AW181" s="54"/>
      <c r="AX181" s="54"/>
      <c r="AY181" s="54"/>
      <c r="AZ181" s="54"/>
      <c r="BA181" s="54"/>
      <c r="BB181" s="54"/>
      <c r="BC181" s="54"/>
      <c r="BD181" s="54"/>
      <c r="BE181" s="54"/>
      <c r="BF181" s="54"/>
      <c r="BG181" s="54"/>
      <c r="BH181" s="54"/>
      <c r="BI181" s="54"/>
      <c r="BJ181" s="54"/>
      <c r="BK181" s="54"/>
      <c r="BL181" s="54"/>
      <c r="BM181" s="54"/>
      <c r="BN181" s="54"/>
      <c r="BO181" s="54"/>
      <c r="BP181" s="54"/>
      <c r="BQ181" s="54"/>
      <c r="BR181" s="54"/>
      <c r="BS181" s="54"/>
      <c r="BT181" s="54"/>
      <c r="BU181" s="54"/>
      <c r="BV181" s="54"/>
      <c r="BW181" s="54"/>
    </row>
    <row r="182" spans="1:75" ht="14.4" x14ac:dyDescent="0.25">
      <c r="A182" s="52"/>
      <c r="B182" s="52"/>
      <c r="C182" s="53"/>
      <c r="D182" s="67"/>
      <c r="E182" s="54"/>
      <c r="F182" s="54"/>
      <c r="G182" s="54"/>
      <c r="H182" s="54"/>
      <c r="I182" s="160"/>
      <c r="J182" s="54"/>
      <c r="K182" s="54"/>
      <c r="L182" s="54"/>
      <c r="M182" s="160"/>
      <c r="N182" s="54"/>
      <c r="O182" s="54"/>
      <c r="P182" s="54"/>
      <c r="Q182" s="54"/>
      <c r="R182" s="54"/>
      <c r="S182" s="54"/>
      <c r="T182" s="54"/>
      <c r="U182" s="54"/>
      <c r="V182" s="54"/>
      <c r="W182" s="54"/>
      <c r="X182" s="54"/>
      <c r="Y182" s="54"/>
      <c r="Z182" s="54"/>
      <c r="AA182" s="54"/>
      <c r="AB182" s="54"/>
      <c r="AC182" s="54"/>
      <c r="AD182" s="54"/>
      <c r="AE182" s="54"/>
      <c r="AF182" s="54"/>
      <c r="AG182" s="54"/>
      <c r="AH182" s="54"/>
      <c r="AI182" s="54"/>
      <c r="AJ182" s="54"/>
      <c r="AK182" s="54"/>
      <c r="AL182" s="54"/>
      <c r="AM182" s="54"/>
      <c r="AN182" s="54"/>
      <c r="AO182" s="54"/>
      <c r="AP182" s="54"/>
      <c r="AQ182" s="54"/>
      <c r="AR182" s="54"/>
      <c r="AS182" s="54"/>
      <c r="AT182" s="54"/>
      <c r="AU182" s="54"/>
      <c r="AV182" s="54"/>
      <c r="AW182" s="54"/>
      <c r="AX182" s="54"/>
      <c r="AY182" s="54"/>
      <c r="AZ182" s="54"/>
      <c r="BA182" s="54"/>
      <c r="BB182" s="54"/>
      <c r="BC182" s="54"/>
      <c r="BD182" s="54"/>
      <c r="BE182" s="54"/>
      <c r="BF182" s="54"/>
      <c r="BG182" s="54"/>
      <c r="BH182" s="54"/>
      <c r="BI182" s="54"/>
      <c r="BJ182" s="54"/>
      <c r="BK182" s="54"/>
      <c r="BL182" s="54"/>
      <c r="BM182" s="54"/>
      <c r="BN182" s="54"/>
      <c r="BO182" s="54"/>
      <c r="BP182" s="54"/>
      <c r="BQ182" s="54"/>
      <c r="BR182" s="54"/>
      <c r="BS182" s="54"/>
      <c r="BT182" s="54"/>
      <c r="BU182" s="54"/>
      <c r="BV182" s="54"/>
      <c r="BW182" s="54"/>
    </row>
    <row r="183" spans="1:75" ht="14.4" x14ac:dyDescent="0.25">
      <c r="A183" s="52"/>
      <c r="B183" s="52"/>
      <c r="C183" s="53"/>
      <c r="D183" s="67"/>
      <c r="E183" s="54"/>
      <c r="F183" s="54"/>
      <c r="G183" s="54"/>
      <c r="H183" s="54"/>
      <c r="I183" s="160"/>
      <c r="J183" s="54"/>
      <c r="K183" s="54"/>
      <c r="L183" s="54"/>
      <c r="M183" s="160"/>
      <c r="N183" s="54"/>
      <c r="O183" s="54"/>
      <c r="P183" s="54"/>
      <c r="Q183" s="54"/>
      <c r="R183" s="54"/>
      <c r="S183" s="54"/>
      <c r="T183" s="54"/>
      <c r="U183" s="54"/>
      <c r="V183" s="54"/>
      <c r="W183" s="54"/>
      <c r="X183" s="54"/>
      <c r="Y183" s="54"/>
      <c r="Z183" s="54"/>
      <c r="AA183" s="54"/>
      <c r="AB183" s="54"/>
      <c r="AC183" s="54"/>
      <c r="AD183" s="54"/>
      <c r="AE183" s="54"/>
      <c r="AF183" s="54"/>
      <c r="AG183" s="54"/>
      <c r="AH183" s="54"/>
      <c r="AI183" s="54"/>
      <c r="AJ183" s="54"/>
      <c r="AK183" s="54"/>
      <c r="AL183" s="54"/>
      <c r="AM183" s="54"/>
      <c r="AN183" s="54"/>
      <c r="AO183" s="54"/>
      <c r="AP183" s="54"/>
      <c r="AQ183" s="54"/>
      <c r="AR183" s="54"/>
      <c r="AS183" s="54"/>
      <c r="AT183" s="54"/>
      <c r="AU183" s="54"/>
      <c r="AV183" s="54"/>
      <c r="AW183" s="54"/>
      <c r="AX183" s="54"/>
      <c r="AY183" s="54"/>
      <c r="AZ183" s="54"/>
      <c r="BA183" s="54"/>
      <c r="BB183" s="54"/>
      <c r="BC183" s="54"/>
      <c r="BD183" s="54"/>
      <c r="BE183" s="54"/>
      <c r="BF183" s="54"/>
      <c r="BG183" s="54"/>
      <c r="BH183" s="54"/>
      <c r="BI183" s="54"/>
      <c r="BJ183" s="54"/>
      <c r="BK183" s="54"/>
      <c r="BL183" s="54"/>
      <c r="BM183" s="54"/>
      <c r="BN183" s="54"/>
      <c r="BO183" s="54"/>
      <c r="BP183" s="54"/>
      <c r="BQ183" s="54"/>
      <c r="BR183" s="54"/>
      <c r="BS183" s="54"/>
      <c r="BT183" s="54"/>
      <c r="BU183" s="54"/>
      <c r="BV183" s="54"/>
      <c r="BW183" s="54"/>
    </row>
    <row r="184" spans="1:75" ht="14.4" x14ac:dyDescent="0.25">
      <c r="A184" s="52"/>
      <c r="B184" s="52"/>
      <c r="C184" s="53"/>
      <c r="D184" s="67"/>
      <c r="E184" s="54"/>
      <c r="F184" s="54"/>
      <c r="G184" s="54"/>
      <c r="H184" s="54"/>
      <c r="I184" s="160"/>
      <c r="J184" s="54"/>
      <c r="K184" s="54"/>
      <c r="L184" s="54"/>
      <c r="M184" s="160"/>
      <c r="N184" s="54"/>
      <c r="O184" s="54"/>
      <c r="P184" s="54"/>
      <c r="Q184" s="54"/>
      <c r="R184" s="54"/>
      <c r="S184" s="54"/>
      <c r="T184" s="54"/>
      <c r="U184" s="54"/>
      <c r="V184" s="54"/>
      <c r="W184" s="54"/>
      <c r="X184" s="54"/>
      <c r="Y184" s="54"/>
      <c r="Z184" s="54"/>
      <c r="AA184" s="54"/>
      <c r="AB184" s="54"/>
      <c r="AC184" s="54"/>
      <c r="AD184" s="54"/>
      <c r="AE184" s="54"/>
      <c r="AF184" s="54"/>
      <c r="AG184" s="54"/>
      <c r="AH184" s="54"/>
      <c r="AI184" s="54"/>
      <c r="AJ184" s="54"/>
      <c r="AK184" s="54"/>
      <c r="AL184" s="54"/>
      <c r="AM184" s="54"/>
      <c r="AN184" s="54"/>
      <c r="AO184" s="54"/>
      <c r="AP184" s="54"/>
      <c r="AQ184" s="54"/>
      <c r="AR184" s="54"/>
      <c r="AS184" s="54"/>
      <c r="AT184" s="54"/>
      <c r="AU184" s="54"/>
      <c r="AV184" s="54"/>
      <c r="AW184" s="54"/>
      <c r="AX184" s="54"/>
      <c r="AY184" s="54"/>
      <c r="AZ184" s="54"/>
      <c r="BA184" s="54"/>
      <c r="BB184" s="54"/>
      <c r="BC184" s="54"/>
      <c r="BD184" s="54"/>
      <c r="BE184" s="54"/>
      <c r="BF184" s="54"/>
      <c r="BG184" s="54"/>
      <c r="BH184" s="54"/>
      <c r="BI184" s="54"/>
      <c r="BJ184" s="54"/>
      <c r="BK184" s="54"/>
      <c r="BL184" s="54"/>
      <c r="BM184" s="54"/>
      <c r="BN184" s="54"/>
      <c r="BO184" s="54"/>
      <c r="BP184" s="54"/>
      <c r="BQ184" s="54"/>
      <c r="BR184" s="54"/>
      <c r="BS184" s="54"/>
      <c r="BT184" s="54"/>
      <c r="BU184" s="54"/>
      <c r="BV184" s="54"/>
      <c r="BW184" s="54"/>
    </row>
    <row r="185" spans="1:75" ht="14.4" x14ac:dyDescent="0.25">
      <c r="A185" s="52"/>
      <c r="B185" s="52"/>
      <c r="C185" s="53"/>
      <c r="D185" s="67"/>
      <c r="E185" s="54"/>
      <c r="F185" s="54"/>
      <c r="G185" s="54"/>
      <c r="H185" s="54"/>
      <c r="I185" s="160"/>
      <c r="J185" s="54"/>
      <c r="K185" s="54"/>
      <c r="L185" s="54"/>
      <c r="M185" s="160"/>
      <c r="N185" s="54"/>
      <c r="O185" s="54"/>
      <c r="P185" s="54"/>
      <c r="Q185" s="54"/>
      <c r="R185" s="54"/>
      <c r="S185" s="54"/>
      <c r="T185" s="54"/>
      <c r="U185" s="54"/>
      <c r="V185" s="54"/>
      <c r="W185" s="54"/>
      <c r="X185" s="54"/>
      <c r="Y185" s="54"/>
      <c r="Z185" s="54"/>
      <c r="AA185" s="54"/>
      <c r="AB185" s="54"/>
      <c r="AC185" s="54"/>
      <c r="AD185" s="54"/>
      <c r="AE185" s="54"/>
      <c r="AF185" s="54"/>
      <c r="AG185" s="54"/>
      <c r="AH185" s="54"/>
      <c r="AI185" s="54"/>
      <c r="AJ185" s="54"/>
      <c r="AK185" s="54"/>
      <c r="AL185" s="54"/>
      <c r="AM185" s="54"/>
      <c r="AN185" s="54"/>
      <c r="AO185" s="54"/>
      <c r="AP185" s="54"/>
      <c r="AQ185" s="54"/>
      <c r="AR185" s="54"/>
      <c r="AS185" s="54"/>
      <c r="AT185" s="54"/>
      <c r="AU185" s="54"/>
      <c r="AV185" s="54"/>
      <c r="AW185" s="54"/>
      <c r="AX185" s="54"/>
      <c r="AY185" s="54"/>
      <c r="AZ185" s="54"/>
      <c r="BA185" s="54"/>
      <c r="BB185" s="54"/>
      <c r="BC185" s="54"/>
      <c r="BD185" s="54"/>
      <c r="BE185" s="54"/>
      <c r="BF185" s="54"/>
      <c r="BG185" s="54"/>
      <c r="BH185" s="54"/>
      <c r="BI185" s="54"/>
      <c r="BJ185" s="54"/>
      <c r="BK185" s="54"/>
      <c r="BL185" s="54"/>
      <c r="BM185" s="54"/>
      <c r="BN185" s="54"/>
      <c r="BO185" s="54"/>
      <c r="BP185" s="54"/>
      <c r="BQ185" s="54"/>
      <c r="BR185" s="54"/>
      <c r="BS185" s="54"/>
      <c r="BT185" s="54"/>
      <c r="BU185" s="54"/>
      <c r="BV185" s="54"/>
      <c r="BW185" s="54"/>
    </row>
    <row r="186" spans="1:75" ht="14.4" x14ac:dyDescent="0.25">
      <c r="A186" s="52"/>
      <c r="B186" s="52"/>
      <c r="C186" s="53"/>
      <c r="D186" s="67"/>
      <c r="E186" s="54"/>
      <c r="F186" s="54"/>
      <c r="G186" s="54"/>
      <c r="H186" s="54"/>
      <c r="I186" s="160"/>
      <c r="J186" s="54"/>
      <c r="K186" s="54"/>
      <c r="L186" s="54"/>
      <c r="M186" s="160"/>
      <c r="N186" s="54"/>
      <c r="O186" s="54"/>
      <c r="P186" s="54"/>
      <c r="Q186" s="54"/>
      <c r="R186" s="54"/>
      <c r="S186" s="54"/>
      <c r="T186" s="54"/>
      <c r="U186" s="54"/>
      <c r="V186" s="54"/>
      <c r="W186" s="54"/>
      <c r="X186" s="54"/>
      <c r="Y186" s="54"/>
      <c r="Z186" s="54"/>
      <c r="AA186" s="54"/>
      <c r="AB186" s="54"/>
      <c r="AC186" s="54"/>
      <c r="AD186" s="54"/>
      <c r="AE186" s="54"/>
      <c r="AF186" s="54"/>
      <c r="AG186" s="54"/>
      <c r="AH186" s="54"/>
      <c r="AI186" s="54"/>
      <c r="AJ186" s="54"/>
      <c r="AK186" s="54"/>
      <c r="AL186" s="54"/>
      <c r="AM186" s="54"/>
      <c r="AN186" s="54"/>
      <c r="AO186" s="54"/>
      <c r="AP186" s="54"/>
      <c r="AQ186" s="54"/>
      <c r="AR186" s="54"/>
      <c r="AS186" s="54"/>
      <c r="AT186" s="54"/>
      <c r="AU186" s="54"/>
      <c r="AV186" s="54"/>
      <c r="AW186" s="54"/>
      <c r="AX186" s="54"/>
      <c r="AY186" s="54"/>
      <c r="AZ186" s="54"/>
      <c r="BA186" s="54"/>
      <c r="BB186" s="54"/>
      <c r="BC186" s="54"/>
      <c r="BD186" s="54"/>
      <c r="BE186" s="54"/>
      <c r="BF186" s="54"/>
      <c r="BG186" s="54"/>
      <c r="BH186" s="54"/>
      <c r="BI186" s="54"/>
      <c r="BJ186" s="54"/>
      <c r="BK186" s="54"/>
      <c r="BL186" s="54"/>
      <c r="BM186" s="54"/>
      <c r="BN186" s="54"/>
      <c r="BO186" s="54"/>
      <c r="BP186" s="54"/>
      <c r="BQ186" s="54"/>
      <c r="BR186" s="54"/>
      <c r="BS186" s="54"/>
      <c r="BT186" s="54"/>
      <c r="BU186" s="54"/>
      <c r="BV186" s="54"/>
      <c r="BW186" s="54"/>
    </row>
    <row r="187" spans="1:75" ht="14.4" x14ac:dyDescent="0.25">
      <c r="A187" s="52"/>
      <c r="B187" s="52"/>
      <c r="C187" s="53"/>
      <c r="D187" s="67"/>
      <c r="E187" s="54"/>
      <c r="F187" s="54"/>
      <c r="G187" s="54"/>
      <c r="H187" s="54"/>
      <c r="I187" s="160"/>
      <c r="J187" s="54"/>
      <c r="K187" s="54"/>
      <c r="L187" s="54"/>
      <c r="M187" s="160"/>
      <c r="N187" s="54"/>
      <c r="O187" s="54"/>
      <c r="P187" s="54"/>
      <c r="Q187" s="54"/>
      <c r="R187" s="54"/>
      <c r="S187" s="54"/>
      <c r="T187" s="54"/>
      <c r="U187" s="54"/>
      <c r="V187" s="54"/>
      <c r="W187" s="54"/>
      <c r="X187" s="54"/>
      <c r="Y187" s="54"/>
      <c r="Z187" s="54"/>
      <c r="AA187" s="54"/>
      <c r="AB187" s="54"/>
      <c r="AC187" s="54"/>
      <c r="AD187" s="54"/>
      <c r="AE187" s="54"/>
      <c r="AF187" s="54"/>
      <c r="AG187" s="54"/>
      <c r="AH187" s="54"/>
      <c r="AI187" s="54"/>
      <c r="AJ187" s="54"/>
      <c r="AK187" s="54"/>
      <c r="AL187" s="54"/>
      <c r="AM187" s="54"/>
      <c r="AN187" s="54"/>
      <c r="AO187" s="54"/>
      <c r="AP187" s="54"/>
      <c r="AQ187" s="54"/>
      <c r="AR187" s="54"/>
      <c r="AS187" s="54"/>
      <c r="AT187" s="54"/>
      <c r="AU187" s="54"/>
      <c r="AV187" s="54"/>
      <c r="AW187" s="54"/>
      <c r="AX187" s="54"/>
      <c r="AY187" s="54"/>
      <c r="AZ187" s="54"/>
      <c r="BA187" s="54"/>
      <c r="BB187" s="54"/>
      <c r="BC187" s="54"/>
      <c r="BD187" s="54"/>
      <c r="BE187" s="54"/>
      <c r="BF187" s="54"/>
      <c r="BG187" s="54"/>
      <c r="BH187" s="54"/>
      <c r="BI187" s="54"/>
      <c r="BJ187" s="54"/>
      <c r="BK187" s="54"/>
      <c r="BL187" s="54"/>
      <c r="BM187" s="54"/>
      <c r="BN187" s="54"/>
      <c r="BO187" s="54"/>
      <c r="BP187" s="54"/>
      <c r="BQ187" s="54"/>
      <c r="BR187" s="54"/>
      <c r="BS187" s="54"/>
      <c r="BT187" s="54"/>
      <c r="BU187" s="54"/>
      <c r="BV187" s="54"/>
      <c r="BW187" s="54"/>
    </row>
    <row r="188" spans="1:75" ht="14.4" x14ac:dyDescent="0.25">
      <c r="A188" s="52"/>
      <c r="B188" s="52"/>
      <c r="C188" s="53"/>
      <c r="D188" s="67"/>
      <c r="E188" s="54"/>
      <c r="F188" s="54"/>
      <c r="G188" s="54"/>
      <c r="H188" s="54"/>
      <c r="I188" s="160"/>
      <c r="J188" s="54"/>
      <c r="K188" s="54"/>
      <c r="L188" s="54"/>
      <c r="M188" s="160"/>
      <c r="N188" s="54"/>
      <c r="O188" s="54"/>
      <c r="P188" s="54"/>
      <c r="Q188" s="54"/>
      <c r="R188" s="54"/>
      <c r="S188" s="54"/>
      <c r="T188" s="54"/>
      <c r="U188" s="54"/>
      <c r="V188" s="54"/>
      <c r="W188" s="54"/>
      <c r="X188" s="54"/>
      <c r="Y188" s="54"/>
      <c r="Z188" s="54"/>
      <c r="AA188" s="54"/>
      <c r="AB188" s="54"/>
      <c r="AC188" s="54"/>
      <c r="AD188" s="54"/>
      <c r="AE188" s="54"/>
      <c r="AF188" s="54"/>
      <c r="AG188" s="54"/>
      <c r="AH188" s="54"/>
      <c r="AI188" s="54"/>
      <c r="AJ188" s="54"/>
      <c r="AK188" s="54"/>
      <c r="AL188" s="54"/>
      <c r="AM188" s="54"/>
      <c r="AN188" s="54"/>
      <c r="AO188" s="54"/>
      <c r="AP188" s="54"/>
      <c r="AQ188" s="54"/>
      <c r="AR188" s="54"/>
      <c r="AS188" s="54"/>
      <c r="AT188" s="54"/>
      <c r="AU188" s="54"/>
      <c r="AV188" s="54"/>
      <c r="AW188" s="54"/>
      <c r="AX188" s="54"/>
      <c r="AY188" s="54"/>
      <c r="AZ188" s="54"/>
      <c r="BA188" s="54"/>
      <c r="BB188" s="54"/>
      <c r="BC188" s="54"/>
      <c r="BD188" s="54"/>
      <c r="BE188" s="54"/>
      <c r="BF188" s="54"/>
      <c r="BG188" s="54"/>
      <c r="BH188" s="54"/>
      <c r="BI188" s="54"/>
      <c r="BJ188" s="54"/>
      <c r="BK188" s="54"/>
      <c r="BL188" s="54"/>
      <c r="BM188" s="54"/>
      <c r="BN188" s="54"/>
      <c r="BO188" s="54"/>
      <c r="BP188" s="54"/>
      <c r="BQ188" s="54"/>
      <c r="BR188" s="54"/>
      <c r="BS188" s="54"/>
      <c r="BT188" s="54"/>
      <c r="BU188" s="54"/>
      <c r="BV188" s="54"/>
      <c r="BW188" s="54"/>
    </row>
    <row r="189" spans="1:75" ht="14.4" x14ac:dyDescent="0.25">
      <c r="A189" s="52"/>
      <c r="B189" s="52"/>
      <c r="C189" s="53"/>
      <c r="D189" s="67"/>
      <c r="E189" s="54"/>
      <c r="F189" s="54"/>
      <c r="G189" s="54"/>
      <c r="H189" s="54"/>
      <c r="I189" s="160"/>
      <c r="J189" s="54"/>
      <c r="K189" s="54"/>
      <c r="L189" s="54"/>
      <c r="M189" s="160"/>
      <c r="N189" s="54"/>
      <c r="O189" s="54"/>
      <c r="P189" s="54"/>
      <c r="Q189" s="54"/>
      <c r="R189" s="54"/>
      <c r="S189" s="54"/>
      <c r="T189" s="54"/>
      <c r="U189" s="54"/>
      <c r="V189" s="54"/>
      <c r="W189" s="54"/>
      <c r="X189" s="54"/>
      <c r="Y189" s="54"/>
      <c r="Z189" s="54"/>
      <c r="AA189" s="54"/>
      <c r="AB189" s="54"/>
      <c r="AC189" s="54"/>
      <c r="AD189" s="54"/>
      <c r="AE189" s="54"/>
      <c r="AF189" s="54"/>
      <c r="AG189" s="54"/>
      <c r="AH189" s="54"/>
      <c r="AI189" s="54"/>
      <c r="AJ189" s="54"/>
      <c r="AK189" s="54"/>
      <c r="AL189" s="54"/>
      <c r="AM189" s="54"/>
      <c r="AN189" s="54"/>
      <c r="AO189" s="54"/>
      <c r="AP189" s="54"/>
      <c r="AQ189" s="54"/>
      <c r="AR189" s="54"/>
      <c r="AS189" s="54"/>
      <c r="AT189" s="54"/>
      <c r="AU189" s="54"/>
      <c r="AV189" s="54"/>
      <c r="AW189" s="54"/>
      <c r="AX189" s="54"/>
      <c r="AY189" s="54"/>
      <c r="AZ189" s="54"/>
      <c r="BA189" s="54"/>
      <c r="BB189" s="54"/>
      <c r="BC189" s="54"/>
      <c r="BD189" s="54"/>
      <c r="BE189" s="54"/>
      <c r="BF189" s="54"/>
      <c r="BG189" s="54"/>
      <c r="BH189" s="54"/>
      <c r="BI189" s="54"/>
      <c r="BJ189" s="54"/>
      <c r="BK189" s="54"/>
      <c r="BL189" s="54"/>
      <c r="BM189" s="54"/>
      <c r="BN189" s="54"/>
      <c r="BO189" s="54"/>
      <c r="BP189" s="54"/>
      <c r="BQ189" s="54"/>
      <c r="BR189" s="54"/>
      <c r="BS189" s="54"/>
      <c r="BT189" s="54"/>
      <c r="BU189" s="54"/>
      <c r="BV189" s="54"/>
      <c r="BW189" s="54"/>
    </row>
    <row r="190" spans="1:75" ht="14.4" x14ac:dyDescent="0.25">
      <c r="A190" s="52"/>
      <c r="B190" s="52"/>
      <c r="C190" s="53"/>
      <c r="D190" s="67"/>
      <c r="E190" s="54"/>
      <c r="F190" s="54"/>
      <c r="G190" s="54"/>
      <c r="H190" s="54"/>
      <c r="I190" s="160"/>
      <c r="J190" s="54"/>
      <c r="K190" s="54"/>
      <c r="L190" s="54"/>
      <c r="M190" s="160"/>
      <c r="N190" s="54"/>
      <c r="O190" s="54"/>
      <c r="P190" s="54"/>
      <c r="Q190" s="54"/>
      <c r="R190" s="54"/>
      <c r="S190" s="54"/>
      <c r="T190" s="54"/>
      <c r="U190" s="54"/>
      <c r="V190" s="54"/>
      <c r="W190" s="54"/>
      <c r="X190" s="54"/>
      <c r="Y190" s="54"/>
      <c r="Z190" s="54"/>
      <c r="AA190" s="54"/>
      <c r="AB190" s="54"/>
      <c r="AC190" s="54"/>
      <c r="AD190" s="54"/>
      <c r="AE190" s="54"/>
      <c r="AF190" s="54"/>
      <c r="AG190" s="54"/>
      <c r="AH190" s="54"/>
      <c r="AI190" s="54"/>
      <c r="AJ190" s="54"/>
      <c r="AK190" s="54"/>
      <c r="AL190" s="54"/>
      <c r="AM190" s="54"/>
      <c r="AN190" s="54"/>
      <c r="AO190" s="54"/>
      <c r="AP190" s="54"/>
      <c r="AQ190" s="54"/>
      <c r="AR190" s="54"/>
      <c r="AS190" s="54"/>
      <c r="AT190" s="54"/>
      <c r="AU190" s="54"/>
      <c r="AV190" s="54"/>
      <c r="AW190" s="54"/>
      <c r="AX190" s="54"/>
      <c r="AY190" s="54"/>
      <c r="AZ190" s="54"/>
      <c r="BA190" s="54"/>
      <c r="BB190" s="54"/>
      <c r="BC190" s="54"/>
      <c r="BD190" s="54"/>
      <c r="BE190" s="54"/>
      <c r="BF190" s="54"/>
      <c r="BG190" s="54"/>
      <c r="BH190" s="54"/>
      <c r="BI190" s="54"/>
      <c r="BJ190" s="54"/>
      <c r="BK190" s="54"/>
      <c r="BL190" s="54"/>
      <c r="BM190" s="54"/>
      <c r="BN190" s="54"/>
      <c r="BO190" s="54"/>
      <c r="BP190" s="54"/>
      <c r="BQ190" s="54"/>
      <c r="BR190" s="54"/>
      <c r="BS190" s="54"/>
      <c r="BT190" s="54"/>
      <c r="BU190" s="54"/>
      <c r="BV190" s="54"/>
      <c r="BW190" s="54"/>
    </row>
    <row r="191" spans="1:75" ht="14.4" x14ac:dyDescent="0.25">
      <c r="A191" s="52"/>
      <c r="B191" s="52"/>
      <c r="C191" s="53"/>
      <c r="D191" s="67"/>
      <c r="E191" s="54"/>
      <c r="F191" s="54"/>
      <c r="G191" s="54"/>
      <c r="H191" s="54"/>
      <c r="I191" s="160"/>
      <c r="J191" s="54"/>
      <c r="K191" s="54"/>
      <c r="L191" s="54"/>
      <c r="M191" s="160"/>
      <c r="N191" s="54"/>
      <c r="O191" s="54"/>
      <c r="P191" s="54"/>
      <c r="Q191" s="54"/>
      <c r="R191" s="54"/>
      <c r="S191" s="54"/>
      <c r="T191" s="54"/>
      <c r="U191" s="54"/>
      <c r="V191" s="54"/>
      <c r="W191" s="54"/>
      <c r="X191" s="54"/>
      <c r="Y191" s="54"/>
      <c r="Z191" s="54"/>
      <c r="AA191" s="54"/>
      <c r="AB191" s="54"/>
      <c r="AC191" s="54"/>
      <c r="AD191" s="54"/>
      <c r="AE191" s="54"/>
      <c r="AF191" s="54"/>
      <c r="AG191" s="54"/>
      <c r="AH191" s="54"/>
      <c r="AI191" s="54"/>
      <c r="AJ191" s="54"/>
      <c r="AK191" s="54"/>
      <c r="AL191" s="54"/>
      <c r="AM191" s="54"/>
      <c r="AN191" s="54"/>
      <c r="AO191" s="54"/>
      <c r="AP191" s="54"/>
      <c r="AQ191" s="54"/>
      <c r="AR191" s="54"/>
      <c r="AS191" s="54"/>
      <c r="AT191" s="54"/>
      <c r="AU191" s="54"/>
      <c r="AV191" s="54"/>
      <c r="AW191" s="54"/>
      <c r="AX191" s="54"/>
      <c r="AY191" s="54"/>
      <c r="AZ191" s="54"/>
      <c r="BA191" s="54"/>
      <c r="BB191" s="54"/>
      <c r="BC191" s="54"/>
      <c r="BD191" s="54"/>
      <c r="BE191" s="54"/>
      <c r="BF191" s="54"/>
      <c r="BG191" s="54"/>
      <c r="BH191" s="54"/>
      <c r="BI191" s="54"/>
      <c r="BJ191" s="54"/>
      <c r="BK191" s="54"/>
      <c r="BL191" s="54"/>
      <c r="BM191" s="54"/>
      <c r="BN191" s="54"/>
      <c r="BO191" s="54"/>
      <c r="BP191" s="54"/>
      <c r="BQ191" s="54"/>
      <c r="BR191" s="54"/>
      <c r="BS191" s="54"/>
      <c r="BT191" s="54"/>
      <c r="BU191" s="54"/>
      <c r="BV191" s="54"/>
      <c r="BW191" s="54"/>
    </row>
    <row r="192" spans="1:75" ht="14.4" x14ac:dyDescent="0.25">
      <c r="A192" s="52"/>
      <c r="B192" s="52"/>
      <c r="C192" s="53"/>
      <c r="D192" s="67"/>
      <c r="E192" s="54"/>
      <c r="F192" s="54"/>
      <c r="G192" s="54"/>
      <c r="H192" s="54"/>
      <c r="I192" s="160"/>
      <c r="J192" s="54"/>
      <c r="K192" s="54"/>
      <c r="L192" s="54"/>
      <c r="M192" s="160"/>
      <c r="N192" s="54"/>
      <c r="O192" s="54"/>
      <c r="P192" s="54"/>
      <c r="Q192" s="54"/>
      <c r="R192" s="54"/>
      <c r="S192" s="54"/>
      <c r="T192" s="54"/>
      <c r="U192" s="54"/>
      <c r="V192" s="54"/>
      <c r="W192" s="54"/>
      <c r="X192" s="54"/>
      <c r="Y192" s="54"/>
      <c r="Z192" s="54"/>
      <c r="AA192" s="54"/>
      <c r="AB192" s="54"/>
      <c r="AC192" s="54"/>
      <c r="AD192" s="54"/>
      <c r="AE192" s="54"/>
      <c r="AF192" s="54"/>
      <c r="AG192" s="54"/>
      <c r="AH192" s="54"/>
      <c r="AI192" s="54"/>
      <c r="AJ192" s="54"/>
      <c r="AK192" s="54"/>
      <c r="AL192" s="54"/>
      <c r="AM192" s="54"/>
      <c r="AN192" s="54"/>
      <c r="AO192" s="54"/>
      <c r="AP192" s="54"/>
      <c r="AQ192" s="54"/>
      <c r="AR192" s="54"/>
      <c r="AS192" s="54"/>
      <c r="AT192" s="54"/>
      <c r="AU192" s="54"/>
      <c r="AV192" s="54"/>
      <c r="AW192" s="54"/>
      <c r="AX192" s="54"/>
      <c r="AY192" s="54"/>
      <c r="AZ192" s="54"/>
      <c r="BA192" s="54"/>
      <c r="BB192" s="54"/>
      <c r="BC192" s="54"/>
      <c r="BD192" s="54"/>
      <c r="BE192" s="54"/>
      <c r="BF192" s="54"/>
      <c r="BG192" s="54"/>
      <c r="BH192" s="54"/>
      <c r="BI192" s="54"/>
      <c r="BJ192" s="54"/>
      <c r="BK192" s="54"/>
      <c r="BL192" s="54"/>
      <c r="BM192" s="54"/>
      <c r="BN192" s="54"/>
      <c r="BO192" s="54"/>
      <c r="BP192" s="54"/>
      <c r="BQ192" s="54"/>
      <c r="BR192" s="54"/>
      <c r="BS192" s="54"/>
      <c r="BT192" s="54"/>
      <c r="BU192" s="54"/>
      <c r="BV192" s="54"/>
      <c r="BW192" s="54"/>
    </row>
    <row r="193" spans="1:75" ht="14.4" x14ac:dyDescent="0.25">
      <c r="A193" s="52"/>
      <c r="B193" s="52"/>
      <c r="C193" s="53"/>
      <c r="D193" s="67"/>
      <c r="E193" s="54"/>
      <c r="F193" s="54"/>
      <c r="G193" s="54"/>
      <c r="H193" s="54"/>
      <c r="I193" s="160"/>
      <c r="J193" s="54"/>
      <c r="K193" s="54"/>
      <c r="L193" s="54"/>
      <c r="M193" s="160"/>
      <c r="N193" s="54"/>
      <c r="O193" s="54"/>
      <c r="P193" s="54"/>
      <c r="Q193" s="54"/>
      <c r="R193" s="54"/>
      <c r="S193" s="54"/>
      <c r="T193" s="54"/>
      <c r="U193" s="54"/>
      <c r="V193" s="54"/>
      <c r="W193" s="54"/>
      <c r="X193" s="54"/>
      <c r="Y193" s="54"/>
      <c r="Z193" s="54"/>
      <c r="AA193" s="54"/>
      <c r="AB193" s="54"/>
      <c r="AC193" s="54"/>
      <c r="AD193" s="54"/>
      <c r="AE193" s="54"/>
      <c r="AF193" s="54"/>
      <c r="AG193" s="54"/>
      <c r="AH193" s="54"/>
      <c r="AI193" s="54"/>
      <c r="AJ193" s="54"/>
      <c r="AK193" s="54"/>
      <c r="AL193" s="54"/>
      <c r="AM193" s="54"/>
      <c r="AN193" s="54"/>
      <c r="AO193" s="54"/>
      <c r="AP193" s="54"/>
      <c r="AQ193" s="54"/>
      <c r="AR193" s="54"/>
      <c r="AS193" s="54"/>
      <c r="AT193" s="54"/>
      <c r="AU193" s="54"/>
      <c r="AV193" s="54"/>
      <c r="AW193" s="54"/>
      <c r="AX193" s="54"/>
      <c r="AY193" s="54"/>
      <c r="AZ193" s="54"/>
      <c r="BA193" s="54"/>
      <c r="BB193" s="54"/>
      <c r="BC193" s="54"/>
      <c r="BD193" s="54"/>
      <c r="BE193" s="54"/>
      <c r="BF193" s="54"/>
      <c r="BG193" s="54"/>
      <c r="BH193" s="54"/>
      <c r="BI193" s="54"/>
      <c r="BJ193" s="54"/>
      <c r="BK193" s="54"/>
      <c r="BL193" s="54"/>
      <c r="BM193" s="54"/>
      <c r="BN193" s="54"/>
      <c r="BO193" s="54"/>
      <c r="BP193" s="54"/>
      <c r="BQ193" s="54"/>
      <c r="BR193" s="54"/>
      <c r="BS193" s="54"/>
      <c r="BT193" s="54"/>
      <c r="BU193" s="54"/>
      <c r="BV193" s="54"/>
      <c r="BW193" s="54"/>
    </row>
    <row r="194" spans="1:75" ht="14.4" x14ac:dyDescent="0.25">
      <c r="A194" s="52"/>
      <c r="B194" s="52"/>
      <c r="C194" s="53"/>
      <c r="D194" s="67"/>
      <c r="E194" s="54"/>
      <c r="F194" s="54"/>
      <c r="G194" s="54"/>
      <c r="H194" s="54"/>
      <c r="I194" s="160"/>
      <c r="J194" s="54"/>
      <c r="K194" s="54"/>
      <c r="L194" s="54"/>
      <c r="M194" s="160"/>
      <c r="N194" s="54"/>
      <c r="O194" s="54"/>
      <c r="P194" s="54"/>
      <c r="Q194" s="54"/>
      <c r="R194" s="54"/>
      <c r="S194" s="54"/>
      <c r="T194" s="54"/>
      <c r="U194" s="54"/>
      <c r="V194" s="54"/>
      <c r="W194" s="54"/>
      <c r="X194" s="54"/>
      <c r="Y194" s="54"/>
      <c r="Z194" s="54"/>
      <c r="AA194" s="54"/>
      <c r="AB194" s="54"/>
      <c r="AC194" s="54"/>
      <c r="AD194" s="54"/>
      <c r="AE194" s="54"/>
      <c r="AF194" s="54"/>
      <c r="AG194" s="54"/>
      <c r="AH194" s="54"/>
      <c r="AI194" s="54"/>
      <c r="AJ194" s="54"/>
      <c r="AK194" s="54"/>
      <c r="AL194" s="54"/>
      <c r="AM194" s="54"/>
      <c r="AN194" s="54"/>
      <c r="AO194" s="54"/>
      <c r="AP194" s="54"/>
      <c r="AQ194" s="54"/>
      <c r="AR194" s="54"/>
      <c r="AS194" s="54"/>
      <c r="AT194" s="54"/>
      <c r="AU194" s="54"/>
      <c r="AV194" s="54"/>
      <c r="AW194" s="54"/>
      <c r="AX194" s="54"/>
      <c r="AY194" s="54"/>
      <c r="AZ194" s="54"/>
      <c r="BA194" s="54"/>
      <c r="BB194" s="54"/>
      <c r="BC194" s="54"/>
      <c r="BD194" s="54"/>
      <c r="BE194" s="54"/>
      <c r="BF194" s="54"/>
      <c r="BG194" s="54"/>
      <c r="BH194" s="54"/>
      <c r="BI194" s="54"/>
      <c r="BJ194" s="54"/>
      <c r="BK194" s="54"/>
      <c r="BL194" s="54"/>
      <c r="BM194" s="54"/>
      <c r="BN194" s="54"/>
      <c r="BO194" s="54"/>
      <c r="BP194" s="54"/>
      <c r="BQ194" s="54"/>
      <c r="BR194" s="54"/>
      <c r="BS194" s="54"/>
      <c r="BT194" s="54"/>
      <c r="BU194" s="54"/>
      <c r="BV194" s="54"/>
      <c r="BW194" s="54"/>
    </row>
    <row r="195" spans="1:75" ht="14.4" x14ac:dyDescent="0.25">
      <c r="A195" s="52"/>
      <c r="B195" s="52"/>
      <c r="C195" s="53"/>
      <c r="D195" s="67"/>
      <c r="E195" s="54"/>
      <c r="F195" s="54"/>
      <c r="G195" s="54"/>
      <c r="H195" s="54"/>
      <c r="I195" s="160"/>
      <c r="J195" s="54"/>
      <c r="K195" s="54"/>
      <c r="L195" s="54"/>
      <c r="M195" s="160"/>
      <c r="N195" s="54"/>
      <c r="O195" s="54"/>
      <c r="P195" s="54"/>
      <c r="Q195" s="54"/>
      <c r="R195" s="54"/>
      <c r="S195" s="54"/>
      <c r="T195" s="54"/>
      <c r="U195" s="54"/>
      <c r="V195" s="54"/>
      <c r="W195" s="54"/>
      <c r="X195" s="54"/>
      <c r="Y195" s="54"/>
      <c r="Z195" s="54"/>
      <c r="AA195" s="54"/>
      <c r="AB195" s="54"/>
      <c r="AC195" s="54"/>
      <c r="AD195" s="54"/>
      <c r="AE195" s="54"/>
      <c r="AF195" s="54"/>
      <c r="AG195" s="54"/>
      <c r="AH195" s="54"/>
      <c r="AI195" s="54"/>
      <c r="AJ195" s="54"/>
      <c r="AK195" s="54"/>
      <c r="AL195" s="54"/>
      <c r="AM195" s="54"/>
      <c r="AN195" s="54"/>
      <c r="AO195" s="54"/>
      <c r="AP195" s="54"/>
      <c r="AQ195" s="54"/>
      <c r="AR195" s="54"/>
      <c r="AS195" s="54"/>
      <c r="AT195" s="54"/>
      <c r="AU195" s="54"/>
      <c r="AV195" s="54"/>
      <c r="AW195" s="54"/>
      <c r="AX195" s="54"/>
      <c r="AY195" s="54"/>
      <c r="AZ195" s="54"/>
      <c r="BA195" s="54"/>
      <c r="BB195" s="54"/>
      <c r="BC195" s="54"/>
      <c r="BD195" s="54"/>
      <c r="BE195" s="54"/>
      <c r="BF195" s="54"/>
      <c r="BG195" s="54"/>
      <c r="BH195" s="54"/>
      <c r="BI195" s="54"/>
      <c r="BJ195" s="54"/>
      <c r="BK195" s="54"/>
      <c r="BL195" s="54"/>
      <c r="BM195" s="54"/>
      <c r="BN195" s="54"/>
      <c r="BO195" s="54"/>
      <c r="BP195" s="54"/>
      <c r="BQ195" s="54"/>
      <c r="BR195" s="54"/>
      <c r="BS195" s="54"/>
      <c r="BT195" s="54"/>
      <c r="BU195" s="54"/>
      <c r="BV195" s="54"/>
      <c r="BW195" s="54"/>
    </row>
    <row r="196" spans="1:75" ht="14.4" x14ac:dyDescent="0.25">
      <c r="A196" s="52"/>
      <c r="B196" s="52"/>
      <c r="C196" s="53"/>
      <c r="D196" s="67"/>
      <c r="E196" s="54"/>
      <c r="F196" s="54"/>
      <c r="G196" s="54"/>
      <c r="H196" s="54"/>
      <c r="I196" s="160"/>
      <c r="J196" s="54"/>
      <c r="K196" s="54"/>
      <c r="L196" s="54"/>
      <c r="M196" s="160"/>
      <c r="N196" s="54"/>
      <c r="O196" s="54"/>
      <c r="P196" s="54"/>
      <c r="Q196" s="54"/>
      <c r="R196" s="54"/>
      <c r="S196" s="54"/>
      <c r="T196" s="54"/>
      <c r="U196" s="54"/>
      <c r="V196" s="54"/>
      <c r="W196" s="54"/>
      <c r="X196" s="54"/>
      <c r="Y196" s="54"/>
      <c r="Z196" s="54"/>
      <c r="AA196" s="54"/>
      <c r="AB196" s="54"/>
      <c r="AC196" s="54"/>
      <c r="AD196" s="54"/>
      <c r="AE196" s="54"/>
      <c r="AF196" s="54"/>
      <c r="AG196" s="54"/>
      <c r="AH196" s="54"/>
      <c r="AI196" s="54"/>
      <c r="AJ196" s="54"/>
      <c r="AK196" s="54"/>
      <c r="AL196" s="54"/>
      <c r="AM196" s="54"/>
      <c r="AN196" s="54"/>
      <c r="AO196" s="54"/>
      <c r="AP196" s="54"/>
      <c r="AQ196" s="54"/>
      <c r="AR196" s="54"/>
      <c r="AS196" s="54"/>
      <c r="AT196" s="54"/>
      <c r="AU196" s="54"/>
      <c r="AV196" s="54"/>
      <c r="AW196" s="54"/>
      <c r="AX196" s="54"/>
      <c r="AY196" s="54"/>
      <c r="AZ196" s="54"/>
      <c r="BA196" s="54"/>
      <c r="BB196" s="54"/>
      <c r="BC196" s="54"/>
      <c r="BD196" s="54"/>
      <c r="BE196" s="54"/>
      <c r="BF196" s="54"/>
      <c r="BG196" s="54"/>
      <c r="BH196" s="54"/>
      <c r="BI196" s="54"/>
      <c r="BJ196" s="54"/>
      <c r="BK196" s="54"/>
      <c r="BL196" s="54"/>
      <c r="BM196" s="54"/>
      <c r="BN196" s="54"/>
      <c r="BO196" s="54"/>
      <c r="BP196" s="54"/>
      <c r="BQ196" s="54"/>
      <c r="BR196" s="54"/>
      <c r="BS196" s="54"/>
      <c r="BT196" s="54"/>
      <c r="BU196" s="54"/>
      <c r="BV196" s="54"/>
      <c r="BW196" s="54"/>
    </row>
    <row r="197" spans="1:75" ht="14.4" x14ac:dyDescent="0.25">
      <c r="A197" s="52"/>
      <c r="B197" s="52"/>
      <c r="C197" s="53"/>
      <c r="D197" s="67"/>
      <c r="E197" s="54"/>
      <c r="F197" s="54"/>
      <c r="G197" s="54"/>
      <c r="H197" s="54"/>
      <c r="I197" s="160"/>
      <c r="J197" s="54"/>
      <c r="K197" s="54"/>
      <c r="L197" s="54"/>
      <c r="M197" s="160"/>
      <c r="N197" s="54"/>
      <c r="O197" s="54"/>
      <c r="P197" s="54"/>
      <c r="Q197" s="54"/>
      <c r="R197" s="54"/>
      <c r="S197" s="54"/>
      <c r="T197" s="54"/>
      <c r="U197" s="54"/>
      <c r="V197" s="54"/>
      <c r="W197" s="54"/>
      <c r="X197" s="54"/>
      <c r="Y197" s="54"/>
      <c r="Z197" s="54"/>
      <c r="AA197" s="54"/>
      <c r="AB197" s="54"/>
      <c r="AC197" s="54"/>
      <c r="AD197" s="54"/>
      <c r="AE197" s="54"/>
      <c r="AF197" s="54"/>
      <c r="AG197" s="54"/>
      <c r="AH197" s="54"/>
      <c r="AI197" s="54"/>
      <c r="AJ197" s="54"/>
      <c r="AK197" s="54"/>
      <c r="AL197" s="54"/>
      <c r="AM197" s="54"/>
      <c r="AN197" s="54"/>
      <c r="AO197" s="54"/>
      <c r="AP197" s="54"/>
      <c r="AQ197" s="54"/>
      <c r="AR197" s="54"/>
      <c r="AS197" s="54"/>
      <c r="AT197" s="54"/>
      <c r="AU197" s="54"/>
      <c r="AV197" s="54"/>
      <c r="AW197" s="54"/>
      <c r="AX197" s="54"/>
      <c r="AY197" s="54"/>
      <c r="AZ197" s="54"/>
      <c r="BA197" s="54"/>
      <c r="BB197" s="54"/>
      <c r="BC197" s="54"/>
      <c r="BD197" s="54"/>
      <c r="BE197" s="54"/>
      <c r="BF197" s="54"/>
      <c r="BG197" s="54"/>
      <c r="BH197" s="54"/>
      <c r="BI197" s="54"/>
      <c r="BJ197" s="54"/>
      <c r="BK197" s="54"/>
      <c r="BL197" s="54"/>
      <c r="BM197" s="54"/>
      <c r="BN197" s="54"/>
      <c r="BO197" s="54"/>
      <c r="BP197" s="54"/>
      <c r="BQ197" s="54"/>
      <c r="BR197" s="54"/>
      <c r="BS197" s="54"/>
      <c r="BT197" s="54"/>
      <c r="BU197" s="54"/>
      <c r="BV197" s="54"/>
      <c r="BW197" s="54"/>
    </row>
    <row r="198" spans="1:75" ht="14.4" x14ac:dyDescent="0.25">
      <c r="A198" s="52"/>
      <c r="B198" s="52"/>
      <c r="C198" s="53"/>
      <c r="D198" s="67"/>
      <c r="E198" s="54"/>
      <c r="F198" s="54"/>
      <c r="G198" s="54"/>
      <c r="H198" s="54"/>
      <c r="I198" s="160"/>
      <c r="J198" s="54"/>
      <c r="K198" s="54"/>
      <c r="L198" s="54"/>
      <c r="M198" s="160"/>
      <c r="N198" s="54"/>
      <c r="O198" s="54"/>
      <c r="P198" s="54"/>
      <c r="Q198" s="54"/>
      <c r="R198" s="54"/>
      <c r="S198" s="54"/>
      <c r="T198" s="54"/>
      <c r="U198" s="54"/>
      <c r="V198" s="54"/>
      <c r="W198" s="54"/>
      <c r="X198" s="54"/>
      <c r="Y198" s="54"/>
      <c r="Z198" s="54"/>
      <c r="AA198" s="54"/>
      <c r="AB198" s="54"/>
      <c r="AC198" s="54"/>
      <c r="AD198" s="54"/>
      <c r="AE198" s="54"/>
      <c r="AF198" s="54"/>
      <c r="AG198" s="54"/>
      <c r="AH198" s="54"/>
      <c r="AI198" s="54"/>
      <c r="AJ198" s="54"/>
      <c r="AK198" s="54"/>
      <c r="AL198" s="54"/>
      <c r="AM198" s="54"/>
      <c r="AN198" s="54"/>
      <c r="AO198" s="54"/>
      <c r="AP198" s="54"/>
      <c r="AQ198" s="54"/>
      <c r="AR198" s="54"/>
      <c r="AS198" s="54"/>
      <c r="AT198" s="54"/>
      <c r="AU198" s="54"/>
      <c r="AV198" s="54"/>
      <c r="AW198" s="54"/>
      <c r="AX198" s="54"/>
      <c r="AY198" s="54"/>
      <c r="AZ198" s="54"/>
      <c r="BA198" s="54"/>
      <c r="BB198" s="54"/>
      <c r="BC198" s="54"/>
      <c r="BD198" s="54"/>
      <c r="BE198" s="54"/>
      <c r="BF198" s="54"/>
      <c r="BG198" s="54"/>
      <c r="BH198" s="54"/>
      <c r="BI198" s="54"/>
      <c r="BJ198" s="54"/>
      <c r="BK198" s="54"/>
      <c r="BL198" s="54"/>
      <c r="BM198" s="54"/>
      <c r="BN198" s="54"/>
      <c r="BO198" s="54"/>
      <c r="BP198" s="54"/>
      <c r="BQ198" s="54"/>
      <c r="BR198" s="54"/>
      <c r="BS198" s="54"/>
      <c r="BT198" s="54"/>
      <c r="BU198" s="54"/>
      <c r="BV198" s="54"/>
      <c r="BW198" s="54"/>
    </row>
    <row r="199" spans="1:75" ht="14.4" x14ac:dyDescent="0.25">
      <c r="A199" s="52"/>
      <c r="B199" s="52"/>
      <c r="C199" s="53"/>
      <c r="D199" s="67"/>
      <c r="E199" s="54"/>
      <c r="F199" s="54"/>
      <c r="G199" s="54"/>
      <c r="H199" s="54"/>
      <c r="I199" s="160"/>
      <c r="J199" s="54"/>
      <c r="K199" s="54"/>
      <c r="L199" s="54"/>
      <c r="M199" s="160"/>
      <c r="N199" s="54"/>
      <c r="O199" s="54"/>
      <c r="P199" s="54"/>
      <c r="Q199" s="54"/>
      <c r="R199" s="54"/>
      <c r="S199" s="54"/>
      <c r="T199" s="54"/>
      <c r="U199" s="54"/>
      <c r="V199" s="54"/>
      <c r="W199" s="54"/>
      <c r="X199" s="54"/>
      <c r="Y199" s="54"/>
      <c r="Z199" s="54"/>
      <c r="AA199" s="54"/>
      <c r="AB199" s="54"/>
      <c r="AC199" s="54"/>
      <c r="AD199" s="54"/>
      <c r="AE199" s="54"/>
      <c r="AF199" s="54"/>
      <c r="AG199" s="54"/>
      <c r="AH199" s="54"/>
      <c r="AI199" s="54"/>
      <c r="AJ199" s="54"/>
      <c r="AK199" s="54"/>
      <c r="AL199" s="54"/>
      <c r="AM199" s="54"/>
      <c r="AN199" s="54"/>
      <c r="AO199" s="54"/>
      <c r="AP199" s="54"/>
      <c r="AQ199" s="54"/>
      <c r="AR199" s="54"/>
      <c r="AS199" s="54"/>
      <c r="AT199" s="54"/>
      <c r="AU199" s="54"/>
      <c r="AV199" s="54"/>
      <c r="AW199" s="54"/>
      <c r="AX199" s="54"/>
      <c r="AY199" s="54"/>
      <c r="AZ199" s="54"/>
      <c r="BA199" s="54"/>
      <c r="BB199" s="54"/>
      <c r="BC199" s="54"/>
      <c r="BD199" s="54"/>
      <c r="BE199" s="54"/>
      <c r="BF199" s="54"/>
      <c r="BG199" s="54"/>
      <c r="BH199" s="54"/>
      <c r="BI199" s="54"/>
      <c r="BJ199" s="54"/>
      <c r="BK199" s="54"/>
      <c r="BL199" s="54"/>
      <c r="BM199" s="54"/>
      <c r="BN199" s="54"/>
      <c r="BO199" s="54"/>
      <c r="BP199" s="54"/>
      <c r="BQ199" s="54"/>
      <c r="BR199" s="54"/>
      <c r="BS199" s="54"/>
      <c r="BT199" s="54"/>
      <c r="BU199" s="54"/>
      <c r="BV199" s="54"/>
      <c r="BW199" s="54"/>
    </row>
    <row r="200" spans="1:75" ht="14.4" x14ac:dyDescent="0.25">
      <c r="A200" s="52"/>
      <c r="B200" s="52"/>
      <c r="C200" s="53"/>
      <c r="D200" s="67"/>
      <c r="E200" s="54"/>
      <c r="F200" s="54"/>
      <c r="G200" s="54"/>
      <c r="H200" s="54"/>
      <c r="I200" s="160"/>
      <c r="J200" s="54"/>
      <c r="K200" s="54"/>
      <c r="L200" s="54"/>
      <c r="M200" s="160"/>
      <c r="N200" s="54"/>
      <c r="O200" s="54"/>
      <c r="P200" s="54"/>
      <c r="Q200" s="54"/>
      <c r="R200" s="54"/>
      <c r="S200" s="54"/>
      <c r="T200" s="54"/>
      <c r="U200" s="54"/>
      <c r="V200" s="54"/>
      <c r="W200" s="54"/>
      <c r="X200" s="54"/>
      <c r="Y200" s="54"/>
      <c r="Z200" s="54"/>
      <c r="AA200" s="54"/>
      <c r="AB200" s="54"/>
      <c r="AC200" s="54"/>
      <c r="AD200" s="54"/>
      <c r="AE200" s="54"/>
      <c r="AF200" s="54"/>
      <c r="AG200" s="54"/>
      <c r="AH200" s="54"/>
      <c r="AI200" s="54"/>
      <c r="AJ200" s="54"/>
      <c r="AK200" s="54"/>
      <c r="AL200" s="54"/>
      <c r="AM200" s="54"/>
      <c r="AN200" s="54"/>
      <c r="AO200" s="54"/>
      <c r="AP200" s="54"/>
      <c r="AQ200" s="54"/>
      <c r="AR200" s="54"/>
      <c r="AS200" s="54"/>
      <c r="AT200" s="54"/>
      <c r="AU200" s="54"/>
      <c r="AV200" s="54"/>
      <c r="AW200" s="54"/>
      <c r="AX200" s="54"/>
      <c r="AY200" s="54"/>
      <c r="AZ200" s="54"/>
      <c r="BA200" s="54"/>
      <c r="BB200" s="54"/>
      <c r="BC200" s="54"/>
      <c r="BD200" s="54"/>
      <c r="BE200" s="54"/>
      <c r="BF200" s="54"/>
      <c r="BG200" s="54"/>
      <c r="BH200" s="54"/>
      <c r="BI200" s="54"/>
      <c r="BJ200" s="54"/>
      <c r="BK200" s="54"/>
      <c r="BL200" s="54"/>
      <c r="BM200" s="54"/>
      <c r="BN200" s="54"/>
      <c r="BO200" s="54"/>
      <c r="BP200" s="54"/>
      <c r="BQ200" s="54"/>
      <c r="BR200" s="54"/>
      <c r="BS200" s="54"/>
      <c r="BT200" s="54"/>
      <c r="BU200" s="54"/>
      <c r="BV200" s="54"/>
      <c r="BW200" s="54"/>
    </row>
    <row r="201" spans="1:75" ht="14.4" x14ac:dyDescent="0.25">
      <c r="A201" s="52"/>
      <c r="B201" s="52"/>
      <c r="C201" s="53"/>
      <c r="D201" s="67"/>
      <c r="E201" s="54"/>
      <c r="F201" s="54"/>
      <c r="G201" s="54"/>
      <c r="H201" s="54"/>
      <c r="I201" s="160"/>
      <c r="J201" s="54"/>
      <c r="K201" s="54"/>
      <c r="L201" s="54"/>
      <c r="M201" s="160"/>
      <c r="N201" s="54"/>
      <c r="O201" s="54"/>
      <c r="P201" s="54"/>
      <c r="Q201" s="54"/>
      <c r="R201" s="54"/>
      <c r="S201" s="54"/>
      <c r="T201" s="54"/>
      <c r="U201" s="54"/>
      <c r="V201" s="54"/>
      <c r="W201" s="54"/>
      <c r="X201" s="54"/>
      <c r="Y201" s="54"/>
      <c r="Z201" s="54"/>
      <c r="AA201" s="54"/>
      <c r="AB201" s="54"/>
      <c r="AC201" s="54"/>
      <c r="AD201" s="54"/>
      <c r="AE201" s="54"/>
      <c r="AF201" s="54"/>
      <c r="AG201" s="54"/>
      <c r="AH201" s="54"/>
      <c r="AI201" s="54"/>
      <c r="AJ201" s="54"/>
      <c r="AK201" s="54"/>
      <c r="AL201" s="54"/>
      <c r="AM201" s="54"/>
      <c r="AN201" s="54"/>
      <c r="AO201" s="54"/>
      <c r="AP201" s="54"/>
      <c r="AQ201" s="54"/>
      <c r="AR201" s="54"/>
      <c r="AS201" s="54"/>
      <c r="AT201" s="54"/>
      <c r="AU201" s="54"/>
      <c r="AV201" s="54"/>
      <c r="AW201" s="54"/>
      <c r="AX201" s="54"/>
      <c r="AY201" s="54"/>
      <c r="AZ201" s="54"/>
      <c r="BA201" s="54"/>
      <c r="BB201" s="54"/>
      <c r="BC201" s="54"/>
      <c r="BD201" s="54"/>
      <c r="BE201" s="54"/>
      <c r="BF201" s="54"/>
      <c r="BG201" s="54"/>
      <c r="BH201" s="54"/>
      <c r="BI201" s="54"/>
      <c r="BJ201" s="54"/>
      <c r="BK201" s="54"/>
      <c r="BL201" s="54"/>
      <c r="BM201" s="54"/>
      <c r="BN201" s="54"/>
      <c r="BO201" s="54"/>
      <c r="BP201" s="54"/>
      <c r="BQ201" s="54"/>
      <c r="BR201" s="54"/>
      <c r="BS201" s="54"/>
      <c r="BT201" s="54"/>
      <c r="BU201" s="54"/>
      <c r="BV201" s="54"/>
      <c r="BW201" s="54"/>
    </row>
    <row r="202" spans="1:75" ht="14.4" x14ac:dyDescent="0.25">
      <c r="A202" s="52"/>
      <c r="B202" s="52"/>
      <c r="C202" s="53"/>
      <c r="D202" s="67"/>
      <c r="E202" s="54"/>
      <c r="F202" s="54"/>
      <c r="G202" s="54"/>
      <c r="H202" s="54"/>
      <c r="I202" s="160"/>
      <c r="J202" s="54"/>
      <c r="K202" s="54"/>
      <c r="L202" s="54"/>
      <c r="M202" s="160"/>
      <c r="N202" s="54"/>
      <c r="O202" s="54"/>
      <c r="P202" s="54"/>
      <c r="Q202" s="54"/>
      <c r="R202" s="54"/>
      <c r="S202" s="54"/>
      <c r="T202" s="54"/>
      <c r="U202" s="54"/>
      <c r="V202" s="54"/>
      <c r="W202" s="54"/>
      <c r="X202" s="54"/>
      <c r="Y202" s="54"/>
      <c r="Z202" s="54"/>
      <c r="AA202" s="54"/>
      <c r="AB202" s="54"/>
      <c r="AC202" s="54"/>
      <c r="AD202" s="54"/>
      <c r="AE202" s="54"/>
      <c r="AF202" s="54"/>
      <c r="AG202" s="54"/>
      <c r="AH202" s="54"/>
      <c r="AI202" s="54"/>
      <c r="AJ202" s="54"/>
      <c r="AK202" s="54"/>
      <c r="AL202" s="54"/>
      <c r="AM202" s="54"/>
      <c r="AN202" s="54"/>
      <c r="AO202" s="54"/>
      <c r="AP202" s="54"/>
      <c r="AQ202" s="54"/>
      <c r="AR202" s="54"/>
      <c r="AS202" s="54"/>
      <c r="AT202" s="54"/>
      <c r="AU202" s="54"/>
      <c r="AV202" s="54"/>
      <c r="AW202" s="54"/>
      <c r="AX202" s="54"/>
      <c r="AY202" s="54"/>
      <c r="AZ202" s="54"/>
      <c r="BA202" s="54"/>
      <c r="BB202" s="54"/>
      <c r="BC202" s="54"/>
      <c r="BD202" s="54"/>
      <c r="BE202" s="54"/>
      <c r="BF202" s="54"/>
      <c r="BG202" s="54"/>
      <c r="BH202" s="54"/>
      <c r="BI202" s="54"/>
      <c r="BJ202" s="54"/>
      <c r="BK202" s="54"/>
      <c r="BL202" s="54"/>
      <c r="BM202" s="54"/>
      <c r="BN202" s="54"/>
      <c r="BO202" s="54"/>
      <c r="BP202" s="54"/>
      <c r="BQ202" s="54"/>
      <c r="BR202" s="54"/>
      <c r="BS202" s="54"/>
      <c r="BT202" s="54"/>
      <c r="BU202" s="54"/>
      <c r="BV202" s="54"/>
      <c r="BW202" s="54"/>
    </row>
    <row r="203" spans="1:75" ht="14.4" x14ac:dyDescent="0.25">
      <c r="A203" s="52"/>
      <c r="B203" s="52"/>
      <c r="C203" s="53"/>
      <c r="D203" s="67"/>
      <c r="E203" s="54"/>
      <c r="F203" s="54"/>
      <c r="G203" s="54"/>
      <c r="H203" s="54"/>
      <c r="I203" s="160"/>
      <c r="J203" s="54"/>
      <c r="K203" s="54"/>
      <c r="L203" s="54"/>
      <c r="M203" s="160"/>
      <c r="N203" s="54"/>
      <c r="O203" s="54"/>
      <c r="P203" s="54"/>
      <c r="Q203" s="54"/>
      <c r="R203" s="54"/>
      <c r="S203" s="54"/>
      <c r="T203" s="54"/>
      <c r="U203" s="54"/>
      <c r="V203" s="54"/>
      <c r="W203" s="54"/>
      <c r="X203" s="54"/>
      <c r="Y203" s="54"/>
      <c r="Z203" s="54"/>
      <c r="AA203" s="54"/>
      <c r="AB203" s="54"/>
      <c r="AC203" s="54"/>
      <c r="AD203" s="54"/>
      <c r="AE203" s="54"/>
      <c r="AF203" s="54"/>
      <c r="AG203" s="54"/>
      <c r="AH203" s="54"/>
      <c r="AI203" s="54"/>
      <c r="AJ203" s="54"/>
      <c r="AK203" s="54"/>
      <c r="AL203" s="54"/>
      <c r="AM203" s="54"/>
      <c r="AN203" s="54"/>
      <c r="AO203" s="54"/>
      <c r="AP203" s="54"/>
      <c r="AQ203" s="54"/>
      <c r="AR203" s="54"/>
      <c r="AS203" s="54"/>
      <c r="AT203" s="54"/>
      <c r="AU203" s="54"/>
      <c r="AV203" s="54"/>
      <c r="AW203" s="54"/>
      <c r="AX203" s="54"/>
      <c r="AY203" s="54"/>
      <c r="AZ203" s="54"/>
      <c r="BA203" s="54"/>
      <c r="BB203" s="54"/>
      <c r="BC203" s="54"/>
      <c r="BD203" s="54"/>
      <c r="BE203" s="54"/>
      <c r="BF203" s="54"/>
      <c r="BG203" s="54"/>
      <c r="BH203" s="54"/>
      <c r="BI203" s="54"/>
      <c r="BJ203" s="54"/>
      <c r="BK203" s="54"/>
      <c r="BL203" s="54"/>
      <c r="BM203" s="54"/>
      <c r="BN203" s="54"/>
      <c r="BO203" s="54"/>
      <c r="BP203" s="54"/>
      <c r="BQ203" s="54"/>
      <c r="BR203" s="54"/>
      <c r="BS203" s="54"/>
      <c r="BT203" s="54"/>
      <c r="BU203" s="54"/>
      <c r="BV203" s="54"/>
      <c r="BW203" s="54"/>
    </row>
    <row r="204" spans="1:75" ht="14.4" x14ac:dyDescent="0.25">
      <c r="A204" s="52"/>
      <c r="B204" s="52"/>
      <c r="C204" s="53"/>
      <c r="D204" s="67"/>
      <c r="E204" s="54"/>
      <c r="F204" s="54"/>
      <c r="G204" s="54"/>
      <c r="H204" s="54"/>
      <c r="I204" s="160"/>
      <c r="J204" s="54"/>
      <c r="K204" s="54"/>
      <c r="L204" s="54"/>
      <c r="M204" s="160"/>
      <c r="N204" s="54"/>
      <c r="O204" s="54"/>
      <c r="P204" s="54"/>
      <c r="Q204" s="54"/>
      <c r="R204" s="54"/>
      <c r="S204" s="54"/>
      <c r="T204" s="54"/>
      <c r="U204" s="54"/>
      <c r="V204" s="54"/>
      <c r="W204" s="54"/>
      <c r="X204" s="54"/>
      <c r="Y204" s="54"/>
      <c r="Z204" s="54"/>
      <c r="AA204" s="54"/>
      <c r="AB204" s="54"/>
      <c r="AC204" s="54"/>
      <c r="AD204" s="54"/>
      <c r="AE204" s="54"/>
      <c r="AF204" s="54"/>
      <c r="AG204" s="54"/>
      <c r="AH204" s="54"/>
      <c r="AI204" s="54"/>
      <c r="AJ204" s="54"/>
      <c r="AK204" s="54"/>
      <c r="AL204" s="54"/>
      <c r="AM204" s="54"/>
      <c r="AN204" s="54"/>
      <c r="AO204" s="54"/>
      <c r="AP204" s="54"/>
      <c r="AQ204" s="54"/>
      <c r="AR204" s="54"/>
      <c r="AS204" s="54"/>
      <c r="AT204" s="54"/>
      <c r="AU204" s="54"/>
      <c r="AV204" s="54"/>
      <c r="AW204" s="54"/>
      <c r="AX204" s="54"/>
      <c r="AY204" s="54"/>
      <c r="AZ204" s="54"/>
      <c r="BA204" s="54"/>
      <c r="BB204" s="54"/>
      <c r="BC204" s="54"/>
      <c r="BD204" s="54"/>
      <c r="BE204" s="54"/>
      <c r="BF204" s="54"/>
      <c r="BG204" s="54"/>
      <c r="BH204" s="54"/>
      <c r="BI204" s="54"/>
      <c r="BJ204" s="54"/>
      <c r="BK204" s="54"/>
      <c r="BL204" s="54"/>
      <c r="BM204" s="54"/>
      <c r="BN204" s="54"/>
      <c r="BO204" s="54"/>
      <c r="BP204" s="54"/>
      <c r="BQ204" s="54"/>
      <c r="BR204" s="54"/>
      <c r="BS204" s="54"/>
      <c r="BT204" s="54"/>
      <c r="BU204" s="54"/>
      <c r="BV204" s="54"/>
      <c r="BW204" s="54"/>
    </row>
    <row r="205" spans="1:75" ht="14.4" x14ac:dyDescent="0.25">
      <c r="A205" s="52"/>
      <c r="B205" s="52"/>
      <c r="C205" s="53"/>
      <c r="D205" s="67"/>
      <c r="E205" s="54"/>
      <c r="F205" s="54"/>
      <c r="G205" s="54"/>
      <c r="H205" s="54"/>
      <c r="I205" s="160"/>
      <c r="J205" s="54"/>
      <c r="K205" s="54"/>
      <c r="L205" s="54"/>
      <c r="M205" s="160"/>
      <c r="N205" s="54"/>
      <c r="O205" s="54"/>
      <c r="P205" s="54"/>
      <c r="Q205" s="54"/>
      <c r="R205" s="54"/>
      <c r="S205" s="54"/>
      <c r="T205" s="54"/>
      <c r="U205" s="54"/>
      <c r="V205" s="54"/>
      <c r="W205" s="54"/>
      <c r="X205" s="54"/>
      <c r="Y205" s="54"/>
      <c r="Z205" s="54"/>
      <c r="AA205" s="54"/>
      <c r="AB205" s="54"/>
      <c r="AC205" s="54"/>
      <c r="AD205" s="54"/>
      <c r="AE205" s="54"/>
      <c r="AF205" s="54"/>
      <c r="AG205" s="54"/>
      <c r="AH205" s="54"/>
      <c r="AI205" s="54"/>
      <c r="AJ205" s="54"/>
      <c r="AK205" s="54"/>
      <c r="AL205" s="54"/>
      <c r="AM205" s="54"/>
      <c r="AN205" s="54"/>
      <c r="AO205" s="54"/>
      <c r="AP205" s="54"/>
      <c r="AQ205" s="54"/>
      <c r="AR205" s="54"/>
      <c r="AS205" s="54"/>
      <c r="AT205" s="54"/>
      <c r="AU205" s="54"/>
      <c r="AV205" s="54"/>
      <c r="AW205" s="54"/>
      <c r="AX205" s="54"/>
      <c r="AY205" s="54"/>
      <c r="AZ205" s="54"/>
      <c r="BA205" s="54"/>
      <c r="BB205" s="54"/>
      <c r="BC205" s="54"/>
      <c r="BD205" s="54"/>
      <c r="BE205" s="54"/>
      <c r="BF205" s="54"/>
      <c r="BG205" s="54"/>
      <c r="BH205" s="54"/>
      <c r="BI205" s="54"/>
      <c r="BJ205" s="54"/>
      <c r="BK205" s="54"/>
      <c r="BL205" s="54"/>
      <c r="BM205" s="54"/>
      <c r="BN205" s="54"/>
      <c r="BO205" s="54"/>
      <c r="BP205" s="54"/>
      <c r="BQ205" s="54"/>
      <c r="BR205" s="54"/>
      <c r="BS205" s="54"/>
      <c r="BT205" s="54"/>
      <c r="BU205" s="54"/>
      <c r="BV205" s="54"/>
      <c r="BW205" s="54"/>
    </row>
    <row r="206" spans="1:75" ht="14.4" x14ac:dyDescent="0.25">
      <c r="A206" s="52"/>
      <c r="B206" s="52"/>
      <c r="C206" s="53"/>
      <c r="D206" s="67"/>
      <c r="E206" s="54"/>
      <c r="F206" s="54"/>
      <c r="G206" s="54"/>
      <c r="H206" s="54"/>
      <c r="I206" s="160"/>
      <c r="J206" s="54"/>
      <c r="K206" s="54"/>
      <c r="L206" s="54"/>
      <c r="M206" s="160"/>
      <c r="N206" s="54"/>
      <c r="O206" s="54"/>
      <c r="P206" s="54"/>
      <c r="Q206" s="54"/>
      <c r="R206" s="54"/>
      <c r="S206" s="54"/>
      <c r="T206" s="54"/>
      <c r="U206" s="54"/>
      <c r="V206" s="54"/>
      <c r="W206" s="54"/>
      <c r="X206" s="54"/>
      <c r="Y206" s="54"/>
      <c r="Z206" s="54"/>
      <c r="AA206" s="54"/>
      <c r="AB206" s="54"/>
      <c r="AC206" s="54"/>
      <c r="AD206" s="54"/>
      <c r="AE206" s="54"/>
      <c r="AF206" s="54"/>
      <c r="AG206" s="54"/>
      <c r="AH206" s="54"/>
      <c r="AI206" s="54"/>
      <c r="AJ206" s="54"/>
      <c r="AK206" s="54"/>
      <c r="AL206" s="54"/>
      <c r="AM206" s="54"/>
      <c r="AN206" s="54"/>
      <c r="AO206" s="54"/>
      <c r="AP206" s="54"/>
      <c r="AQ206" s="54"/>
      <c r="AR206" s="54"/>
      <c r="AS206" s="54"/>
      <c r="AT206" s="54"/>
      <c r="AU206" s="54"/>
      <c r="AV206" s="54"/>
      <c r="AW206" s="54"/>
      <c r="AX206" s="54"/>
      <c r="AY206" s="54"/>
      <c r="AZ206" s="54"/>
      <c r="BA206" s="54"/>
      <c r="BB206" s="54"/>
      <c r="BC206" s="54"/>
      <c r="BD206" s="54"/>
      <c r="BE206" s="54"/>
      <c r="BF206" s="54"/>
      <c r="BG206" s="54"/>
      <c r="BH206" s="54"/>
      <c r="BI206" s="54"/>
      <c r="BJ206" s="54"/>
      <c r="BK206" s="54"/>
      <c r="BL206" s="54"/>
      <c r="BM206" s="54"/>
      <c r="BN206" s="54"/>
      <c r="BO206" s="54"/>
      <c r="BP206" s="54"/>
      <c r="BQ206" s="54"/>
      <c r="BR206" s="54"/>
      <c r="BS206" s="54"/>
      <c r="BT206" s="54"/>
      <c r="BU206" s="54"/>
      <c r="BV206" s="54"/>
      <c r="BW206" s="54"/>
    </row>
    <row r="207" spans="1:75" ht="14.4" x14ac:dyDescent="0.25">
      <c r="A207" s="52"/>
      <c r="B207" s="52"/>
      <c r="C207" s="53"/>
      <c r="D207" s="67"/>
      <c r="E207" s="54"/>
      <c r="F207" s="54"/>
      <c r="G207" s="54"/>
      <c r="H207" s="54"/>
      <c r="I207" s="160"/>
      <c r="J207" s="54"/>
      <c r="K207" s="54"/>
      <c r="L207" s="54"/>
      <c r="M207" s="160"/>
      <c r="N207" s="54"/>
      <c r="O207" s="54"/>
      <c r="P207" s="54"/>
      <c r="Q207" s="54"/>
      <c r="R207" s="54"/>
      <c r="S207" s="54"/>
      <c r="T207" s="54"/>
      <c r="U207" s="54"/>
      <c r="V207" s="54"/>
      <c r="W207" s="54"/>
      <c r="X207" s="54"/>
      <c r="Y207" s="54"/>
      <c r="Z207" s="54"/>
      <c r="AA207" s="54"/>
      <c r="AB207" s="54"/>
      <c r="AC207" s="54"/>
      <c r="AD207" s="54"/>
      <c r="AE207" s="54"/>
      <c r="AF207" s="54"/>
      <c r="AG207" s="54"/>
      <c r="AH207" s="54"/>
      <c r="AI207" s="54"/>
      <c r="AJ207" s="54"/>
      <c r="AK207" s="54"/>
      <c r="AL207" s="54"/>
      <c r="AM207" s="54"/>
      <c r="AN207" s="54"/>
      <c r="AO207" s="54"/>
      <c r="AP207" s="54"/>
      <c r="AQ207" s="54"/>
      <c r="AR207" s="54"/>
      <c r="AS207" s="54"/>
      <c r="AT207" s="54"/>
      <c r="AU207" s="54"/>
      <c r="AV207" s="54"/>
      <c r="AW207" s="54"/>
      <c r="AX207" s="54"/>
      <c r="AY207" s="54"/>
      <c r="AZ207" s="54"/>
      <c r="BA207" s="54"/>
      <c r="BB207" s="54"/>
      <c r="BC207" s="54"/>
      <c r="BD207" s="54"/>
      <c r="BE207" s="54"/>
      <c r="BF207" s="54"/>
      <c r="BG207" s="54"/>
      <c r="BH207" s="54"/>
      <c r="BI207" s="54"/>
      <c r="BJ207" s="54"/>
      <c r="BK207" s="54"/>
      <c r="BL207" s="54"/>
      <c r="BM207" s="54"/>
      <c r="BN207" s="54"/>
      <c r="BO207" s="54"/>
      <c r="BP207" s="54"/>
      <c r="BQ207" s="54"/>
      <c r="BR207" s="54"/>
      <c r="BS207" s="54"/>
      <c r="BT207" s="54"/>
      <c r="BU207" s="54"/>
      <c r="BV207" s="54"/>
      <c r="BW207" s="54"/>
    </row>
    <row r="208" spans="1:75" ht="14.4" x14ac:dyDescent="0.25">
      <c r="A208" s="52"/>
      <c r="B208" s="52"/>
      <c r="C208" s="53"/>
      <c r="D208" s="67"/>
      <c r="E208" s="54"/>
      <c r="F208" s="54"/>
      <c r="G208" s="54"/>
      <c r="H208" s="54"/>
      <c r="I208" s="160"/>
      <c r="J208" s="54"/>
      <c r="K208" s="54"/>
      <c r="L208" s="54"/>
      <c r="M208" s="160"/>
      <c r="N208" s="54"/>
      <c r="O208" s="54"/>
      <c r="P208" s="54"/>
      <c r="Q208" s="54"/>
      <c r="R208" s="54"/>
      <c r="S208" s="54"/>
      <c r="T208" s="54"/>
      <c r="U208" s="54"/>
      <c r="V208" s="54"/>
      <c r="W208" s="54"/>
      <c r="X208" s="54"/>
      <c r="Y208" s="54"/>
      <c r="Z208" s="54"/>
      <c r="AA208" s="54"/>
      <c r="AB208" s="54"/>
      <c r="AC208" s="54"/>
      <c r="AD208" s="54"/>
      <c r="AE208" s="54"/>
      <c r="AF208" s="54"/>
      <c r="AG208" s="54"/>
      <c r="AH208" s="54"/>
      <c r="AI208" s="54"/>
      <c r="AJ208" s="54"/>
      <c r="AK208" s="54"/>
      <c r="AL208" s="54"/>
      <c r="AM208" s="54"/>
      <c r="AN208" s="54"/>
      <c r="AO208" s="54"/>
      <c r="AP208" s="54"/>
      <c r="AQ208" s="54"/>
      <c r="AR208" s="54"/>
      <c r="AS208" s="54"/>
      <c r="AT208" s="54"/>
      <c r="AU208" s="54"/>
      <c r="AV208" s="54"/>
      <c r="AW208" s="54"/>
      <c r="AX208" s="54"/>
      <c r="AY208" s="54"/>
      <c r="AZ208" s="54"/>
      <c r="BA208" s="54"/>
      <c r="BB208" s="54"/>
      <c r="BC208" s="54"/>
      <c r="BD208" s="54"/>
      <c r="BE208" s="54"/>
      <c r="BF208" s="54"/>
      <c r="BG208" s="54"/>
      <c r="BH208" s="54"/>
      <c r="BI208" s="54"/>
      <c r="BJ208" s="54"/>
      <c r="BK208" s="54"/>
      <c r="BL208" s="54"/>
      <c r="BM208" s="54"/>
      <c r="BN208" s="54"/>
      <c r="BO208" s="54"/>
      <c r="BP208" s="54"/>
      <c r="BQ208" s="54"/>
      <c r="BR208" s="54"/>
      <c r="BS208" s="54"/>
      <c r="BT208" s="54"/>
      <c r="BU208" s="54"/>
      <c r="BV208" s="54"/>
      <c r="BW208" s="54"/>
    </row>
    <row r="209" spans="1:75" ht="14.4" x14ac:dyDescent="0.25">
      <c r="A209" s="52"/>
      <c r="B209" s="52"/>
      <c r="C209" s="53"/>
      <c r="D209" s="67"/>
      <c r="E209" s="54"/>
      <c r="F209" s="54"/>
      <c r="G209" s="54"/>
      <c r="H209" s="54"/>
      <c r="I209" s="160"/>
      <c r="J209" s="54"/>
      <c r="K209" s="54"/>
      <c r="L209" s="54"/>
      <c r="M209" s="160"/>
      <c r="N209" s="54"/>
      <c r="O209" s="54"/>
      <c r="P209" s="54"/>
      <c r="Q209" s="54"/>
      <c r="R209" s="54"/>
      <c r="S209" s="54"/>
      <c r="T209" s="54"/>
      <c r="U209" s="54"/>
      <c r="V209" s="54"/>
      <c r="W209" s="54"/>
      <c r="X209" s="54"/>
      <c r="Y209" s="54"/>
      <c r="Z209" s="54"/>
      <c r="AA209" s="54"/>
      <c r="AB209" s="54"/>
      <c r="AC209" s="54"/>
      <c r="AD209" s="54"/>
      <c r="AE209" s="54"/>
      <c r="AF209" s="54"/>
      <c r="AG209" s="54"/>
      <c r="AH209" s="54"/>
      <c r="AI209" s="54"/>
      <c r="AJ209" s="54"/>
      <c r="AK209" s="54"/>
      <c r="AL209" s="54"/>
      <c r="AM209" s="54"/>
      <c r="AN209" s="54"/>
      <c r="AO209" s="54"/>
      <c r="AP209" s="54"/>
      <c r="AQ209" s="54"/>
      <c r="AR209" s="54"/>
      <c r="AS209" s="54"/>
      <c r="AT209" s="54"/>
      <c r="AU209" s="54"/>
      <c r="AV209" s="54"/>
      <c r="AW209" s="54"/>
      <c r="AX209" s="54"/>
      <c r="AY209" s="54"/>
      <c r="AZ209" s="54"/>
      <c r="BA209" s="54"/>
      <c r="BB209" s="54"/>
      <c r="BC209" s="54"/>
      <c r="BD209" s="54"/>
      <c r="BE209" s="54"/>
      <c r="BF209" s="54"/>
      <c r="BG209" s="54"/>
      <c r="BH209" s="54"/>
      <c r="BI209" s="54"/>
      <c r="BJ209" s="54"/>
      <c r="BK209" s="54"/>
      <c r="BL209" s="54"/>
      <c r="BM209" s="54"/>
      <c r="BN209" s="54"/>
      <c r="BO209" s="54"/>
      <c r="BP209" s="54"/>
      <c r="BQ209" s="54"/>
      <c r="BR209" s="54"/>
      <c r="BS209" s="54"/>
      <c r="BT209" s="54"/>
      <c r="BU209" s="54"/>
      <c r="BV209" s="54"/>
      <c r="BW209" s="54"/>
    </row>
    <row r="210" spans="1:75" ht="14.4" x14ac:dyDescent="0.25">
      <c r="A210" s="52"/>
      <c r="B210" s="52"/>
      <c r="C210" s="53"/>
      <c r="D210" s="67"/>
      <c r="E210" s="54"/>
      <c r="F210" s="54"/>
      <c r="G210" s="54"/>
      <c r="H210" s="54"/>
      <c r="I210" s="160"/>
      <c r="J210" s="54"/>
      <c r="K210" s="54"/>
      <c r="L210" s="54"/>
      <c r="M210" s="160"/>
      <c r="N210" s="54"/>
      <c r="O210" s="54"/>
      <c r="P210" s="54"/>
      <c r="Q210" s="54"/>
      <c r="R210" s="54"/>
      <c r="S210" s="54"/>
      <c r="T210" s="54"/>
      <c r="U210" s="54"/>
      <c r="V210" s="54"/>
      <c r="W210" s="54"/>
      <c r="X210" s="54"/>
      <c r="Y210" s="54"/>
      <c r="Z210" s="54"/>
      <c r="AA210" s="54"/>
      <c r="AB210" s="54"/>
      <c r="AC210" s="54"/>
      <c r="AD210" s="54"/>
      <c r="AE210" s="54"/>
      <c r="AF210" s="54"/>
      <c r="AG210" s="54"/>
      <c r="AH210" s="54"/>
      <c r="AI210" s="54"/>
      <c r="AJ210" s="54"/>
      <c r="AK210" s="54"/>
      <c r="AL210" s="54"/>
      <c r="AM210" s="54"/>
      <c r="AN210" s="54"/>
      <c r="AO210" s="54"/>
      <c r="AP210" s="54"/>
      <c r="AQ210" s="54"/>
      <c r="AR210" s="54"/>
      <c r="AS210" s="54"/>
      <c r="AT210" s="54"/>
      <c r="AU210" s="54"/>
      <c r="AV210" s="54"/>
      <c r="AW210" s="54"/>
      <c r="AX210" s="54"/>
      <c r="AY210" s="54"/>
      <c r="AZ210" s="54"/>
      <c r="BA210" s="54"/>
      <c r="BB210" s="54"/>
      <c r="BC210" s="54"/>
      <c r="BD210" s="54"/>
      <c r="BE210" s="54"/>
      <c r="BF210" s="54"/>
      <c r="BG210" s="54"/>
      <c r="BH210" s="54"/>
      <c r="BI210" s="54"/>
      <c r="BJ210" s="54"/>
      <c r="BK210" s="54"/>
      <c r="BL210" s="54"/>
      <c r="BM210" s="54"/>
      <c r="BN210" s="54"/>
      <c r="BO210" s="54"/>
      <c r="BP210" s="54"/>
      <c r="BQ210" s="54"/>
      <c r="BR210" s="54"/>
      <c r="BS210" s="54"/>
      <c r="BT210" s="54"/>
      <c r="BU210" s="54"/>
      <c r="BV210" s="54"/>
      <c r="BW210" s="54"/>
    </row>
    <row r="211" spans="1:75" ht="14.4" x14ac:dyDescent="0.25">
      <c r="A211" s="52"/>
      <c r="B211" s="52"/>
      <c r="C211" s="53"/>
      <c r="D211" s="67"/>
      <c r="E211" s="54"/>
      <c r="F211" s="54"/>
      <c r="G211" s="54"/>
      <c r="H211" s="54"/>
      <c r="I211" s="160"/>
      <c r="J211" s="54"/>
      <c r="K211" s="54"/>
      <c r="L211" s="54"/>
      <c r="M211" s="160"/>
      <c r="N211" s="54"/>
      <c r="O211" s="54"/>
      <c r="P211" s="54"/>
      <c r="Q211" s="54"/>
      <c r="R211" s="54"/>
      <c r="S211" s="54"/>
      <c r="T211" s="54"/>
      <c r="U211" s="54"/>
      <c r="V211" s="54"/>
      <c r="W211" s="54"/>
      <c r="X211" s="54"/>
      <c r="Y211" s="54"/>
      <c r="Z211" s="54"/>
      <c r="AA211" s="54"/>
      <c r="AB211" s="54"/>
      <c r="AC211" s="54"/>
      <c r="AD211" s="54"/>
      <c r="AE211" s="54"/>
      <c r="AF211" s="54"/>
      <c r="AG211" s="54"/>
      <c r="AH211" s="54"/>
      <c r="AI211" s="54"/>
      <c r="AJ211" s="54"/>
      <c r="AK211" s="54"/>
      <c r="AL211" s="54"/>
      <c r="AM211" s="54"/>
      <c r="AN211" s="54"/>
      <c r="AO211" s="54"/>
      <c r="AP211" s="54"/>
      <c r="AQ211" s="54"/>
      <c r="AR211" s="54"/>
      <c r="AS211" s="54"/>
      <c r="AT211" s="54"/>
      <c r="AU211" s="54"/>
      <c r="AV211" s="54"/>
      <c r="AW211" s="54"/>
      <c r="AX211" s="54"/>
      <c r="AY211" s="54"/>
      <c r="AZ211" s="54"/>
      <c r="BA211" s="54"/>
      <c r="BB211" s="54"/>
      <c r="BC211" s="54"/>
      <c r="BD211" s="54"/>
      <c r="BE211" s="54"/>
      <c r="BF211" s="54"/>
      <c r="BG211" s="54"/>
      <c r="BH211" s="54"/>
      <c r="BI211" s="54"/>
      <c r="BJ211" s="54"/>
      <c r="BK211" s="54"/>
      <c r="BL211" s="54"/>
      <c r="BM211" s="54"/>
      <c r="BN211" s="54"/>
      <c r="BO211" s="54"/>
      <c r="BP211" s="54"/>
      <c r="BQ211" s="54"/>
      <c r="BR211" s="54"/>
      <c r="BS211" s="54"/>
      <c r="BT211" s="54"/>
      <c r="BU211" s="54"/>
      <c r="BV211" s="54"/>
      <c r="BW211" s="54"/>
    </row>
    <row r="212" spans="1:75" ht="14.4" x14ac:dyDescent="0.25">
      <c r="A212" s="52"/>
      <c r="B212" s="52"/>
      <c r="C212" s="53"/>
      <c r="D212" s="67"/>
      <c r="E212" s="54"/>
      <c r="F212" s="54"/>
      <c r="G212" s="54"/>
      <c r="H212" s="54"/>
      <c r="I212" s="160"/>
      <c r="J212" s="54"/>
      <c r="K212" s="54"/>
      <c r="L212" s="54"/>
      <c r="M212" s="160"/>
      <c r="N212" s="54"/>
      <c r="O212" s="54"/>
      <c r="P212" s="54"/>
      <c r="Q212" s="54"/>
      <c r="R212" s="54"/>
      <c r="S212" s="54"/>
      <c r="T212" s="54"/>
      <c r="U212" s="54"/>
      <c r="V212" s="54"/>
      <c r="W212" s="54"/>
      <c r="X212" s="54"/>
      <c r="Y212" s="54"/>
      <c r="Z212" s="54"/>
      <c r="AA212" s="54"/>
      <c r="AB212" s="54"/>
      <c r="AC212" s="54"/>
      <c r="AD212" s="54"/>
      <c r="AE212" s="54"/>
      <c r="AF212" s="54"/>
      <c r="AG212" s="54"/>
      <c r="AH212" s="54"/>
      <c r="AI212" s="54"/>
      <c r="AJ212" s="54"/>
      <c r="AK212" s="54"/>
      <c r="AL212" s="54"/>
      <c r="AM212" s="54"/>
      <c r="AN212" s="54"/>
      <c r="AO212" s="54"/>
      <c r="AP212" s="54"/>
      <c r="AQ212" s="54"/>
      <c r="AR212" s="54"/>
      <c r="AS212" s="54"/>
      <c r="AT212" s="54"/>
      <c r="AU212" s="54"/>
      <c r="AV212" s="54"/>
      <c r="AW212" s="54"/>
      <c r="AX212" s="54"/>
      <c r="AY212" s="54"/>
      <c r="AZ212" s="54"/>
      <c r="BA212" s="54"/>
      <c r="BB212" s="54"/>
      <c r="BC212" s="54"/>
      <c r="BD212" s="54"/>
      <c r="BE212" s="54"/>
      <c r="BF212" s="54"/>
      <c r="BG212" s="54"/>
      <c r="BH212" s="54"/>
      <c r="BI212" s="54"/>
      <c r="BJ212" s="54"/>
      <c r="BK212" s="54"/>
      <c r="BL212" s="54"/>
      <c r="BM212" s="54"/>
      <c r="BN212" s="54"/>
      <c r="BO212" s="54"/>
      <c r="BP212" s="54"/>
      <c r="BQ212" s="54"/>
      <c r="BR212" s="54"/>
      <c r="BS212" s="54"/>
      <c r="BT212" s="54"/>
      <c r="BU212" s="54"/>
      <c r="BV212" s="54"/>
      <c r="BW212" s="54"/>
    </row>
    <row r="213" spans="1:75" ht="14.4" x14ac:dyDescent="0.25">
      <c r="A213" s="52"/>
      <c r="B213" s="52"/>
      <c r="C213" s="53"/>
      <c r="D213" s="67"/>
      <c r="E213" s="54"/>
      <c r="F213" s="54"/>
      <c r="G213" s="54"/>
      <c r="H213" s="54"/>
      <c r="I213" s="160"/>
      <c r="J213" s="54"/>
      <c r="K213" s="54"/>
      <c r="L213" s="54"/>
      <c r="M213" s="160"/>
      <c r="N213" s="54"/>
      <c r="O213" s="54"/>
      <c r="P213" s="54"/>
      <c r="Q213" s="54"/>
      <c r="R213" s="54"/>
      <c r="S213" s="54"/>
      <c r="T213" s="54"/>
      <c r="U213" s="54"/>
      <c r="V213" s="54"/>
      <c r="W213" s="54"/>
      <c r="X213" s="54"/>
      <c r="Y213" s="54"/>
      <c r="Z213" s="54"/>
      <c r="AA213" s="54"/>
      <c r="AB213" s="54"/>
      <c r="AC213" s="54"/>
      <c r="AD213" s="54"/>
      <c r="AE213" s="54"/>
      <c r="AF213" s="54"/>
      <c r="AG213" s="54"/>
      <c r="AH213" s="54"/>
      <c r="AI213" s="54"/>
      <c r="AJ213" s="54"/>
      <c r="AK213" s="54"/>
      <c r="AL213" s="54"/>
      <c r="AM213" s="54"/>
      <c r="AN213" s="54"/>
      <c r="AO213" s="54"/>
      <c r="AP213" s="54"/>
      <c r="AQ213" s="54"/>
      <c r="AR213" s="54"/>
      <c r="AS213" s="54"/>
      <c r="AT213" s="54"/>
      <c r="AU213" s="54"/>
      <c r="AV213" s="54"/>
      <c r="AW213" s="54"/>
      <c r="AX213" s="54"/>
      <c r="AY213" s="54"/>
      <c r="AZ213" s="54"/>
      <c r="BA213" s="54"/>
      <c r="BB213" s="54"/>
      <c r="BC213" s="54"/>
      <c r="BD213" s="54"/>
      <c r="BE213" s="54"/>
      <c r="BF213" s="54"/>
      <c r="BG213" s="54"/>
      <c r="BH213" s="54"/>
      <c r="BI213" s="54"/>
      <c r="BJ213" s="54"/>
      <c r="BK213" s="54"/>
      <c r="BL213" s="54"/>
      <c r="BM213" s="54"/>
      <c r="BN213" s="54"/>
      <c r="BO213" s="54"/>
      <c r="BP213" s="54"/>
      <c r="BQ213" s="54"/>
      <c r="BR213" s="54"/>
      <c r="BS213" s="54"/>
      <c r="BT213" s="54"/>
      <c r="BU213" s="54"/>
      <c r="BV213" s="54"/>
      <c r="BW213" s="54"/>
    </row>
    <row r="214" spans="1:75" ht="14.4" x14ac:dyDescent="0.25">
      <c r="A214" s="52"/>
      <c r="B214" s="52"/>
      <c r="C214" s="53"/>
      <c r="D214" s="67"/>
      <c r="E214" s="54"/>
      <c r="F214" s="54"/>
      <c r="G214" s="54"/>
      <c r="H214" s="54"/>
      <c r="I214" s="160"/>
      <c r="J214" s="54"/>
      <c r="K214" s="54"/>
      <c r="L214" s="54"/>
      <c r="M214" s="160"/>
      <c r="N214" s="54"/>
      <c r="O214" s="54"/>
      <c r="P214" s="54"/>
      <c r="Q214" s="54"/>
      <c r="R214" s="54"/>
      <c r="S214" s="54"/>
      <c r="T214" s="54"/>
      <c r="U214" s="54"/>
      <c r="V214" s="54"/>
      <c r="W214" s="54"/>
      <c r="X214" s="54"/>
      <c r="Y214" s="54"/>
      <c r="Z214" s="54"/>
      <c r="AA214" s="54"/>
      <c r="AB214" s="54"/>
      <c r="AC214" s="54"/>
      <c r="AD214" s="54"/>
      <c r="AE214" s="54"/>
      <c r="AF214" s="54"/>
      <c r="AG214" s="54"/>
      <c r="AH214" s="54"/>
      <c r="AI214" s="54"/>
      <c r="AJ214" s="54"/>
      <c r="AK214" s="54"/>
      <c r="AL214" s="54"/>
      <c r="AM214" s="54"/>
      <c r="AN214" s="54"/>
      <c r="AO214" s="54"/>
      <c r="AP214" s="54"/>
      <c r="AQ214" s="54"/>
      <c r="AR214" s="54"/>
      <c r="AS214" s="54"/>
      <c r="AT214" s="54"/>
      <c r="AU214" s="54"/>
      <c r="AV214" s="54"/>
      <c r="AW214" s="54"/>
      <c r="AX214" s="54"/>
      <c r="AY214" s="54"/>
      <c r="AZ214" s="54"/>
      <c r="BA214" s="54"/>
      <c r="BB214" s="54"/>
      <c r="BC214" s="54"/>
      <c r="BD214" s="54"/>
      <c r="BE214" s="54"/>
      <c r="BF214" s="54"/>
      <c r="BG214" s="54"/>
      <c r="BH214" s="54"/>
      <c r="BI214" s="54"/>
      <c r="BJ214" s="54"/>
      <c r="BK214" s="54"/>
      <c r="BL214" s="54"/>
      <c r="BM214" s="54"/>
      <c r="BN214" s="54"/>
      <c r="BO214" s="54"/>
      <c r="BP214" s="54"/>
      <c r="BQ214" s="54"/>
      <c r="BR214" s="54"/>
      <c r="BS214" s="54"/>
      <c r="BT214" s="54"/>
      <c r="BU214" s="54"/>
      <c r="BV214" s="54"/>
      <c r="BW214" s="54"/>
    </row>
    <row r="215" spans="1:75" ht="14.4" x14ac:dyDescent="0.25">
      <c r="A215" s="52"/>
      <c r="B215" s="52"/>
      <c r="C215" s="53"/>
      <c r="D215" s="67"/>
      <c r="E215" s="54"/>
      <c r="F215" s="54"/>
      <c r="G215" s="54"/>
      <c r="H215" s="54"/>
      <c r="I215" s="160"/>
      <c r="J215" s="54"/>
      <c r="K215" s="54"/>
      <c r="L215" s="54"/>
      <c r="M215" s="160"/>
      <c r="N215" s="54"/>
      <c r="O215" s="54"/>
      <c r="P215" s="54"/>
      <c r="Q215" s="54"/>
      <c r="R215" s="54"/>
      <c r="S215" s="54"/>
      <c r="T215" s="54"/>
      <c r="U215" s="54"/>
      <c r="V215" s="54"/>
      <c r="W215" s="54"/>
      <c r="X215" s="54"/>
      <c r="Y215" s="54"/>
      <c r="Z215" s="54"/>
      <c r="AA215" s="54"/>
      <c r="AB215" s="54"/>
      <c r="AC215" s="54"/>
      <c r="AD215" s="54"/>
      <c r="AE215" s="54"/>
      <c r="AF215" s="54"/>
      <c r="AG215" s="54"/>
      <c r="AH215" s="54"/>
      <c r="AI215" s="54"/>
      <c r="AJ215" s="54"/>
      <c r="AK215" s="54"/>
      <c r="AL215" s="54"/>
      <c r="AM215" s="54"/>
      <c r="AN215" s="54"/>
      <c r="AO215" s="54"/>
      <c r="AP215" s="54"/>
      <c r="AQ215" s="54"/>
      <c r="AR215" s="54"/>
      <c r="AS215" s="54"/>
      <c r="AT215" s="54"/>
      <c r="AU215" s="54"/>
      <c r="AV215" s="54"/>
      <c r="AW215" s="54"/>
      <c r="AX215" s="54"/>
      <c r="AY215" s="54"/>
      <c r="AZ215" s="54"/>
      <c r="BA215" s="54"/>
      <c r="BB215" s="54"/>
      <c r="BC215" s="54"/>
      <c r="BD215" s="54"/>
      <c r="BE215" s="54"/>
      <c r="BF215" s="54"/>
      <c r="BG215" s="54"/>
      <c r="BH215" s="54"/>
      <c r="BI215" s="54"/>
      <c r="BJ215" s="54"/>
      <c r="BK215" s="54"/>
      <c r="BL215" s="54"/>
      <c r="BM215" s="54"/>
      <c r="BN215" s="54"/>
      <c r="BO215" s="54"/>
      <c r="BP215" s="54"/>
      <c r="BQ215" s="54"/>
      <c r="BR215" s="54"/>
      <c r="BS215" s="54"/>
      <c r="BT215" s="54"/>
      <c r="BU215" s="54"/>
      <c r="BV215" s="54"/>
      <c r="BW215" s="54"/>
    </row>
    <row r="216" spans="1:75" ht="14.4" x14ac:dyDescent="0.25">
      <c r="A216" s="52"/>
      <c r="B216" s="52"/>
      <c r="C216" s="53"/>
      <c r="D216" s="67"/>
      <c r="E216" s="54"/>
      <c r="F216" s="54"/>
      <c r="G216" s="54"/>
      <c r="H216" s="54"/>
      <c r="I216" s="160"/>
      <c r="J216" s="54"/>
      <c r="K216" s="54"/>
      <c r="L216" s="54"/>
      <c r="M216" s="160"/>
      <c r="N216" s="54"/>
      <c r="O216" s="54"/>
      <c r="P216" s="54"/>
      <c r="Q216" s="54"/>
      <c r="R216" s="54"/>
      <c r="S216" s="54"/>
      <c r="T216" s="54"/>
      <c r="U216" s="54"/>
      <c r="V216" s="54"/>
      <c r="W216" s="54"/>
      <c r="X216" s="54"/>
      <c r="Y216" s="54"/>
      <c r="Z216" s="54"/>
      <c r="AA216" s="54"/>
      <c r="AB216" s="54"/>
      <c r="AC216" s="54"/>
      <c r="AD216" s="54"/>
      <c r="AE216" s="54"/>
      <c r="AF216" s="54"/>
      <c r="AG216" s="54"/>
      <c r="AH216" s="54"/>
      <c r="AI216" s="54"/>
      <c r="AJ216" s="54"/>
      <c r="AK216" s="54"/>
      <c r="AL216" s="54"/>
      <c r="AM216" s="54"/>
      <c r="AN216" s="54"/>
      <c r="AO216" s="54"/>
      <c r="AP216" s="54"/>
      <c r="AQ216" s="54"/>
      <c r="AR216" s="54"/>
      <c r="AS216" s="54"/>
      <c r="AT216" s="54"/>
      <c r="AU216" s="54"/>
      <c r="AV216" s="54"/>
      <c r="AW216" s="54"/>
      <c r="AX216" s="54"/>
      <c r="AY216" s="54"/>
      <c r="AZ216" s="54"/>
      <c r="BA216" s="54"/>
      <c r="BB216" s="54"/>
      <c r="BC216" s="54"/>
      <c r="BD216" s="54"/>
      <c r="BE216" s="54"/>
      <c r="BF216" s="54"/>
      <c r="BG216" s="54"/>
      <c r="BH216" s="54"/>
      <c r="BI216" s="54"/>
      <c r="BJ216" s="54"/>
      <c r="BK216" s="54"/>
      <c r="BL216" s="54"/>
      <c r="BM216" s="54"/>
      <c r="BN216" s="54"/>
      <c r="BO216" s="54"/>
      <c r="BP216" s="54"/>
      <c r="BQ216" s="54"/>
      <c r="BR216" s="54"/>
      <c r="BS216" s="54"/>
      <c r="BT216" s="54"/>
      <c r="BU216" s="54"/>
      <c r="BV216" s="54"/>
      <c r="BW216" s="54"/>
    </row>
    <row r="217" spans="1:75" ht="14.4" x14ac:dyDescent="0.25">
      <c r="A217" s="52"/>
      <c r="B217" s="52"/>
      <c r="C217" s="53"/>
      <c r="D217" s="67"/>
      <c r="E217" s="54"/>
      <c r="F217" s="54"/>
      <c r="G217" s="54"/>
      <c r="H217" s="54"/>
      <c r="I217" s="160"/>
      <c r="J217" s="54"/>
      <c r="K217" s="54"/>
      <c r="L217" s="54"/>
      <c r="M217" s="160"/>
      <c r="N217" s="54"/>
      <c r="O217" s="54"/>
      <c r="P217" s="54"/>
      <c r="Q217" s="54"/>
      <c r="R217" s="54"/>
      <c r="S217" s="54"/>
      <c r="T217" s="54"/>
      <c r="U217" s="54"/>
      <c r="V217" s="54"/>
      <c r="W217" s="54"/>
      <c r="X217" s="54"/>
      <c r="Y217" s="54"/>
      <c r="Z217" s="54"/>
      <c r="AA217" s="54"/>
      <c r="AB217" s="54"/>
      <c r="AC217" s="54"/>
      <c r="AD217" s="54"/>
      <c r="AE217" s="54"/>
      <c r="AF217" s="54"/>
      <c r="AG217" s="54"/>
      <c r="AH217" s="54"/>
      <c r="AI217" s="54"/>
      <c r="AJ217" s="54"/>
      <c r="AK217" s="54"/>
      <c r="AL217" s="54"/>
      <c r="AM217" s="54"/>
      <c r="AN217" s="54"/>
      <c r="AO217" s="54"/>
      <c r="AP217" s="54"/>
      <c r="AQ217" s="54"/>
      <c r="AR217" s="54"/>
      <c r="AS217" s="54"/>
      <c r="AT217" s="54"/>
      <c r="AU217" s="54"/>
      <c r="AV217" s="54"/>
      <c r="AW217" s="54"/>
      <c r="AX217" s="54"/>
      <c r="AY217" s="54"/>
      <c r="AZ217" s="54"/>
      <c r="BA217" s="54"/>
      <c r="BB217" s="54"/>
      <c r="BC217" s="54"/>
      <c r="BD217" s="54"/>
      <c r="BE217" s="54"/>
      <c r="BF217" s="54"/>
      <c r="BG217" s="54"/>
      <c r="BH217" s="54"/>
      <c r="BI217" s="54"/>
      <c r="BJ217" s="54"/>
      <c r="BK217" s="54"/>
      <c r="BL217" s="54"/>
      <c r="BM217" s="54"/>
      <c r="BN217" s="54"/>
      <c r="BO217" s="54"/>
      <c r="BP217" s="54"/>
      <c r="BQ217" s="54"/>
      <c r="BR217" s="54"/>
      <c r="BS217" s="54"/>
      <c r="BT217" s="54"/>
      <c r="BU217" s="54"/>
      <c r="BV217" s="54"/>
      <c r="BW217" s="54"/>
    </row>
    <row r="218" spans="1:75" ht="14.4" x14ac:dyDescent="0.25">
      <c r="A218" s="52"/>
      <c r="B218" s="52"/>
      <c r="C218" s="53"/>
      <c r="D218" s="67"/>
      <c r="E218" s="54"/>
      <c r="F218" s="54"/>
      <c r="G218" s="54"/>
      <c r="H218" s="54"/>
      <c r="I218" s="160"/>
      <c r="J218" s="54"/>
      <c r="K218" s="54"/>
      <c r="L218" s="54"/>
      <c r="M218" s="160"/>
      <c r="N218" s="54"/>
      <c r="O218" s="54"/>
      <c r="P218" s="54"/>
      <c r="Q218" s="54"/>
      <c r="R218" s="54"/>
      <c r="S218" s="54"/>
      <c r="T218" s="54"/>
      <c r="U218" s="54"/>
      <c r="V218" s="54"/>
      <c r="W218" s="54"/>
      <c r="X218" s="54"/>
      <c r="Y218" s="54"/>
      <c r="Z218" s="54"/>
      <c r="AA218" s="54"/>
      <c r="AB218" s="54"/>
      <c r="AC218" s="54"/>
      <c r="AD218" s="54"/>
      <c r="AE218" s="54"/>
      <c r="AF218" s="54"/>
      <c r="AG218" s="54"/>
      <c r="AH218" s="54"/>
      <c r="AI218" s="54"/>
      <c r="AJ218" s="54"/>
      <c r="AK218" s="54"/>
      <c r="AL218" s="54"/>
      <c r="AM218" s="54"/>
      <c r="AN218" s="54"/>
      <c r="AO218" s="54"/>
      <c r="AP218" s="54"/>
      <c r="AQ218" s="54"/>
      <c r="AR218" s="54"/>
      <c r="AS218" s="54"/>
      <c r="AT218" s="54"/>
      <c r="AU218" s="54"/>
      <c r="AV218" s="54"/>
      <c r="AW218" s="54"/>
      <c r="AX218" s="54"/>
      <c r="AY218" s="54"/>
      <c r="AZ218" s="54"/>
      <c r="BA218" s="54"/>
      <c r="BB218" s="54"/>
      <c r="BC218" s="54"/>
      <c r="BD218" s="54"/>
      <c r="BE218" s="54"/>
      <c r="BF218" s="54"/>
      <c r="BG218" s="54"/>
      <c r="BH218" s="54"/>
      <c r="BI218" s="54"/>
      <c r="BJ218" s="54"/>
      <c r="BK218" s="54"/>
      <c r="BL218" s="54"/>
      <c r="BM218" s="54"/>
      <c r="BN218" s="54"/>
      <c r="BO218" s="54"/>
      <c r="BP218" s="54"/>
      <c r="BQ218" s="54"/>
      <c r="BR218" s="54"/>
      <c r="BS218" s="54"/>
      <c r="BT218" s="54"/>
      <c r="BU218" s="54"/>
      <c r="BV218" s="54"/>
      <c r="BW218" s="54"/>
    </row>
    <row r="219" spans="1:75" ht="14.4" x14ac:dyDescent="0.25">
      <c r="A219" s="52"/>
      <c r="B219" s="52"/>
      <c r="C219" s="53"/>
      <c r="D219" s="67"/>
      <c r="E219" s="54"/>
      <c r="F219" s="54"/>
      <c r="G219" s="54"/>
      <c r="H219" s="54"/>
      <c r="I219" s="160"/>
      <c r="J219" s="54"/>
      <c r="K219" s="54"/>
      <c r="L219" s="54"/>
      <c r="M219" s="160"/>
      <c r="N219" s="54"/>
      <c r="O219" s="54"/>
      <c r="P219" s="54"/>
      <c r="Q219" s="54"/>
      <c r="R219" s="54"/>
      <c r="S219" s="54"/>
      <c r="T219" s="54"/>
      <c r="U219" s="54"/>
      <c r="V219" s="54"/>
      <c r="W219" s="54"/>
      <c r="X219" s="54"/>
      <c r="Y219" s="54"/>
      <c r="Z219" s="54"/>
      <c r="AA219" s="54"/>
      <c r="AB219" s="54"/>
      <c r="AC219" s="54"/>
      <c r="AD219" s="54"/>
      <c r="AE219" s="54"/>
      <c r="AF219" s="54"/>
      <c r="AG219" s="54"/>
      <c r="AH219" s="54"/>
      <c r="AI219" s="54"/>
      <c r="AJ219" s="54"/>
      <c r="AK219" s="54"/>
      <c r="AL219" s="54"/>
      <c r="AM219" s="54"/>
      <c r="AN219" s="54"/>
      <c r="AO219" s="54"/>
      <c r="AP219" s="54"/>
      <c r="AQ219" s="54"/>
      <c r="AR219" s="54"/>
      <c r="AS219" s="54"/>
      <c r="AT219" s="54"/>
      <c r="AU219" s="54"/>
      <c r="AV219" s="54"/>
      <c r="AW219" s="54"/>
      <c r="AX219" s="54"/>
      <c r="AY219" s="54"/>
      <c r="AZ219" s="54"/>
      <c r="BA219" s="54"/>
      <c r="BB219" s="54"/>
      <c r="BC219" s="54"/>
      <c r="BD219" s="54"/>
      <c r="BE219" s="54"/>
      <c r="BF219" s="54"/>
      <c r="BG219" s="54"/>
      <c r="BH219" s="54"/>
      <c r="BI219" s="54"/>
      <c r="BJ219" s="54"/>
      <c r="BK219" s="54"/>
      <c r="BL219" s="54"/>
      <c r="BM219" s="54"/>
      <c r="BN219" s="54"/>
      <c r="BO219" s="54"/>
      <c r="BP219" s="54"/>
      <c r="BQ219" s="54"/>
      <c r="BR219" s="54"/>
      <c r="BS219" s="54"/>
      <c r="BT219" s="54"/>
      <c r="BU219" s="54"/>
      <c r="BV219" s="54"/>
      <c r="BW219" s="54"/>
    </row>
    <row r="220" spans="1:75" ht="14.4" x14ac:dyDescent="0.25">
      <c r="A220" s="52"/>
      <c r="B220" s="52"/>
      <c r="C220" s="53"/>
      <c r="D220" s="67"/>
      <c r="E220" s="54"/>
      <c r="F220" s="54"/>
      <c r="G220" s="54"/>
      <c r="H220" s="54"/>
      <c r="I220" s="160"/>
      <c r="J220" s="54"/>
      <c r="K220" s="54"/>
      <c r="L220" s="54"/>
      <c r="M220" s="160"/>
      <c r="N220" s="54"/>
      <c r="O220" s="54"/>
      <c r="P220" s="54"/>
      <c r="Q220" s="54"/>
      <c r="R220" s="54"/>
      <c r="S220" s="54"/>
      <c r="T220" s="54"/>
      <c r="U220" s="54"/>
      <c r="V220" s="54"/>
      <c r="W220" s="54"/>
      <c r="X220" s="54"/>
      <c r="Y220" s="54"/>
      <c r="Z220" s="54"/>
      <c r="AA220" s="54"/>
      <c r="AB220" s="54"/>
      <c r="AC220" s="54"/>
      <c r="AD220" s="54"/>
      <c r="AE220" s="54"/>
      <c r="AF220" s="54"/>
      <c r="AG220" s="54"/>
      <c r="AH220" s="54"/>
      <c r="AI220" s="54"/>
      <c r="AJ220" s="54"/>
      <c r="AK220" s="54"/>
      <c r="AL220" s="54"/>
      <c r="AM220" s="54"/>
      <c r="AN220" s="54"/>
      <c r="AO220" s="54"/>
      <c r="AP220" s="54"/>
      <c r="AQ220" s="54"/>
      <c r="AR220" s="54"/>
      <c r="AS220" s="54"/>
      <c r="AT220" s="54"/>
      <c r="AU220" s="54"/>
      <c r="AV220" s="54"/>
      <c r="AW220" s="54"/>
      <c r="AX220" s="54"/>
      <c r="AY220" s="54"/>
      <c r="AZ220" s="54"/>
      <c r="BA220" s="54"/>
      <c r="BB220" s="54"/>
      <c r="BC220" s="54"/>
      <c r="BD220" s="54"/>
      <c r="BE220" s="54"/>
      <c r="BF220" s="54"/>
      <c r="BG220" s="54"/>
      <c r="BH220" s="54"/>
      <c r="BI220" s="54"/>
      <c r="BJ220" s="54"/>
      <c r="BK220" s="54"/>
      <c r="BL220" s="54"/>
      <c r="BM220" s="54"/>
      <c r="BN220" s="54"/>
      <c r="BO220" s="54"/>
      <c r="BP220" s="54"/>
      <c r="BQ220" s="54"/>
      <c r="BR220" s="54"/>
      <c r="BS220" s="54"/>
      <c r="BT220" s="54"/>
      <c r="BU220" s="54"/>
      <c r="BV220" s="54"/>
      <c r="BW220" s="54"/>
    </row>
  </sheetData>
  <phoneticPr fontId="2" type="noConversion"/>
  <conditionalFormatting sqref="F2">
    <cfRule type="cellIs" dxfId="57" priority="1" stopIfTrue="1" operator="notEqual">
      <formula>0</formula>
    </cfRule>
    <cfRule type="cellIs" dxfId="56" priority="2" stopIfTrue="1" operator="equal">
      <formula>""</formula>
    </cfRule>
  </conditionalFormatting>
  <dataValidations count="1">
    <dataValidation type="list" allowBlank="1" showInputMessage="1" showErrorMessage="1" sqref="F6:G6" xr:uid="{D1FC083C-44CA-42EE-959F-28BE8D081C0E}">
      <formula1>$I$9:$M$9</formula1>
    </dataValidation>
  </dataValidations>
  <printOptions verticalCentered="1" headings="1"/>
  <pageMargins left="0.74803149606299213" right="0.74803149606299213" top="0.98425196850393704" bottom="0.98425196850393704" header="0.51181102362204722" footer="0.51181102362204722"/>
  <pageSetup paperSize="9" scale="55" orientation="landscape" blackAndWhite="1" r:id="rId1"/>
  <headerFooter alignWithMargins="0">
    <oddHeader>&amp;L&amp;"Arial,Bold"&amp;14F1F9 Training Model&amp;C&amp;"Arial,Bold"&amp;14Sheet: &amp;A&amp;R&amp;"Arial,Bold"&amp;14CONFIDENTIAL</oddHeader>
    <oddFooter>&amp;L&amp;F ( Printed on &amp;D at &amp;T )&amp;RPage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4">
    <tabColor rgb="FFFFFF99"/>
    <outlinePr summaryBelow="0" summaryRight="0"/>
  </sheetPr>
  <dimension ref="A1:BW23"/>
  <sheetViews>
    <sheetView defaultGridColor="0" colorId="22" zoomScale="80" workbookViewId="0">
      <pane xSplit="9" ySplit="5" topLeftCell="J6" activePane="bottomRight" state="frozen"/>
      <selection activeCell="F2" sqref="F2:G2"/>
      <selection pane="topRight" activeCell="F2" sqref="F2:G2"/>
      <selection pane="bottomLeft" activeCell="F2" sqref="F2:G2"/>
      <selection pane="bottomRight" activeCell="E10" sqref="E10:E12"/>
    </sheetView>
  </sheetViews>
  <sheetFormatPr defaultColWidth="0" defaultRowHeight="13.2" x14ac:dyDescent="0.25"/>
  <cols>
    <col min="1" max="2" width="1.21875" style="2" customWidth="1"/>
    <col min="3" max="3" width="1.21875" style="14" customWidth="1"/>
    <col min="4" max="4" width="1.21875" style="17" customWidth="1"/>
    <col min="5" max="5" width="40.77734375" style="11" customWidth="1"/>
    <col min="6" max="6" width="12.77734375" style="11" customWidth="1"/>
    <col min="7" max="8" width="11.77734375" style="11" customWidth="1"/>
    <col min="9" max="9" width="2.77734375" style="11" customWidth="1"/>
    <col min="10" max="75" width="11.77734375" style="11" customWidth="1"/>
    <col min="76" max="16384" width="11.77734375" style="11" hidden="1"/>
  </cols>
  <sheetData>
    <row r="1" spans="1:75" s="13" customFormat="1" ht="25.8" x14ac:dyDescent="0.25">
      <c r="A1" s="51" t="str">
        <f ca="1" xml:space="preserve"> RIGHT(CELL("filename", A1), LEN(CELL("filename", A1)) - SEARCH("]", CELL("filename", A1)))</f>
        <v>InpS</v>
      </c>
      <c r="B1" s="2"/>
      <c r="C1" s="14"/>
      <c r="D1" s="17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</row>
    <row r="2" spans="1:75" s="15" customFormat="1" ht="14.4" x14ac:dyDescent="0.25">
      <c r="A2" s="62"/>
      <c r="B2" s="62"/>
      <c r="C2" s="63"/>
      <c r="D2" s="64"/>
      <c r="E2"/>
      <c r="F2" s="138">
        <f>Check!$F$9</f>
        <v>0</v>
      </c>
      <c r="G2" s="61" t="s">
        <v>268</v>
      </c>
      <c r="H2"/>
      <c r="I2"/>
      <c r="J2" s="62">
        <f xml:space="preserve"> Time!J$18</f>
        <v>45565</v>
      </c>
      <c r="K2" s="62">
        <f xml:space="preserve"> Time!K$18</f>
        <v>45657</v>
      </c>
      <c r="L2" s="62">
        <f xml:space="preserve"> Time!L$18</f>
        <v>45747</v>
      </c>
      <c r="M2" s="62">
        <f xml:space="preserve"> Time!M$18</f>
        <v>45838</v>
      </c>
      <c r="N2" s="62">
        <f xml:space="preserve"> Time!N$18</f>
        <v>45930</v>
      </c>
      <c r="O2" s="62">
        <f xml:space="preserve"> Time!O$18</f>
        <v>46022</v>
      </c>
      <c r="P2" s="62">
        <f xml:space="preserve"> Time!P$18</f>
        <v>46112</v>
      </c>
      <c r="Q2" s="62">
        <f xml:space="preserve"> Time!Q$18</f>
        <v>46203</v>
      </c>
      <c r="R2" s="62">
        <f xml:space="preserve"> Time!R$18</f>
        <v>46295</v>
      </c>
      <c r="S2" s="62">
        <f xml:space="preserve"> Time!S$18</f>
        <v>46387</v>
      </c>
      <c r="T2" s="62">
        <f xml:space="preserve"> Time!T$18</f>
        <v>46477</v>
      </c>
      <c r="U2" s="62">
        <f xml:space="preserve"> Time!U$18</f>
        <v>46568</v>
      </c>
      <c r="V2" s="62">
        <f xml:space="preserve"> Time!V$18</f>
        <v>46660</v>
      </c>
      <c r="W2" s="62">
        <f xml:space="preserve"> Time!W$18</f>
        <v>46752</v>
      </c>
      <c r="X2" s="62">
        <f xml:space="preserve"> Time!X$18</f>
        <v>46843</v>
      </c>
      <c r="Y2" s="62">
        <f xml:space="preserve"> Time!Y$18</f>
        <v>46934</v>
      </c>
      <c r="Z2" s="62">
        <f xml:space="preserve"> Time!Z$18</f>
        <v>47026</v>
      </c>
      <c r="AA2" s="62">
        <f xml:space="preserve"> Time!AA$18</f>
        <v>47118</v>
      </c>
      <c r="AB2" s="62">
        <f xml:space="preserve"> Time!AB$18</f>
        <v>47208</v>
      </c>
      <c r="AC2" s="62">
        <f xml:space="preserve"> Time!AC$18</f>
        <v>47299</v>
      </c>
      <c r="AD2" s="62">
        <f xml:space="preserve"> Time!AD$18</f>
        <v>47391</v>
      </c>
      <c r="AE2" s="62">
        <f xml:space="preserve"> Time!AE$18</f>
        <v>47483</v>
      </c>
      <c r="AF2" s="62">
        <f xml:space="preserve"> Time!AF$18</f>
        <v>47573</v>
      </c>
      <c r="AG2" s="62">
        <f xml:space="preserve"> Time!AG$18</f>
        <v>47664</v>
      </c>
      <c r="AH2" s="62">
        <f xml:space="preserve"> Time!AH$18</f>
        <v>47756</v>
      </c>
      <c r="AI2" s="62">
        <f xml:space="preserve"> Time!AI$18</f>
        <v>47848</v>
      </c>
      <c r="AJ2" s="62">
        <f xml:space="preserve"> Time!AJ$18</f>
        <v>47938</v>
      </c>
      <c r="AK2" s="62">
        <f xml:space="preserve"> Time!AK$18</f>
        <v>48029</v>
      </c>
      <c r="AL2" s="62">
        <f xml:space="preserve"> Time!AL$18</f>
        <v>48121</v>
      </c>
      <c r="AM2" s="62">
        <f xml:space="preserve"> Time!AM$18</f>
        <v>48213</v>
      </c>
      <c r="AN2" s="62">
        <f xml:space="preserve"> Time!AN$18</f>
        <v>48304</v>
      </c>
      <c r="AO2" s="62">
        <f xml:space="preserve"> Time!AO$18</f>
        <v>48395</v>
      </c>
      <c r="AP2" s="62">
        <f xml:space="preserve"> Time!AP$18</f>
        <v>48487</v>
      </c>
      <c r="AQ2" s="62">
        <f xml:space="preserve"> Time!AQ$18</f>
        <v>48579</v>
      </c>
      <c r="AR2" s="62">
        <f xml:space="preserve"> Time!AR$18</f>
        <v>48669</v>
      </c>
      <c r="AS2" s="62">
        <f xml:space="preserve"> Time!AS$18</f>
        <v>48760</v>
      </c>
      <c r="AT2" s="62">
        <f xml:space="preserve"> Time!AT$18</f>
        <v>48852</v>
      </c>
      <c r="AU2" s="62">
        <f xml:space="preserve"> Time!AU$18</f>
        <v>48944</v>
      </c>
      <c r="AV2" s="62">
        <f xml:space="preserve"> Time!AV$18</f>
        <v>49034</v>
      </c>
      <c r="AW2" s="62">
        <f xml:space="preserve"> Time!AW$18</f>
        <v>49125</v>
      </c>
      <c r="AX2" s="62">
        <f xml:space="preserve"> Time!AX$18</f>
        <v>49217</v>
      </c>
      <c r="AY2" s="62">
        <f xml:space="preserve"> Time!AY$18</f>
        <v>49309</v>
      </c>
      <c r="AZ2" s="62">
        <f xml:space="preserve"> Time!AZ$18</f>
        <v>49399</v>
      </c>
      <c r="BA2" s="62">
        <f xml:space="preserve"> Time!BA$18</f>
        <v>49490</v>
      </c>
      <c r="BB2" s="62">
        <f xml:space="preserve"> Time!BB$18</f>
        <v>49582</v>
      </c>
      <c r="BC2" s="62">
        <f xml:space="preserve"> Time!BC$18</f>
        <v>49674</v>
      </c>
      <c r="BD2" s="62">
        <f xml:space="preserve"> Time!BD$18</f>
        <v>49765</v>
      </c>
      <c r="BE2" s="62">
        <f xml:space="preserve"> Time!BE$18</f>
        <v>49856</v>
      </c>
      <c r="BF2" s="62">
        <f xml:space="preserve"> Time!BF$18</f>
        <v>49948</v>
      </c>
      <c r="BG2" s="62">
        <f xml:space="preserve"> Time!BG$18</f>
        <v>50040</v>
      </c>
      <c r="BH2" s="62">
        <f xml:space="preserve"> Time!BH$18</f>
        <v>50130</v>
      </c>
      <c r="BI2" s="62">
        <f xml:space="preserve"> Time!BI$18</f>
        <v>50221</v>
      </c>
      <c r="BJ2" s="62">
        <f xml:space="preserve"> Time!BJ$18</f>
        <v>50313</v>
      </c>
      <c r="BK2" s="62">
        <f xml:space="preserve"> Time!BK$18</f>
        <v>50405</v>
      </c>
      <c r="BL2" s="62">
        <f xml:space="preserve"> Time!BL$18</f>
        <v>50495</v>
      </c>
      <c r="BM2" s="62">
        <f xml:space="preserve"> Time!BM$18</f>
        <v>50586</v>
      </c>
      <c r="BN2" s="62">
        <f xml:space="preserve"> Time!BN$18</f>
        <v>50678</v>
      </c>
      <c r="BO2" s="62">
        <f xml:space="preserve"> Time!BO$18</f>
        <v>50770</v>
      </c>
      <c r="BP2" s="62">
        <f xml:space="preserve"> Time!BP$18</f>
        <v>50860</v>
      </c>
      <c r="BQ2" s="62">
        <f xml:space="preserve"> Time!BQ$18</f>
        <v>50951</v>
      </c>
      <c r="BR2" s="62">
        <f xml:space="preserve"> Time!BR$18</f>
        <v>51043</v>
      </c>
      <c r="BS2" s="62">
        <f xml:space="preserve"> Time!BS$18</f>
        <v>51135</v>
      </c>
      <c r="BT2" s="62">
        <f xml:space="preserve"> Time!BT$18</f>
        <v>51226</v>
      </c>
      <c r="BU2" s="62">
        <f xml:space="preserve"> Time!BU$18</f>
        <v>51317</v>
      </c>
      <c r="BV2" s="62">
        <f xml:space="preserve"> Time!BV$18</f>
        <v>51409</v>
      </c>
      <c r="BW2" s="62">
        <f xml:space="preserve"> Time!BW$18</f>
        <v>51501</v>
      </c>
    </row>
    <row r="3" spans="1:75" s="15" customFormat="1" ht="14.4" x14ac:dyDescent="0.25">
      <c r="A3" s="62"/>
      <c r="B3" s="62"/>
      <c r="C3" s="90"/>
      <c r="D3" s="64"/>
      <c r="E3"/>
      <c r="F3"/>
      <c r="G3"/>
      <c r="H3"/>
      <c r="I3"/>
      <c r="J3" s="91" t="str">
        <f xml:space="preserve"> Time!J$114</f>
        <v>Pre-fcst</v>
      </c>
      <c r="K3" s="91" t="str">
        <f xml:space="preserve"> Time!K$114</f>
        <v>Pre-fcst</v>
      </c>
      <c r="L3" s="91" t="str">
        <f xml:space="preserve"> Time!L$114</f>
        <v>Forecast</v>
      </c>
      <c r="M3" s="91" t="str">
        <f xml:space="preserve"> Time!M$114</f>
        <v>Forecast</v>
      </c>
      <c r="N3" s="91" t="str">
        <f xml:space="preserve"> Time!N$114</f>
        <v>Forecast</v>
      </c>
      <c r="O3" s="91" t="str">
        <f xml:space="preserve"> Time!O$114</f>
        <v>Forecast</v>
      </c>
      <c r="P3" s="91" t="str">
        <f xml:space="preserve"> Time!P$114</f>
        <v>Forecast</v>
      </c>
      <c r="Q3" s="91" t="str">
        <f xml:space="preserve"> Time!Q$114</f>
        <v>Forecast</v>
      </c>
      <c r="R3" s="91" t="str">
        <f xml:space="preserve"> Time!R$114</f>
        <v>Forecast</v>
      </c>
      <c r="S3" s="91" t="str">
        <f xml:space="preserve"> Time!S$114</f>
        <v>Forecast</v>
      </c>
      <c r="T3" s="91" t="str">
        <f xml:space="preserve"> Time!T$114</f>
        <v>Forecast</v>
      </c>
      <c r="U3" s="91" t="str">
        <f xml:space="preserve"> Time!U$114</f>
        <v>Forecast</v>
      </c>
      <c r="V3" s="91" t="str">
        <f xml:space="preserve"> Time!V$114</f>
        <v>Forecast</v>
      </c>
      <c r="W3" s="91" t="str">
        <f xml:space="preserve"> Time!W$114</f>
        <v>Forecast</v>
      </c>
      <c r="X3" s="91" t="str">
        <f xml:space="preserve"> Time!X$114</f>
        <v>Forecast</v>
      </c>
      <c r="Y3" s="91" t="str">
        <f xml:space="preserve"> Time!Y$114</f>
        <v>Forecast</v>
      </c>
      <c r="Z3" s="91" t="str">
        <f xml:space="preserve"> Time!Z$114</f>
        <v>Forecast</v>
      </c>
      <c r="AA3" s="91" t="str">
        <f xml:space="preserve"> Time!AA$114</f>
        <v>Forecast</v>
      </c>
      <c r="AB3" s="91" t="str">
        <f xml:space="preserve"> Time!AB$114</f>
        <v>Forecast</v>
      </c>
      <c r="AC3" s="91" t="str">
        <f xml:space="preserve"> Time!AC$114</f>
        <v>Forecast</v>
      </c>
      <c r="AD3" s="91" t="str">
        <f xml:space="preserve"> Time!AD$114</f>
        <v>Forecast</v>
      </c>
      <c r="AE3" s="91" t="str">
        <f xml:space="preserve"> Time!AE$114</f>
        <v>Forecast</v>
      </c>
      <c r="AF3" s="91" t="str">
        <f xml:space="preserve"> Time!AF$114</f>
        <v>Forecast</v>
      </c>
      <c r="AG3" s="91" t="str">
        <f xml:space="preserve"> Time!AG$114</f>
        <v>Forecast</v>
      </c>
      <c r="AH3" s="91" t="str">
        <f xml:space="preserve"> Time!AH$114</f>
        <v>Forecast</v>
      </c>
      <c r="AI3" s="91" t="str">
        <f xml:space="preserve"> Time!AI$114</f>
        <v>Forecast</v>
      </c>
      <c r="AJ3" s="91" t="str">
        <f xml:space="preserve"> Time!AJ$114</f>
        <v>Forecast</v>
      </c>
      <c r="AK3" s="91" t="str">
        <f xml:space="preserve"> Time!AK$114</f>
        <v>Forecast</v>
      </c>
      <c r="AL3" s="91" t="str">
        <f xml:space="preserve"> Time!AL$114</f>
        <v>Forecast</v>
      </c>
      <c r="AM3" s="91" t="str">
        <f xml:space="preserve"> Time!AM$114</f>
        <v>Forecast</v>
      </c>
      <c r="AN3" s="91" t="str">
        <f xml:space="preserve"> Time!AN$114</f>
        <v>Forecast</v>
      </c>
      <c r="AO3" s="91" t="str">
        <f xml:space="preserve"> Time!AO$114</f>
        <v>Forecast</v>
      </c>
      <c r="AP3" s="91" t="str">
        <f xml:space="preserve"> Time!AP$114</f>
        <v>Forecast</v>
      </c>
      <c r="AQ3" s="91" t="str">
        <f xml:space="preserve"> Time!AQ$114</f>
        <v>Forecast</v>
      </c>
      <c r="AR3" s="91" t="str">
        <f xml:space="preserve"> Time!AR$114</f>
        <v>Forecast</v>
      </c>
      <c r="AS3" s="91" t="str">
        <f xml:space="preserve"> Time!AS$114</f>
        <v>Forecast</v>
      </c>
      <c r="AT3" s="91" t="str">
        <f xml:space="preserve"> Time!AT$114</f>
        <v>Forecast</v>
      </c>
      <c r="AU3" s="91" t="str">
        <f xml:space="preserve"> Time!AU$114</f>
        <v>Forecast</v>
      </c>
      <c r="AV3" s="91" t="str">
        <f xml:space="preserve"> Time!AV$114</f>
        <v>Forecast</v>
      </c>
      <c r="AW3" s="91" t="str">
        <f xml:space="preserve"> Time!AW$114</f>
        <v>Forecast</v>
      </c>
      <c r="AX3" s="91" t="str">
        <f xml:space="preserve"> Time!AX$114</f>
        <v>Forecast</v>
      </c>
      <c r="AY3" s="91" t="str">
        <f xml:space="preserve"> Time!AY$114</f>
        <v>Forecast</v>
      </c>
      <c r="AZ3" s="91" t="str">
        <f xml:space="preserve"> Time!AZ$114</f>
        <v>Forecast</v>
      </c>
      <c r="BA3" s="91" t="str">
        <f xml:space="preserve"> Time!BA$114</f>
        <v>Forecast</v>
      </c>
      <c r="BB3" s="91" t="str">
        <f xml:space="preserve"> Time!BB$114</f>
        <v>Forecast</v>
      </c>
      <c r="BC3" s="91" t="str">
        <f xml:space="preserve"> Time!BC$114</f>
        <v>Forecast</v>
      </c>
      <c r="BD3" s="91" t="str">
        <f xml:space="preserve"> Time!BD$114</f>
        <v>Forecast</v>
      </c>
      <c r="BE3" s="91" t="str">
        <f xml:space="preserve"> Time!BE$114</f>
        <v>Forecast</v>
      </c>
      <c r="BF3" s="91" t="str">
        <f xml:space="preserve"> Time!BF$114</f>
        <v>Forecast</v>
      </c>
      <c r="BG3" s="91" t="str">
        <f xml:space="preserve"> Time!BG$114</f>
        <v>Forecast</v>
      </c>
      <c r="BH3" s="91" t="str">
        <f xml:space="preserve"> Time!BH$114</f>
        <v>Forecast</v>
      </c>
      <c r="BI3" s="91" t="str">
        <f xml:space="preserve"> Time!BI$114</f>
        <v>Forecast</v>
      </c>
      <c r="BJ3" s="91" t="str">
        <f xml:space="preserve"> Time!BJ$114</f>
        <v>Forecast</v>
      </c>
      <c r="BK3" s="91" t="str">
        <f xml:space="preserve"> Time!BK$114</f>
        <v>Forecast</v>
      </c>
      <c r="BL3" s="91" t="str">
        <f xml:space="preserve"> Time!BL$114</f>
        <v>Forecast</v>
      </c>
      <c r="BM3" s="91" t="str">
        <f xml:space="preserve"> Time!BM$114</f>
        <v>Forecast</v>
      </c>
      <c r="BN3" s="91" t="str">
        <f xml:space="preserve"> Time!BN$114</f>
        <v>Forecast</v>
      </c>
      <c r="BO3" s="91" t="str">
        <f xml:space="preserve"> Time!BO$114</f>
        <v>Forecast</v>
      </c>
      <c r="BP3" s="91" t="str">
        <f xml:space="preserve"> Time!BP$114</f>
        <v>Forecast</v>
      </c>
      <c r="BQ3" s="91" t="str">
        <f xml:space="preserve"> Time!BQ$114</f>
        <v>Forecast</v>
      </c>
      <c r="BR3" s="91" t="str">
        <f xml:space="preserve"> Time!BR$114</f>
        <v>Forecast</v>
      </c>
      <c r="BS3" s="91" t="str">
        <f xml:space="preserve"> Time!BS$114</f>
        <v>Forecast</v>
      </c>
      <c r="BT3" s="91" t="str">
        <f xml:space="preserve"> Time!BT$114</f>
        <v>Post-fcst</v>
      </c>
      <c r="BU3" s="91" t="str">
        <f xml:space="preserve"> Time!BU$114</f>
        <v>Post-fcst</v>
      </c>
      <c r="BV3" s="91" t="str">
        <f xml:space="preserve"> Time!BV$114</f>
        <v>Post-fcst</v>
      </c>
      <c r="BW3" s="91" t="str">
        <f xml:space="preserve"> Time!BW$114</f>
        <v>Post-fcst</v>
      </c>
    </row>
    <row r="4" spans="1:75" s="18" customFormat="1" ht="14.4" x14ac:dyDescent="0.25">
      <c r="A4" s="92"/>
      <c r="B4" s="92"/>
      <c r="C4" s="93"/>
      <c r="D4" s="94"/>
      <c r="E4"/>
      <c r="F4"/>
      <c r="G4"/>
      <c r="H4"/>
      <c r="I4"/>
      <c r="J4" s="96">
        <f xml:space="preserve"> Time!J$22</f>
        <v>2024</v>
      </c>
      <c r="K4" s="96">
        <f xml:space="preserve"> Time!K$22</f>
        <v>2024</v>
      </c>
      <c r="L4" s="96">
        <f xml:space="preserve"> Time!L$22</f>
        <v>2025</v>
      </c>
      <c r="M4" s="96">
        <f xml:space="preserve"> Time!M$22</f>
        <v>2025</v>
      </c>
      <c r="N4" s="96">
        <f xml:space="preserve"> Time!N$22</f>
        <v>2025</v>
      </c>
      <c r="O4" s="96">
        <f xml:space="preserve"> Time!O$22</f>
        <v>2025</v>
      </c>
      <c r="P4" s="96">
        <f xml:space="preserve"> Time!P$22</f>
        <v>2026</v>
      </c>
      <c r="Q4" s="96">
        <f xml:space="preserve"> Time!Q$22</f>
        <v>2026</v>
      </c>
      <c r="R4" s="96">
        <f xml:space="preserve"> Time!R$22</f>
        <v>2026</v>
      </c>
      <c r="S4" s="96">
        <f xml:space="preserve"> Time!S$22</f>
        <v>2026</v>
      </c>
      <c r="T4" s="96">
        <f xml:space="preserve"> Time!T$22</f>
        <v>2027</v>
      </c>
      <c r="U4" s="96">
        <f xml:space="preserve"> Time!U$22</f>
        <v>2027</v>
      </c>
      <c r="V4" s="96">
        <f xml:space="preserve"> Time!V$22</f>
        <v>2027</v>
      </c>
      <c r="W4" s="96">
        <f xml:space="preserve"> Time!W$22</f>
        <v>2027</v>
      </c>
      <c r="X4" s="96">
        <f xml:space="preserve"> Time!X$22</f>
        <v>2028</v>
      </c>
      <c r="Y4" s="96">
        <f xml:space="preserve"> Time!Y$22</f>
        <v>2028</v>
      </c>
      <c r="Z4" s="96">
        <f xml:space="preserve"> Time!Z$22</f>
        <v>2028</v>
      </c>
      <c r="AA4" s="96">
        <f xml:space="preserve"> Time!AA$22</f>
        <v>2028</v>
      </c>
      <c r="AB4" s="96">
        <f xml:space="preserve"> Time!AB$22</f>
        <v>2029</v>
      </c>
      <c r="AC4" s="96">
        <f xml:space="preserve"> Time!AC$22</f>
        <v>2029</v>
      </c>
      <c r="AD4" s="96">
        <f xml:space="preserve"> Time!AD$22</f>
        <v>2029</v>
      </c>
      <c r="AE4" s="96">
        <f xml:space="preserve"> Time!AE$22</f>
        <v>2029</v>
      </c>
      <c r="AF4" s="96">
        <f xml:space="preserve"> Time!AF$22</f>
        <v>2030</v>
      </c>
      <c r="AG4" s="96">
        <f xml:space="preserve"> Time!AG$22</f>
        <v>2030</v>
      </c>
      <c r="AH4" s="96">
        <f xml:space="preserve"> Time!AH$22</f>
        <v>2030</v>
      </c>
      <c r="AI4" s="96">
        <f xml:space="preserve"> Time!AI$22</f>
        <v>2030</v>
      </c>
      <c r="AJ4" s="96">
        <f xml:space="preserve"> Time!AJ$22</f>
        <v>2031</v>
      </c>
      <c r="AK4" s="96">
        <f xml:space="preserve"> Time!AK$22</f>
        <v>2031</v>
      </c>
      <c r="AL4" s="96">
        <f xml:space="preserve"> Time!AL$22</f>
        <v>2031</v>
      </c>
      <c r="AM4" s="96">
        <f xml:space="preserve"> Time!AM$22</f>
        <v>2031</v>
      </c>
      <c r="AN4" s="96">
        <f xml:space="preserve"> Time!AN$22</f>
        <v>2032</v>
      </c>
      <c r="AO4" s="96">
        <f xml:space="preserve"> Time!AO$22</f>
        <v>2032</v>
      </c>
      <c r="AP4" s="96">
        <f xml:space="preserve"> Time!AP$22</f>
        <v>2032</v>
      </c>
      <c r="AQ4" s="96">
        <f xml:space="preserve"> Time!AQ$22</f>
        <v>2032</v>
      </c>
      <c r="AR4" s="96">
        <f xml:space="preserve"> Time!AR$22</f>
        <v>2033</v>
      </c>
      <c r="AS4" s="96">
        <f xml:space="preserve"> Time!AS$22</f>
        <v>2033</v>
      </c>
      <c r="AT4" s="96">
        <f xml:space="preserve"> Time!AT$22</f>
        <v>2033</v>
      </c>
      <c r="AU4" s="96">
        <f xml:space="preserve"> Time!AU$22</f>
        <v>2033</v>
      </c>
      <c r="AV4" s="96">
        <f xml:space="preserve"> Time!AV$22</f>
        <v>2034</v>
      </c>
      <c r="AW4" s="96">
        <f xml:space="preserve"> Time!AW$22</f>
        <v>2034</v>
      </c>
      <c r="AX4" s="96">
        <f xml:space="preserve"> Time!AX$22</f>
        <v>2034</v>
      </c>
      <c r="AY4" s="96">
        <f xml:space="preserve"> Time!AY$22</f>
        <v>2034</v>
      </c>
      <c r="AZ4" s="96">
        <f xml:space="preserve"> Time!AZ$22</f>
        <v>2035</v>
      </c>
      <c r="BA4" s="96">
        <f xml:space="preserve"> Time!BA$22</f>
        <v>2035</v>
      </c>
      <c r="BB4" s="96">
        <f xml:space="preserve"> Time!BB$22</f>
        <v>2035</v>
      </c>
      <c r="BC4" s="96">
        <f xml:space="preserve"> Time!BC$22</f>
        <v>2035</v>
      </c>
      <c r="BD4" s="96">
        <f xml:space="preserve"> Time!BD$22</f>
        <v>2036</v>
      </c>
      <c r="BE4" s="96">
        <f xml:space="preserve"> Time!BE$22</f>
        <v>2036</v>
      </c>
      <c r="BF4" s="96">
        <f xml:space="preserve"> Time!BF$22</f>
        <v>2036</v>
      </c>
      <c r="BG4" s="96">
        <f xml:space="preserve"> Time!BG$22</f>
        <v>2036</v>
      </c>
      <c r="BH4" s="96">
        <f xml:space="preserve"> Time!BH$22</f>
        <v>2037</v>
      </c>
      <c r="BI4" s="96">
        <f xml:space="preserve"> Time!BI$22</f>
        <v>2037</v>
      </c>
      <c r="BJ4" s="96">
        <f xml:space="preserve"> Time!BJ$22</f>
        <v>2037</v>
      </c>
      <c r="BK4" s="96">
        <f xml:space="preserve"> Time!BK$22</f>
        <v>2037</v>
      </c>
      <c r="BL4" s="96">
        <f xml:space="preserve"> Time!BL$22</f>
        <v>2038</v>
      </c>
      <c r="BM4" s="96">
        <f xml:space="preserve"> Time!BM$22</f>
        <v>2038</v>
      </c>
      <c r="BN4" s="96">
        <f xml:space="preserve"> Time!BN$22</f>
        <v>2038</v>
      </c>
      <c r="BO4" s="96">
        <f xml:space="preserve"> Time!BO$22</f>
        <v>2038</v>
      </c>
      <c r="BP4" s="96">
        <f xml:space="preserve"> Time!BP$22</f>
        <v>2039</v>
      </c>
      <c r="BQ4" s="96">
        <f xml:space="preserve"> Time!BQ$22</f>
        <v>2039</v>
      </c>
      <c r="BR4" s="96">
        <f xml:space="preserve"> Time!BR$22</f>
        <v>2039</v>
      </c>
      <c r="BS4" s="96">
        <f xml:space="preserve"> Time!BS$22</f>
        <v>2039</v>
      </c>
      <c r="BT4" s="96">
        <f xml:space="preserve"> Time!BT$22</f>
        <v>2040</v>
      </c>
      <c r="BU4" s="96">
        <f xml:space="preserve"> Time!BU$22</f>
        <v>2040</v>
      </c>
      <c r="BV4" s="96">
        <f xml:space="preserve"> Time!BV$22</f>
        <v>2040</v>
      </c>
      <c r="BW4" s="96">
        <f xml:space="preserve"> Time!BW$22</f>
        <v>2040</v>
      </c>
    </row>
    <row r="5" spans="1:75" s="16" customFormat="1" ht="14.4" x14ac:dyDescent="0.25">
      <c r="A5" s="56"/>
      <c r="B5" s="56"/>
      <c r="C5" s="57"/>
      <c r="D5" s="58"/>
      <c r="E5"/>
      <c r="F5"/>
      <c r="G5"/>
      <c r="H5"/>
      <c r="I5"/>
      <c r="J5" s="59">
        <f xml:space="preserve"> Time!J$9</f>
        <v>1</v>
      </c>
      <c r="K5" s="59">
        <f xml:space="preserve"> Time!K$9</f>
        <v>2</v>
      </c>
      <c r="L5" s="59">
        <f xml:space="preserve"> Time!L$9</f>
        <v>3</v>
      </c>
      <c r="M5" s="59">
        <f xml:space="preserve"> Time!M$9</f>
        <v>4</v>
      </c>
      <c r="N5" s="59">
        <f xml:space="preserve"> Time!N$9</f>
        <v>5</v>
      </c>
      <c r="O5" s="59">
        <f xml:space="preserve"> Time!O$9</f>
        <v>6</v>
      </c>
      <c r="P5" s="59">
        <f xml:space="preserve"> Time!P$9</f>
        <v>7</v>
      </c>
      <c r="Q5" s="59">
        <f xml:space="preserve"> Time!Q$9</f>
        <v>8</v>
      </c>
      <c r="R5" s="59">
        <f xml:space="preserve"> Time!R$9</f>
        <v>9</v>
      </c>
      <c r="S5" s="59">
        <f xml:space="preserve"> Time!S$9</f>
        <v>10</v>
      </c>
      <c r="T5" s="59">
        <f xml:space="preserve"> Time!T$9</f>
        <v>11</v>
      </c>
      <c r="U5" s="59">
        <f xml:space="preserve"> Time!U$9</f>
        <v>12</v>
      </c>
      <c r="V5" s="59">
        <f xml:space="preserve"> Time!V$9</f>
        <v>13</v>
      </c>
      <c r="W5" s="59">
        <f xml:space="preserve"> Time!W$9</f>
        <v>14</v>
      </c>
      <c r="X5" s="59">
        <f xml:space="preserve"> Time!X$9</f>
        <v>15</v>
      </c>
      <c r="Y5" s="59">
        <f xml:space="preserve"> Time!Y$9</f>
        <v>16</v>
      </c>
      <c r="Z5" s="59">
        <f xml:space="preserve"> Time!Z$9</f>
        <v>17</v>
      </c>
      <c r="AA5" s="59">
        <f xml:space="preserve"> Time!AA$9</f>
        <v>18</v>
      </c>
      <c r="AB5" s="59">
        <f xml:space="preserve"> Time!AB$9</f>
        <v>19</v>
      </c>
      <c r="AC5" s="59">
        <f xml:space="preserve"> Time!AC$9</f>
        <v>20</v>
      </c>
      <c r="AD5" s="59">
        <f xml:space="preserve"> Time!AD$9</f>
        <v>21</v>
      </c>
      <c r="AE5" s="59">
        <f xml:space="preserve"> Time!AE$9</f>
        <v>22</v>
      </c>
      <c r="AF5" s="59">
        <f xml:space="preserve"> Time!AF$9</f>
        <v>23</v>
      </c>
      <c r="AG5" s="59">
        <f xml:space="preserve"> Time!AG$9</f>
        <v>24</v>
      </c>
      <c r="AH5" s="59">
        <f xml:space="preserve"> Time!AH$9</f>
        <v>25</v>
      </c>
      <c r="AI5" s="59">
        <f xml:space="preserve"> Time!AI$9</f>
        <v>26</v>
      </c>
      <c r="AJ5" s="59">
        <f xml:space="preserve"> Time!AJ$9</f>
        <v>27</v>
      </c>
      <c r="AK5" s="59">
        <f xml:space="preserve"> Time!AK$9</f>
        <v>28</v>
      </c>
      <c r="AL5" s="59">
        <f xml:space="preserve"> Time!AL$9</f>
        <v>29</v>
      </c>
      <c r="AM5" s="59">
        <f xml:space="preserve"> Time!AM$9</f>
        <v>30</v>
      </c>
      <c r="AN5" s="59">
        <f xml:space="preserve"> Time!AN$9</f>
        <v>31</v>
      </c>
      <c r="AO5" s="59">
        <f xml:space="preserve"> Time!AO$9</f>
        <v>32</v>
      </c>
      <c r="AP5" s="59">
        <f xml:space="preserve"> Time!AP$9</f>
        <v>33</v>
      </c>
      <c r="AQ5" s="59">
        <f xml:space="preserve"> Time!AQ$9</f>
        <v>34</v>
      </c>
      <c r="AR5" s="59">
        <f xml:space="preserve"> Time!AR$9</f>
        <v>35</v>
      </c>
      <c r="AS5" s="59">
        <f xml:space="preserve"> Time!AS$9</f>
        <v>36</v>
      </c>
      <c r="AT5" s="59">
        <f xml:space="preserve"> Time!AT$9</f>
        <v>37</v>
      </c>
      <c r="AU5" s="59">
        <f xml:space="preserve"> Time!AU$9</f>
        <v>38</v>
      </c>
      <c r="AV5" s="59">
        <f xml:space="preserve"> Time!AV$9</f>
        <v>39</v>
      </c>
      <c r="AW5" s="59">
        <f xml:space="preserve"> Time!AW$9</f>
        <v>40</v>
      </c>
      <c r="AX5" s="59">
        <f xml:space="preserve"> Time!AX$9</f>
        <v>41</v>
      </c>
      <c r="AY5" s="59">
        <f xml:space="preserve"> Time!AY$9</f>
        <v>42</v>
      </c>
      <c r="AZ5" s="59">
        <f xml:space="preserve"> Time!AZ$9</f>
        <v>43</v>
      </c>
      <c r="BA5" s="59">
        <f xml:space="preserve"> Time!BA$9</f>
        <v>44</v>
      </c>
      <c r="BB5" s="59">
        <f xml:space="preserve"> Time!BB$9</f>
        <v>45</v>
      </c>
      <c r="BC5" s="59">
        <f xml:space="preserve"> Time!BC$9</f>
        <v>46</v>
      </c>
      <c r="BD5" s="59">
        <f xml:space="preserve"> Time!BD$9</f>
        <v>47</v>
      </c>
      <c r="BE5" s="59">
        <f xml:space="preserve"> Time!BE$9</f>
        <v>48</v>
      </c>
      <c r="BF5" s="59">
        <f xml:space="preserve"> Time!BF$9</f>
        <v>49</v>
      </c>
      <c r="BG5" s="59">
        <f xml:space="preserve"> Time!BG$9</f>
        <v>50</v>
      </c>
      <c r="BH5" s="59">
        <f xml:space="preserve"> Time!BH$9</f>
        <v>51</v>
      </c>
      <c r="BI5" s="59">
        <f xml:space="preserve"> Time!BI$9</f>
        <v>52</v>
      </c>
      <c r="BJ5" s="59">
        <f xml:space="preserve"> Time!BJ$9</f>
        <v>53</v>
      </c>
      <c r="BK5" s="59">
        <f xml:space="preserve"> Time!BK$9</f>
        <v>54</v>
      </c>
      <c r="BL5" s="59">
        <f xml:space="preserve"> Time!BL$9</f>
        <v>55</v>
      </c>
      <c r="BM5" s="59">
        <f xml:space="preserve"> Time!BM$9</f>
        <v>56</v>
      </c>
      <c r="BN5" s="59">
        <f xml:space="preserve"> Time!BN$9</f>
        <v>57</v>
      </c>
      <c r="BO5" s="59">
        <f xml:space="preserve"> Time!BO$9</f>
        <v>58</v>
      </c>
      <c r="BP5" s="59">
        <f xml:space="preserve"> Time!BP$9</f>
        <v>59</v>
      </c>
      <c r="BQ5" s="59">
        <f xml:space="preserve"> Time!BQ$9</f>
        <v>60</v>
      </c>
      <c r="BR5" s="59">
        <f xml:space="preserve"> Time!BR$9</f>
        <v>61</v>
      </c>
      <c r="BS5" s="59">
        <f xml:space="preserve"> Time!BS$9</f>
        <v>62</v>
      </c>
      <c r="BT5" s="59">
        <f xml:space="preserve"> Time!BT$9</f>
        <v>63</v>
      </c>
      <c r="BU5" s="59">
        <f xml:space="preserve"> Time!BU$9</f>
        <v>64</v>
      </c>
      <c r="BV5" s="59">
        <f xml:space="preserve"> Time!BV$9</f>
        <v>65</v>
      </c>
      <c r="BW5" s="59">
        <f xml:space="preserve"> Time!BW$9</f>
        <v>66</v>
      </c>
    </row>
    <row r="6" spans="1:75" ht="14.4" x14ac:dyDescent="0.25">
      <c r="A6" s="52"/>
      <c r="B6" s="52"/>
      <c r="C6" s="53"/>
      <c r="D6" s="67"/>
      <c r="E6" s="55"/>
      <c r="F6" s="55"/>
      <c r="G6" s="55"/>
      <c r="H6" s="55"/>
      <c r="I6" s="55"/>
      <c r="J6" s="97"/>
      <c r="K6" s="55"/>
      <c r="L6" s="55"/>
      <c r="M6" s="55"/>
      <c r="N6" s="55"/>
      <c r="O6" s="55"/>
      <c r="P6" s="55"/>
      <c r="Q6" s="55"/>
      <c r="R6" s="55"/>
      <c r="S6" s="55"/>
      <c r="T6" s="55"/>
      <c r="U6" s="55"/>
      <c r="V6" s="55"/>
      <c r="W6" s="55"/>
      <c r="X6" s="55"/>
      <c r="Y6" s="55"/>
      <c r="Z6" s="55"/>
      <c r="AA6" s="55"/>
      <c r="AB6" s="55"/>
      <c r="AC6" s="55"/>
      <c r="AD6" s="55"/>
      <c r="AE6" s="55"/>
      <c r="AF6" s="55"/>
      <c r="AG6" s="55"/>
      <c r="AH6" s="55"/>
      <c r="AI6" s="55"/>
      <c r="AJ6" s="55"/>
      <c r="AK6" s="55"/>
      <c r="AL6" s="55"/>
      <c r="AM6" s="55"/>
      <c r="AN6" s="55"/>
      <c r="AO6" s="55"/>
      <c r="AP6" s="55"/>
      <c r="AQ6" s="55"/>
      <c r="AR6" s="55"/>
      <c r="AS6" s="55"/>
      <c r="AT6" s="55"/>
      <c r="AU6" s="55"/>
      <c r="AV6" s="55"/>
      <c r="AW6" s="55"/>
      <c r="AX6" s="55"/>
      <c r="AY6" s="55"/>
      <c r="AZ6" s="55"/>
      <c r="BA6" s="55"/>
      <c r="BB6" s="55"/>
      <c r="BC6" s="55"/>
      <c r="BD6" s="55"/>
      <c r="BE6" s="55"/>
      <c r="BF6" s="55"/>
      <c r="BG6" s="55"/>
      <c r="BH6" s="55"/>
      <c r="BI6" s="55"/>
      <c r="BJ6" s="55"/>
      <c r="BK6" s="55"/>
      <c r="BL6" s="55"/>
      <c r="BM6" s="55"/>
      <c r="BN6" s="55"/>
      <c r="BO6" s="55"/>
      <c r="BP6" s="55"/>
      <c r="BQ6" s="55"/>
      <c r="BR6" s="55"/>
      <c r="BS6" s="55"/>
      <c r="BT6" s="55"/>
      <c r="BU6" s="55"/>
      <c r="BV6" s="55"/>
      <c r="BW6" s="55"/>
    </row>
    <row r="7" spans="1:75" s="38" customFormat="1" ht="14.4" x14ac:dyDescent="0.25">
      <c r="A7" s="98" t="s">
        <v>50</v>
      </c>
      <c r="B7" s="99"/>
      <c r="C7" s="100"/>
      <c r="D7" s="101"/>
      <c r="E7" s="88"/>
      <c r="F7" s="88"/>
      <c r="G7" s="88"/>
      <c r="H7" s="88"/>
      <c r="I7" s="88"/>
      <c r="J7" s="88"/>
      <c r="K7" s="88"/>
      <c r="L7" s="88"/>
      <c r="M7" s="88"/>
      <c r="N7" s="88"/>
      <c r="O7" s="88"/>
      <c r="P7" s="88"/>
      <c r="Q7" s="88"/>
      <c r="R7" s="88"/>
      <c r="S7" s="88"/>
      <c r="T7" s="88"/>
      <c r="U7" s="88"/>
      <c r="V7" s="88"/>
      <c r="W7" s="88"/>
      <c r="X7" s="88"/>
      <c r="Y7" s="88"/>
      <c r="Z7" s="88"/>
      <c r="AA7" s="88"/>
      <c r="AB7" s="88"/>
      <c r="AC7" s="88"/>
      <c r="AD7" s="88"/>
      <c r="AE7" s="88"/>
      <c r="AF7" s="88"/>
      <c r="AG7" s="88"/>
      <c r="AH7" s="88"/>
      <c r="AI7" s="88"/>
      <c r="AJ7" s="88"/>
      <c r="AK7" s="88"/>
      <c r="AL7" s="88"/>
      <c r="AM7" s="88"/>
      <c r="AN7" s="88"/>
      <c r="AO7" s="88"/>
      <c r="AP7" s="88"/>
      <c r="AQ7" s="88"/>
      <c r="AR7" s="88"/>
      <c r="AS7" s="88"/>
      <c r="AT7" s="88"/>
      <c r="AU7" s="88"/>
      <c r="AV7" s="88"/>
      <c r="AW7" s="88"/>
      <c r="AX7" s="88"/>
      <c r="AY7" s="88"/>
      <c r="AZ7" s="88"/>
      <c r="BA7" s="88"/>
      <c r="BB7" s="88"/>
      <c r="BC7" s="88"/>
      <c r="BD7" s="88"/>
      <c r="BE7" s="88"/>
      <c r="BF7" s="88"/>
      <c r="BG7" s="88"/>
      <c r="BH7" s="88"/>
      <c r="BI7" s="88"/>
      <c r="BJ7" s="88"/>
      <c r="BK7" s="88"/>
      <c r="BL7" s="88"/>
      <c r="BM7" s="88"/>
      <c r="BN7" s="88"/>
      <c r="BO7" s="88"/>
      <c r="BP7" s="88"/>
      <c r="BQ7" s="88"/>
      <c r="BR7" s="88"/>
      <c r="BS7" s="88"/>
      <c r="BT7" s="88"/>
      <c r="BU7" s="88"/>
      <c r="BV7" s="88"/>
      <c r="BW7" s="88"/>
    </row>
    <row r="8" spans="1:75" s="38" customFormat="1" ht="14.4" x14ac:dyDescent="0.25">
      <c r="A8" s="98"/>
      <c r="B8" s="99"/>
      <c r="C8" s="100"/>
      <c r="D8" s="101"/>
      <c r="E8" s="88"/>
      <c r="F8" s="88"/>
      <c r="G8" s="88"/>
      <c r="H8" s="88"/>
      <c r="I8" s="88"/>
      <c r="J8" s="88"/>
      <c r="K8" s="88"/>
      <c r="L8" s="88"/>
      <c r="M8" s="88"/>
      <c r="N8" s="88"/>
      <c r="O8" s="88"/>
      <c r="P8" s="88"/>
      <c r="Q8" s="88"/>
      <c r="R8" s="88"/>
      <c r="S8" s="88"/>
      <c r="T8" s="88"/>
      <c r="U8" s="88"/>
      <c r="V8" s="88"/>
      <c r="W8" s="88"/>
      <c r="X8" s="88"/>
      <c r="Y8" s="88"/>
      <c r="Z8" s="88"/>
      <c r="AA8" s="88"/>
      <c r="AB8" s="88"/>
      <c r="AC8" s="88"/>
      <c r="AD8" s="88"/>
      <c r="AE8" s="88"/>
      <c r="AF8" s="88"/>
      <c r="AG8" s="88"/>
      <c r="AH8" s="88"/>
      <c r="AI8" s="88"/>
      <c r="AJ8" s="88"/>
      <c r="AK8" s="88"/>
      <c r="AL8" s="88"/>
      <c r="AM8" s="88"/>
      <c r="AN8" s="88"/>
      <c r="AO8" s="88"/>
      <c r="AP8" s="88"/>
      <c r="AQ8" s="88"/>
      <c r="AR8" s="88"/>
      <c r="AS8" s="88"/>
      <c r="AT8" s="88"/>
      <c r="AU8" s="88"/>
      <c r="AV8" s="88"/>
      <c r="AW8" s="88"/>
      <c r="AX8" s="88"/>
      <c r="AY8" s="88"/>
      <c r="AZ8" s="88"/>
      <c r="BA8" s="88"/>
      <c r="BB8" s="88"/>
      <c r="BC8" s="88"/>
      <c r="BD8" s="88"/>
      <c r="BE8" s="88"/>
      <c r="BF8" s="88"/>
      <c r="BG8" s="88"/>
      <c r="BH8" s="88"/>
      <c r="BI8" s="88"/>
      <c r="BJ8" s="88"/>
      <c r="BK8" s="88"/>
      <c r="BL8" s="88"/>
      <c r="BM8" s="88"/>
      <c r="BN8" s="88"/>
      <c r="BO8" s="88"/>
      <c r="BP8" s="88"/>
      <c r="BQ8" s="88"/>
      <c r="BR8" s="88"/>
      <c r="BS8" s="88"/>
      <c r="BT8" s="88"/>
      <c r="BU8" s="88"/>
      <c r="BV8" s="88"/>
      <c r="BW8" s="88"/>
    </row>
    <row r="9" spans="1:75" s="38" customFormat="1" ht="14.4" x14ac:dyDescent="0.25">
      <c r="A9" s="98"/>
      <c r="B9" s="99" t="s">
        <v>90</v>
      </c>
      <c r="C9" s="100"/>
      <c r="D9" s="101"/>
      <c r="E9" s="88"/>
      <c r="F9" s="88"/>
      <c r="G9" s="88"/>
      <c r="H9" s="88"/>
      <c r="I9" s="88"/>
      <c r="J9" s="88"/>
      <c r="K9" s="88"/>
      <c r="L9" s="88"/>
      <c r="M9" s="88"/>
      <c r="N9" s="88"/>
      <c r="O9" s="88"/>
      <c r="P9" s="88"/>
      <c r="Q9" s="88"/>
      <c r="R9" s="88"/>
      <c r="S9" s="88"/>
      <c r="T9" s="88"/>
      <c r="U9" s="88"/>
      <c r="V9" s="88"/>
      <c r="W9" s="88"/>
      <c r="X9" s="88"/>
      <c r="Y9" s="88"/>
      <c r="Z9" s="88"/>
      <c r="AA9" s="88"/>
      <c r="AB9" s="88"/>
      <c r="AC9" s="88"/>
      <c r="AD9" s="88"/>
      <c r="AE9" s="88"/>
      <c r="AF9" s="88"/>
      <c r="AG9" s="88"/>
      <c r="AH9" s="88"/>
      <c r="AI9" s="88"/>
      <c r="AJ9" s="88"/>
      <c r="AK9" s="88"/>
      <c r="AL9" s="88"/>
      <c r="AM9" s="88"/>
      <c r="AN9" s="88"/>
      <c r="AO9" s="88"/>
      <c r="AP9" s="88"/>
      <c r="AQ9" s="88"/>
      <c r="AR9" s="88"/>
      <c r="AS9" s="88"/>
      <c r="AT9" s="88"/>
      <c r="AU9" s="88"/>
      <c r="AV9" s="88"/>
      <c r="AW9" s="88"/>
      <c r="AX9" s="88"/>
      <c r="AY9" s="88"/>
      <c r="AZ9" s="88"/>
      <c r="BA9" s="88"/>
      <c r="BB9" s="88"/>
      <c r="BC9" s="88"/>
      <c r="BD9" s="88"/>
      <c r="BE9" s="88"/>
      <c r="BF9" s="88"/>
      <c r="BG9" s="88"/>
      <c r="BH9" s="88"/>
      <c r="BI9" s="88"/>
      <c r="BJ9" s="88"/>
      <c r="BK9" s="88"/>
      <c r="BL9" s="88"/>
      <c r="BM9" s="88"/>
      <c r="BN9" s="88"/>
      <c r="BO9" s="88"/>
      <c r="BP9" s="88"/>
      <c r="BQ9" s="88"/>
      <c r="BR9" s="88"/>
      <c r="BS9" s="88"/>
      <c r="BT9" s="88"/>
      <c r="BU9" s="88"/>
      <c r="BV9" s="88"/>
      <c r="BW9" s="88"/>
    </row>
    <row r="10" spans="1:75" s="40" customFormat="1" ht="14.4" x14ac:dyDescent="0.25">
      <c r="A10" s="102"/>
      <c r="B10" s="103"/>
      <c r="C10" s="104"/>
      <c r="D10" s="105"/>
      <c r="E10" s="97" t="s">
        <v>51</v>
      </c>
      <c r="F10" s="106"/>
      <c r="G10" s="97" t="s">
        <v>52</v>
      </c>
      <c r="H10" s="97"/>
      <c r="I10" s="97"/>
      <c r="J10" s="107">
        <v>0.75</v>
      </c>
      <c r="K10" s="107">
        <v>0.85</v>
      </c>
      <c r="L10" s="107">
        <v>0.35</v>
      </c>
      <c r="M10" s="107">
        <v>0.65</v>
      </c>
      <c r="N10" s="107">
        <v>0.75</v>
      </c>
      <c r="O10" s="107">
        <v>0.85</v>
      </c>
      <c r="P10" s="107">
        <v>0.35</v>
      </c>
      <c r="Q10" s="107">
        <v>0.65</v>
      </c>
      <c r="R10" s="107">
        <v>0.75</v>
      </c>
      <c r="S10" s="107">
        <v>0.85</v>
      </c>
      <c r="T10" s="107">
        <v>0.35</v>
      </c>
      <c r="U10" s="107">
        <v>0.65</v>
      </c>
      <c r="V10" s="107">
        <v>0.75</v>
      </c>
      <c r="W10" s="107">
        <v>0.85</v>
      </c>
      <c r="X10" s="107">
        <v>0.35</v>
      </c>
      <c r="Y10" s="107">
        <v>0.65</v>
      </c>
      <c r="Z10" s="107">
        <v>0.75</v>
      </c>
      <c r="AA10" s="107">
        <v>0.85</v>
      </c>
      <c r="AB10" s="107">
        <v>0.35</v>
      </c>
      <c r="AC10" s="107">
        <v>0.65</v>
      </c>
      <c r="AD10" s="107">
        <v>0.75</v>
      </c>
      <c r="AE10" s="107">
        <v>0.85</v>
      </c>
      <c r="AF10" s="107">
        <v>0.35</v>
      </c>
      <c r="AG10" s="107">
        <v>0.65</v>
      </c>
      <c r="AH10" s="107">
        <v>0.75</v>
      </c>
      <c r="AI10" s="107">
        <v>0.85</v>
      </c>
      <c r="AJ10" s="107">
        <v>0.35</v>
      </c>
      <c r="AK10" s="107">
        <v>0.65</v>
      </c>
      <c r="AL10" s="107">
        <v>0.75</v>
      </c>
      <c r="AM10" s="107">
        <v>0.85</v>
      </c>
      <c r="AN10" s="107">
        <v>0.35</v>
      </c>
      <c r="AO10" s="107">
        <v>0.65</v>
      </c>
      <c r="AP10" s="107">
        <v>0.75</v>
      </c>
      <c r="AQ10" s="107">
        <v>0.85</v>
      </c>
      <c r="AR10" s="107">
        <v>0.35</v>
      </c>
      <c r="AS10" s="107">
        <v>0.65</v>
      </c>
      <c r="AT10" s="107">
        <v>0.75</v>
      </c>
      <c r="AU10" s="107">
        <v>0.85</v>
      </c>
      <c r="AV10" s="107">
        <v>0.35</v>
      </c>
      <c r="AW10" s="107">
        <v>0.65</v>
      </c>
      <c r="AX10" s="107">
        <v>0.75</v>
      </c>
      <c r="AY10" s="107">
        <v>0.85</v>
      </c>
      <c r="AZ10" s="107">
        <v>0.35</v>
      </c>
      <c r="BA10" s="107">
        <v>0.65</v>
      </c>
      <c r="BB10" s="107">
        <v>0.75</v>
      </c>
      <c r="BC10" s="107">
        <v>0.85</v>
      </c>
      <c r="BD10" s="107">
        <v>0.35</v>
      </c>
      <c r="BE10" s="107">
        <v>0.65</v>
      </c>
      <c r="BF10" s="107">
        <v>0.75</v>
      </c>
      <c r="BG10" s="107">
        <v>0.85</v>
      </c>
      <c r="BH10" s="107">
        <v>0.35</v>
      </c>
      <c r="BI10" s="107">
        <v>0.65</v>
      </c>
      <c r="BJ10" s="107">
        <v>0.75</v>
      </c>
      <c r="BK10" s="107">
        <v>0.85</v>
      </c>
      <c r="BL10" s="107">
        <v>0.35</v>
      </c>
      <c r="BM10" s="107">
        <v>0.65</v>
      </c>
      <c r="BN10" s="107">
        <v>0.75</v>
      </c>
      <c r="BO10" s="107">
        <v>0.85</v>
      </c>
      <c r="BP10" s="107">
        <v>0.35</v>
      </c>
      <c r="BQ10" s="107">
        <v>0.65</v>
      </c>
      <c r="BR10" s="107">
        <v>0.75</v>
      </c>
      <c r="BS10" s="107">
        <v>0.85</v>
      </c>
      <c r="BT10" s="107">
        <v>0.35</v>
      </c>
      <c r="BU10" s="107">
        <v>0.65</v>
      </c>
      <c r="BV10" s="107">
        <v>0.75</v>
      </c>
      <c r="BW10" s="107">
        <v>0.85</v>
      </c>
    </row>
    <row r="11" spans="1:75" s="40" customFormat="1" ht="14.4" x14ac:dyDescent="0.25">
      <c r="A11" s="102"/>
      <c r="B11" s="103"/>
      <c r="C11" s="104"/>
      <c r="D11" s="105"/>
      <c r="E11" s="97" t="s">
        <v>53</v>
      </c>
      <c r="F11" s="106"/>
      <c r="G11" s="97" t="s">
        <v>52</v>
      </c>
      <c r="H11" s="97"/>
      <c r="I11" s="97"/>
      <c r="J11" s="107">
        <v>0.45</v>
      </c>
      <c r="K11" s="107">
        <v>0.9</v>
      </c>
      <c r="L11" s="107">
        <v>0.2</v>
      </c>
      <c r="M11" s="107">
        <v>0.45</v>
      </c>
      <c r="N11" s="107">
        <v>0.45</v>
      </c>
      <c r="O11" s="107">
        <v>0.9</v>
      </c>
      <c r="P11" s="107">
        <v>0.2</v>
      </c>
      <c r="Q11" s="107">
        <v>0.45</v>
      </c>
      <c r="R11" s="107">
        <v>0.45</v>
      </c>
      <c r="S11" s="107">
        <v>0.9</v>
      </c>
      <c r="T11" s="107">
        <v>0.2</v>
      </c>
      <c r="U11" s="107">
        <v>0.45</v>
      </c>
      <c r="V11" s="107">
        <v>0.45</v>
      </c>
      <c r="W11" s="107">
        <v>0.9</v>
      </c>
      <c r="X11" s="107">
        <v>0.2</v>
      </c>
      <c r="Y11" s="107">
        <v>0.45</v>
      </c>
      <c r="Z11" s="107">
        <v>0.45</v>
      </c>
      <c r="AA11" s="107">
        <v>0.9</v>
      </c>
      <c r="AB11" s="107">
        <v>0.2</v>
      </c>
      <c r="AC11" s="107">
        <v>0.45</v>
      </c>
      <c r="AD11" s="107">
        <v>0.45</v>
      </c>
      <c r="AE11" s="107">
        <v>0.9</v>
      </c>
      <c r="AF11" s="107">
        <v>0.2</v>
      </c>
      <c r="AG11" s="107">
        <v>0.45</v>
      </c>
      <c r="AH11" s="107">
        <v>0.45</v>
      </c>
      <c r="AI11" s="107">
        <v>0.9</v>
      </c>
      <c r="AJ11" s="107">
        <v>0.2</v>
      </c>
      <c r="AK11" s="107">
        <v>0.45</v>
      </c>
      <c r="AL11" s="107">
        <v>0.45</v>
      </c>
      <c r="AM11" s="107">
        <v>0.9</v>
      </c>
      <c r="AN11" s="107">
        <v>0.2</v>
      </c>
      <c r="AO11" s="107">
        <v>0.45</v>
      </c>
      <c r="AP11" s="107">
        <v>0.45</v>
      </c>
      <c r="AQ11" s="107">
        <v>0.9</v>
      </c>
      <c r="AR11" s="107">
        <v>0.2</v>
      </c>
      <c r="AS11" s="107">
        <v>0.45</v>
      </c>
      <c r="AT11" s="107">
        <v>0.45</v>
      </c>
      <c r="AU11" s="107">
        <v>0.9</v>
      </c>
      <c r="AV11" s="107">
        <v>0.2</v>
      </c>
      <c r="AW11" s="107">
        <v>0.45</v>
      </c>
      <c r="AX11" s="107">
        <v>0.45</v>
      </c>
      <c r="AY11" s="107">
        <v>0.9</v>
      </c>
      <c r="AZ11" s="107">
        <v>0.2</v>
      </c>
      <c r="BA11" s="107">
        <v>0.45</v>
      </c>
      <c r="BB11" s="107">
        <v>0.45</v>
      </c>
      <c r="BC11" s="107">
        <v>0.9</v>
      </c>
      <c r="BD11" s="107">
        <v>0.2</v>
      </c>
      <c r="BE11" s="107">
        <v>0.45</v>
      </c>
      <c r="BF11" s="107">
        <v>0.45</v>
      </c>
      <c r="BG11" s="107">
        <v>0.9</v>
      </c>
      <c r="BH11" s="107">
        <v>0.2</v>
      </c>
      <c r="BI11" s="107">
        <v>0.45</v>
      </c>
      <c r="BJ11" s="107">
        <v>0.45</v>
      </c>
      <c r="BK11" s="107">
        <v>0.9</v>
      </c>
      <c r="BL11" s="107">
        <v>0.2</v>
      </c>
      <c r="BM11" s="107">
        <v>0.45</v>
      </c>
      <c r="BN11" s="107">
        <v>0.45</v>
      </c>
      <c r="BO11" s="107">
        <v>0.9</v>
      </c>
      <c r="BP11" s="107">
        <v>0.2</v>
      </c>
      <c r="BQ11" s="107">
        <v>0.45</v>
      </c>
      <c r="BR11" s="107">
        <v>0.45</v>
      </c>
      <c r="BS11" s="107">
        <v>0.9</v>
      </c>
      <c r="BT11" s="107">
        <v>0.2</v>
      </c>
      <c r="BU11" s="107">
        <v>0.45</v>
      </c>
      <c r="BV11" s="107">
        <v>0.45</v>
      </c>
      <c r="BW11" s="107">
        <v>0.9</v>
      </c>
    </row>
    <row r="12" spans="1:75" s="40" customFormat="1" ht="14.4" x14ac:dyDescent="0.25">
      <c r="A12" s="102"/>
      <c r="B12" s="103"/>
      <c r="C12" s="104"/>
      <c r="D12" s="105"/>
      <c r="E12" s="97" t="s">
        <v>54</v>
      </c>
      <c r="F12" s="106"/>
      <c r="G12" s="97" t="s">
        <v>52</v>
      </c>
      <c r="H12" s="97"/>
      <c r="I12" s="97"/>
      <c r="J12" s="107">
        <v>0.05</v>
      </c>
      <c r="K12" s="107">
        <v>0.92</v>
      </c>
      <c r="L12" s="107">
        <v>0.05</v>
      </c>
      <c r="M12" s="107">
        <v>0.05</v>
      </c>
      <c r="N12" s="107">
        <v>0.05</v>
      </c>
      <c r="O12" s="107">
        <v>0.92</v>
      </c>
      <c r="P12" s="107">
        <v>0.05</v>
      </c>
      <c r="Q12" s="107">
        <v>0.05</v>
      </c>
      <c r="R12" s="107">
        <v>0.05</v>
      </c>
      <c r="S12" s="107">
        <v>0.92</v>
      </c>
      <c r="T12" s="107">
        <v>0.05</v>
      </c>
      <c r="U12" s="107">
        <v>0.05</v>
      </c>
      <c r="V12" s="107">
        <v>0.05</v>
      </c>
      <c r="W12" s="107">
        <v>0.92</v>
      </c>
      <c r="X12" s="107">
        <v>0.92</v>
      </c>
      <c r="Y12" s="107">
        <v>0.05</v>
      </c>
      <c r="Z12" s="107">
        <v>0.05</v>
      </c>
      <c r="AA12" s="107">
        <v>0.05</v>
      </c>
      <c r="AB12" s="107">
        <v>0.92</v>
      </c>
      <c r="AC12" s="107">
        <v>0.05</v>
      </c>
      <c r="AD12" s="107">
        <v>0.05</v>
      </c>
      <c r="AE12" s="107">
        <v>0.05</v>
      </c>
      <c r="AF12" s="107">
        <v>0.92</v>
      </c>
      <c r="AG12" s="107">
        <v>0.05</v>
      </c>
      <c r="AH12" s="107">
        <v>0.05</v>
      </c>
      <c r="AI12" s="107">
        <v>0.05</v>
      </c>
      <c r="AJ12" s="107">
        <v>0.92</v>
      </c>
      <c r="AK12" s="107">
        <v>0.05</v>
      </c>
      <c r="AL12" s="107">
        <v>0.05</v>
      </c>
      <c r="AM12" s="107">
        <v>0.05</v>
      </c>
      <c r="AN12" s="107">
        <v>0.92</v>
      </c>
      <c r="AO12" s="107">
        <v>0.05</v>
      </c>
      <c r="AP12" s="107">
        <v>0.05</v>
      </c>
      <c r="AQ12" s="107">
        <v>0.05</v>
      </c>
      <c r="AR12" s="107">
        <v>0.92</v>
      </c>
      <c r="AS12" s="107">
        <v>0.05</v>
      </c>
      <c r="AT12" s="107">
        <v>0.05</v>
      </c>
      <c r="AU12" s="107">
        <v>0.05</v>
      </c>
      <c r="AV12" s="107">
        <v>0.92</v>
      </c>
      <c r="AW12" s="107">
        <v>0.05</v>
      </c>
      <c r="AX12" s="107">
        <v>0.05</v>
      </c>
      <c r="AY12" s="107">
        <v>0.05</v>
      </c>
      <c r="AZ12" s="107">
        <v>0.92</v>
      </c>
      <c r="BA12" s="107">
        <v>0.05</v>
      </c>
      <c r="BB12" s="107">
        <v>0.05</v>
      </c>
      <c r="BC12" s="107">
        <v>0.05</v>
      </c>
      <c r="BD12" s="107">
        <v>0.92</v>
      </c>
      <c r="BE12" s="107">
        <v>0.05</v>
      </c>
      <c r="BF12" s="107">
        <v>0.05</v>
      </c>
      <c r="BG12" s="107">
        <v>0.05</v>
      </c>
      <c r="BH12" s="107">
        <v>0.92</v>
      </c>
      <c r="BI12" s="107">
        <v>0.05</v>
      </c>
      <c r="BJ12" s="107">
        <v>0.05</v>
      </c>
      <c r="BK12" s="107">
        <v>0.05</v>
      </c>
      <c r="BL12" s="107">
        <v>0.92</v>
      </c>
      <c r="BM12" s="107">
        <v>0.05</v>
      </c>
      <c r="BN12" s="107">
        <v>0.05</v>
      </c>
      <c r="BO12" s="107">
        <v>0.05</v>
      </c>
      <c r="BP12" s="107">
        <v>0.92</v>
      </c>
      <c r="BQ12" s="107">
        <v>0.05</v>
      </c>
      <c r="BR12" s="107">
        <v>0.05</v>
      </c>
      <c r="BS12" s="107">
        <v>0.05</v>
      </c>
      <c r="BT12" s="107">
        <v>0.92</v>
      </c>
      <c r="BU12" s="107">
        <v>0.05</v>
      </c>
      <c r="BV12" s="107">
        <v>0.05</v>
      </c>
      <c r="BW12" s="107">
        <v>0.05</v>
      </c>
    </row>
    <row r="13" spans="1:75" s="38" customFormat="1" ht="14.4" x14ac:dyDescent="0.25">
      <c r="A13" s="98"/>
      <c r="B13" s="99"/>
      <c r="C13" s="100"/>
      <c r="D13" s="101"/>
      <c r="E13" s="88"/>
      <c r="F13" s="88"/>
      <c r="G13" s="88"/>
      <c r="H13" s="88"/>
      <c r="I13" s="88"/>
      <c r="J13" s="88"/>
      <c r="K13" s="88"/>
      <c r="L13" s="88"/>
      <c r="M13" s="88"/>
      <c r="N13" s="88"/>
      <c r="O13" s="88"/>
      <c r="P13" s="88"/>
      <c r="Q13" s="88"/>
      <c r="R13" s="88"/>
      <c r="S13" s="88"/>
      <c r="T13" s="88"/>
      <c r="U13" s="88"/>
      <c r="V13" s="88"/>
      <c r="W13" s="88"/>
      <c r="X13" s="88"/>
      <c r="Y13" s="88"/>
      <c r="Z13" s="88"/>
      <c r="AA13" s="88"/>
      <c r="AB13" s="88"/>
      <c r="AC13" s="88"/>
      <c r="AD13" s="88"/>
      <c r="AE13" s="88"/>
      <c r="AF13" s="88"/>
      <c r="AG13" s="88"/>
      <c r="AH13" s="88"/>
      <c r="AI13" s="88"/>
      <c r="AJ13" s="88"/>
      <c r="AK13" s="88"/>
      <c r="AL13" s="88"/>
      <c r="AM13" s="88"/>
      <c r="AN13" s="88"/>
      <c r="AO13" s="88"/>
      <c r="AP13" s="88"/>
      <c r="AQ13" s="88"/>
      <c r="AR13" s="88"/>
      <c r="AS13" s="88"/>
      <c r="AT13" s="88"/>
      <c r="AU13" s="88"/>
      <c r="AV13" s="88"/>
      <c r="AW13" s="88"/>
      <c r="AX13" s="88"/>
      <c r="AY13" s="88"/>
      <c r="AZ13" s="88"/>
      <c r="BA13" s="88"/>
      <c r="BB13" s="88"/>
      <c r="BC13" s="88"/>
      <c r="BD13" s="88"/>
      <c r="BE13" s="88"/>
      <c r="BF13" s="88"/>
      <c r="BG13" s="88"/>
      <c r="BH13" s="88"/>
      <c r="BI13" s="88"/>
      <c r="BJ13" s="88"/>
      <c r="BK13" s="88"/>
      <c r="BL13" s="88"/>
      <c r="BM13" s="88"/>
      <c r="BN13" s="88"/>
      <c r="BO13" s="88"/>
      <c r="BP13" s="88"/>
      <c r="BQ13" s="88"/>
      <c r="BR13" s="88"/>
      <c r="BS13" s="88"/>
      <c r="BT13" s="88"/>
      <c r="BU13" s="88"/>
      <c r="BV13" s="88"/>
      <c r="BW13" s="88"/>
    </row>
    <row r="14" spans="1:75" s="38" customFormat="1" ht="14.4" x14ac:dyDescent="0.25">
      <c r="A14" s="98"/>
      <c r="B14" s="99" t="s">
        <v>55</v>
      </c>
      <c r="C14" s="100"/>
      <c r="D14" s="101"/>
      <c r="E14" s="88"/>
      <c r="F14" s="88"/>
      <c r="G14" s="88"/>
      <c r="H14" s="88"/>
      <c r="I14" s="88"/>
      <c r="J14" s="88"/>
      <c r="K14" s="88"/>
      <c r="L14" s="88"/>
      <c r="M14" s="88"/>
      <c r="N14" s="88"/>
      <c r="O14" s="88"/>
      <c r="P14" s="88"/>
      <c r="Q14" s="88"/>
      <c r="R14" s="88"/>
      <c r="S14" s="88"/>
      <c r="T14" s="88"/>
      <c r="U14" s="88"/>
      <c r="V14" s="88"/>
      <c r="W14" s="88"/>
      <c r="X14" s="88"/>
      <c r="Y14" s="88"/>
      <c r="Z14" s="88"/>
      <c r="AA14" s="88"/>
      <c r="AB14" s="88"/>
      <c r="AC14" s="88"/>
      <c r="AD14" s="88"/>
      <c r="AE14" s="88"/>
      <c r="AF14" s="88"/>
      <c r="AG14" s="88"/>
      <c r="AH14" s="88"/>
      <c r="AI14" s="88"/>
      <c r="AJ14" s="88"/>
      <c r="AK14" s="88"/>
      <c r="AL14" s="88"/>
      <c r="AM14" s="88"/>
      <c r="AN14" s="88"/>
      <c r="AO14" s="88"/>
      <c r="AP14" s="88"/>
      <c r="AQ14" s="88"/>
      <c r="AR14" s="88"/>
      <c r="AS14" s="88"/>
      <c r="AT14" s="88"/>
      <c r="AU14" s="88"/>
      <c r="AV14" s="88"/>
      <c r="AW14" s="88"/>
      <c r="AX14" s="88"/>
      <c r="AY14" s="88"/>
      <c r="AZ14" s="88"/>
      <c r="BA14" s="88"/>
      <c r="BB14" s="88"/>
      <c r="BC14" s="88"/>
      <c r="BD14" s="88"/>
      <c r="BE14" s="88"/>
      <c r="BF14" s="88"/>
      <c r="BG14" s="88"/>
      <c r="BH14" s="88"/>
      <c r="BI14" s="88"/>
      <c r="BJ14" s="88"/>
      <c r="BK14" s="88"/>
      <c r="BL14" s="88"/>
      <c r="BM14" s="88"/>
      <c r="BN14" s="88"/>
      <c r="BO14" s="88"/>
      <c r="BP14" s="88"/>
      <c r="BQ14" s="88"/>
      <c r="BR14" s="88"/>
      <c r="BS14" s="88"/>
      <c r="BT14" s="88"/>
      <c r="BU14" s="88"/>
      <c r="BV14" s="88"/>
      <c r="BW14" s="88"/>
    </row>
    <row r="15" spans="1:75" s="38" customFormat="1" ht="14.4" x14ac:dyDescent="0.25">
      <c r="A15" s="98"/>
      <c r="B15" s="99"/>
      <c r="C15" s="100"/>
      <c r="D15" s="101"/>
      <c r="E15" s="88" t="s">
        <v>56</v>
      </c>
      <c r="F15" s="88"/>
      <c r="G15" s="88" t="s">
        <v>70</v>
      </c>
      <c r="H15" s="88"/>
      <c r="I15" s="88"/>
      <c r="J15" s="73">
        <v>120</v>
      </c>
      <c r="K15" s="73">
        <v>156</v>
      </c>
      <c r="L15" s="73">
        <v>120</v>
      </c>
      <c r="M15" s="73">
        <v>120</v>
      </c>
      <c r="N15" s="73">
        <v>120</v>
      </c>
      <c r="O15" s="73">
        <v>156</v>
      </c>
      <c r="P15" s="73">
        <v>120</v>
      </c>
      <c r="Q15" s="73">
        <v>120</v>
      </c>
      <c r="R15" s="73">
        <v>120</v>
      </c>
      <c r="S15" s="73">
        <v>156</v>
      </c>
      <c r="T15" s="73">
        <v>120</v>
      </c>
      <c r="U15" s="73">
        <v>120</v>
      </c>
      <c r="V15" s="73">
        <v>120</v>
      </c>
      <c r="W15" s="73">
        <v>156</v>
      </c>
      <c r="X15" s="73">
        <v>120</v>
      </c>
      <c r="Y15" s="73">
        <v>120</v>
      </c>
      <c r="Z15" s="73">
        <v>120</v>
      </c>
      <c r="AA15" s="73">
        <v>156</v>
      </c>
      <c r="AB15" s="73">
        <v>120</v>
      </c>
      <c r="AC15" s="73">
        <v>120</v>
      </c>
      <c r="AD15" s="73">
        <v>120</v>
      </c>
      <c r="AE15" s="73">
        <v>156</v>
      </c>
      <c r="AF15" s="73">
        <v>120</v>
      </c>
      <c r="AG15" s="73">
        <v>120</v>
      </c>
      <c r="AH15" s="73">
        <v>120</v>
      </c>
      <c r="AI15" s="73">
        <v>156</v>
      </c>
      <c r="AJ15" s="73">
        <v>120</v>
      </c>
      <c r="AK15" s="73">
        <v>120</v>
      </c>
      <c r="AL15" s="73">
        <v>120</v>
      </c>
      <c r="AM15" s="73">
        <v>156</v>
      </c>
      <c r="AN15" s="73">
        <v>120</v>
      </c>
      <c r="AO15" s="73">
        <v>120</v>
      </c>
      <c r="AP15" s="73">
        <v>120</v>
      </c>
      <c r="AQ15" s="73">
        <v>156</v>
      </c>
      <c r="AR15" s="73">
        <v>120</v>
      </c>
      <c r="AS15" s="73">
        <v>120</v>
      </c>
      <c r="AT15" s="73">
        <v>120</v>
      </c>
      <c r="AU15" s="73">
        <v>156</v>
      </c>
      <c r="AV15" s="73">
        <v>120</v>
      </c>
      <c r="AW15" s="73">
        <v>120</v>
      </c>
      <c r="AX15" s="73">
        <v>120</v>
      </c>
      <c r="AY15" s="73">
        <v>156</v>
      </c>
      <c r="AZ15" s="73">
        <v>120</v>
      </c>
      <c r="BA15" s="73">
        <v>120</v>
      </c>
      <c r="BB15" s="73">
        <v>120</v>
      </c>
      <c r="BC15" s="73">
        <v>156</v>
      </c>
      <c r="BD15" s="73">
        <v>120</v>
      </c>
      <c r="BE15" s="73">
        <v>120</v>
      </c>
      <c r="BF15" s="73">
        <v>120</v>
      </c>
      <c r="BG15" s="73">
        <v>156</v>
      </c>
      <c r="BH15" s="73">
        <v>120</v>
      </c>
      <c r="BI15" s="73">
        <v>120</v>
      </c>
      <c r="BJ15" s="73">
        <v>120</v>
      </c>
      <c r="BK15" s="73">
        <v>156</v>
      </c>
      <c r="BL15" s="73">
        <v>120</v>
      </c>
      <c r="BM15" s="73">
        <v>120</v>
      </c>
      <c r="BN15" s="73">
        <v>120</v>
      </c>
      <c r="BO15" s="73">
        <v>156</v>
      </c>
      <c r="BP15" s="73">
        <v>120</v>
      </c>
      <c r="BQ15" s="73">
        <v>120</v>
      </c>
      <c r="BR15" s="73">
        <v>120</v>
      </c>
      <c r="BS15" s="73">
        <v>156</v>
      </c>
      <c r="BT15" s="73">
        <v>120</v>
      </c>
      <c r="BU15" s="73">
        <v>120</v>
      </c>
      <c r="BV15" s="73">
        <v>120</v>
      </c>
      <c r="BW15" s="73">
        <v>156</v>
      </c>
    </row>
    <row r="16" spans="1:75" s="38" customFormat="1" ht="14.4" x14ac:dyDescent="0.25">
      <c r="A16" s="98"/>
      <c r="B16" s="99"/>
      <c r="C16" s="100"/>
      <c r="D16" s="101"/>
      <c r="E16" s="88" t="s">
        <v>57</v>
      </c>
      <c r="F16" s="88"/>
      <c r="G16" s="88" t="s">
        <v>70</v>
      </c>
      <c r="H16" s="88"/>
      <c r="I16" s="88"/>
      <c r="J16" s="73">
        <v>260</v>
      </c>
      <c r="K16" s="73">
        <v>338</v>
      </c>
      <c r="L16" s="73">
        <v>260</v>
      </c>
      <c r="M16" s="73">
        <v>260</v>
      </c>
      <c r="N16" s="73">
        <v>260</v>
      </c>
      <c r="O16" s="73">
        <v>338</v>
      </c>
      <c r="P16" s="73">
        <v>260</v>
      </c>
      <c r="Q16" s="73">
        <v>260</v>
      </c>
      <c r="R16" s="73">
        <v>260</v>
      </c>
      <c r="S16" s="73">
        <v>338</v>
      </c>
      <c r="T16" s="73">
        <v>260</v>
      </c>
      <c r="U16" s="73">
        <v>260</v>
      </c>
      <c r="V16" s="73">
        <v>260</v>
      </c>
      <c r="W16" s="73">
        <v>338</v>
      </c>
      <c r="X16" s="73">
        <v>260</v>
      </c>
      <c r="Y16" s="73">
        <v>260</v>
      </c>
      <c r="Z16" s="73">
        <v>260</v>
      </c>
      <c r="AA16" s="73">
        <v>338</v>
      </c>
      <c r="AB16" s="73">
        <v>260</v>
      </c>
      <c r="AC16" s="73">
        <v>260</v>
      </c>
      <c r="AD16" s="73">
        <v>260</v>
      </c>
      <c r="AE16" s="73">
        <v>338</v>
      </c>
      <c r="AF16" s="73">
        <v>260</v>
      </c>
      <c r="AG16" s="73">
        <v>260</v>
      </c>
      <c r="AH16" s="73">
        <v>260</v>
      </c>
      <c r="AI16" s="73">
        <v>338</v>
      </c>
      <c r="AJ16" s="73">
        <v>260</v>
      </c>
      <c r="AK16" s="73">
        <v>260</v>
      </c>
      <c r="AL16" s="73">
        <v>260</v>
      </c>
      <c r="AM16" s="73">
        <v>338</v>
      </c>
      <c r="AN16" s="73">
        <v>260</v>
      </c>
      <c r="AO16" s="73">
        <v>260</v>
      </c>
      <c r="AP16" s="73">
        <v>260</v>
      </c>
      <c r="AQ16" s="73">
        <v>338</v>
      </c>
      <c r="AR16" s="73">
        <v>260</v>
      </c>
      <c r="AS16" s="73">
        <v>260</v>
      </c>
      <c r="AT16" s="73">
        <v>260</v>
      </c>
      <c r="AU16" s="73">
        <v>338</v>
      </c>
      <c r="AV16" s="73">
        <v>260</v>
      </c>
      <c r="AW16" s="73">
        <v>260</v>
      </c>
      <c r="AX16" s="73">
        <v>260</v>
      </c>
      <c r="AY16" s="73">
        <v>338</v>
      </c>
      <c r="AZ16" s="73">
        <v>260</v>
      </c>
      <c r="BA16" s="73">
        <v>260</v>
      </c>
      <c r="BB16" s="73">
        <v>260</v>
      </c>
      <c r="BC16" s="73">
        <v>338</v>
      </c>
      <c r="BD16" s="73">
        <v>260</v>
      </c>
      <c r="BE16" s="73">
        <v>260</v>
      </c>
      <c r="BF16" s="73">
        <v>260</v>
      </c>
      <c r="BG16" s="73">
        <v>338</v>
      </c>
      <c r="BH16" s="73">
        <v>260</v>
      </c>
      <c r="BI16" s="73">
        <v>260</v>
      </c>
      <c r="BJ16" s="73">
        <v>260</v>
      </c>
      <c r="BK16" s="73">
        <v>338</v>
      </c>
      <c r="BL16" s="73">
        <v>260</v>
      </c>
      <c r="BM16" s="73">
        <v>260</v>
      </c>
      <c r="BN16" s="73">
        <v>260</v>
      </c>
      <c r="BO16" s="73">
        <v>338</v>
      </c>
      <c r="BP16" s="73">
        <v>260</v>
      </c>
      <c r="BQ16" s="73">
        <v>260</v>
      </c>
      <c r="BR16" s="73">
        <v>260</v>
      </c>
      <c r="BS16" s="73">
        <v>338</v>
      </c>
      <c r="BT16" s="73">
        <v>260</v>
      </c>
      <c r="BU16" s="73">
        <v>260</v>
      </c>
      <c r="BV16" s="73">
        <v>260</v>
      </c>
      <c r="BW16" s="73">
        <v>338</v>
      </c>
    </row>
    <row r="17" spans="1:75" s="38" customFormat="1" ht="14.4" x14ac:dyDescent="0.25">
      <c r="A17" s="98"/>
      <c r="B17" s="99"/>
      <c r="C17" s="100"/>
      <c r="D17" s="101"/>
      <c r="E17" s="88" t="s">
        <v>58</v>
      </c>
      <c r="F17" s="88"/>
      <c r="G17" s="88" t="s">
        <v>70</v>
      </c>
      <c r="H17" s="88"/>
      <c r="I17" s="88"/>
      <c r="J17" s="73">
        <v>540</v>
      </c>
      <c r="K17" s="73">
        <v>702</v>
      </c>
      <c r="L17" s="73">
        <v>540</v>
      </c>
      <c r="M17" s="73">
        <v>540</v>
      </c>
      <c r="N17" s="73">
        <v>540</v>
      </c>
      <c r="O17" s="73">
        <v>702</v>
      </c>
      <c r="P17" s="73">
        <v>540</v>
      </c>
      <c r="Q17" s="73">
        <v>540</v>
      </c>
      <c r="R17" s="73">
        <v>540</v>
      </c>
      <c r="S17" s="73">
        <v>702</v>
      </c>
      <c r="T17" s="73">
        <v>540</v>
      </c>
      <c r="U17" s="73">
        <v>540</v>
      </c>
      <c r="V17" s="73">
        <v>540</v>
      </c>
      <c r="W17" s="73">
        <v>702</v>
      </c>
      <c r="X17" s="73">
        <v>702</v>
      </c>
      <c r="Y17" s="73">
        <v>540</v>
      </c>
      <c r="Z17" s="73">
        <v>540</v>
      </c>
      <c r="AA17" s="73">
        <v>540</v>
      </c>
      <c r="AB17" s="73">
        <v>702</v>
      </c>
      <c r="AC17" s="73">
        <v>540</v>
      </c>
      <c r="AD17" s="73">
        <v>540</v>
      </c>
      <c r="AE17" s="73">
        <v>540</v>
      </c>
      <c r="AF17" s="73">
        <v>702</v>
      </c>
      <c r="AG17" s="73">
        <v>540</v>
      </c>
      <c r="AH17" s="73">
        <v>540</v>
      </c>
      <c r="AI17" s="73">
        <v>540</v>
      </c>
      <c r="AJ17" s="73">
        <v>702</v>
      </c>
      <c r="AK17" s="73">
        <v>540</v>
      </c>
      <c r="AL17" s="73">
        <v>540</v>
      </c>
      <c r="AM17" s="73">
        <v>540</v>
      </c>
      <c r="AN17" s="73">
        <v>702</v>
      </c>
      <c r="AO17" s="73">
        <v>540</v>
      </c>
      <c r="AP17" s="73">
        <v>540</v>
      </c>
      <c r="AQ17" s="73">
        <v>540</v>
      </c>
      <c r="AR17" s="73">
        <v>702</v>
      </c>
      <c r="AS17" s="73">
        <v>540</v>
      </c>
      <c r="AT17" s="73">
        <v>540</v>
      </c>
      <c r="AU17" s="73">
        <v>540</v>
      </c>
      <c r="AV17" s="73">
        <v>702</v>
      </c>
      <c r="AW17" s="73">
        <v>540</v>
      </c>
      <c r="AX17" s="73">
        <v>540</v>
      </c>
      <c r="AY17" s="73">
        <v>540</v>
      </c>
      <c r="AZ17" s="73">
        <v>702</v>
      </c>
      <c r="BA17" s="73">
        <v>540</v>
      </c>
      <c r="BB17" s="73">
        <v>540</v>
      </c>
      <c r="BC17" s="73">
        <v>540</v>
      </c>
      <c r="BD17" s="73">
        <v>702</v>
      </c>
      <c r="BE17" s="73">
        <v>540</v>
      </c>
      <c r="BF17" s="73">
        <v>540</v>
      </c>
      <c r="BG17" s="73">
        <v>540</v>
      </c>
      <c r="BH17" s="73">
        <v>702</v>
      </c>
      <c r="BI17" s="73">
        <v>540</v>
      </c>
      <c r="BJ17" s="73">
        <v>540</v>
      </c>
      <c r="BK17" s="73">
        <v>540</v>
      </c>
      <c r="BL17" s="73">
        <v>702</v>
      </c>
      <c r="BM17" s="73">
        <v>540</v>
      </c>
      <c r="BN17" s="73">
        <v>540</v>
      </c>
      <c r="BO17" s="73">
        <v>540</v>
      </c>
      <c r="BP17" s="73">
        <v>702</v>
      </c>
      <c r="BQ17" s="73">
        <v>540</v>
      </c>
      <c r="BR17" s="73">
        <v>540</v>
      </c>
      <c r="BS17" s="73">
        <v>540</v>
      </c>
      <c r="BT17" s="73">
        <v>702</v>
      </c>
      <c r="BU17" s="73">
        <v>540</v>
      </c>
      <c r="BV17" s="73">
        <v>540</v>
      </c>
      <c r="BW17" s="73">
        <v>540</v>
      </c>
    </row>
    <row r="18" spans="1:75" s="38" customFormat="1" ht="14.4" x14ac:dyDescent="0.25">
      <c r="A18" s="98"/>
      <c r="B18" s="99"/>
      <c r="C18" s="100"/>
      <c r="D18" s="101"/>
      <c r="E18" s="88"/>
      <c r="F18" s="88"/>
      <c r="G18" s="88"/>
      <c r="H18" s="88"/>
      <c r="I18" s="88"/>
      <c r="J18" s="88"/>
      <c r="K18" s="88"/>
      <c r="L18" s="88"/>
      <c r="M18" s="88"/>
      <c r="N18" s="88"/>
      <c r="O18" s="88"/>
      <c r="P18" s="88"/>
      <c r="Q18" s="88"/>
      <c r="R18" s="88"/>
      <c r="S18" s="88"/>
      <c r="T18" s="88"/>
      <c r="U18" s="88"/>
      <c r="V18" s="88"/>
      <c r="W18" s="88"/>
      <c r="X18" s="88"/>
      <c r="Y18" s="88"/>
      <c r="Z18" s="88"/>
      <c r="AA18" s="88"/>
      <c r="AB18" s="88"/>
      <c r="AC18" s="88"/>
      <c r="AD18" s="88"/>
      <c r="AE18" s="88"/>
      <c r="AF18" s="88"/>
      <c r="AG18" s="88"/>
      <c r="AH18" s="88"/>
      <c r="AI18" s="88"/>
      <c r="AJ18" s="88"/>
      <c r="AK18" s="88"/>
      <c r="AL18" s="88"/>
      <c r="AM18" s="88"/>
      <c r="AN18" s="88"/>
      <c r="AO18" s="88"/>
      <c r="AP18" s="88"/>
      <c r="AQ18" s="88"/>
      <c r="AR18" s="88"/>
      <c r="AS18" s="88"/>
      <c r="AT18" s="88"/>
      <c r="AU18" s="88"/>
      <c r="AV18" s="88"/>
      <c r="AW18" s="88"/>
      <c r="AX18" s="88"/>
      <c r="AY18" s="88"/>
      <c r="AZ18" s="88"/>
      <c r="BA18" s="88"/>
      <c r="BB18" s="88"/>
      <c r="BC18" s="88"/>
      <c r="BD18" s="88"/>
      <c r="BE18" s="88"/>
      <c r="BF18" s="88"/>
      <c r="BG18" s="88"/>
      <c r="BH18" s="88"/>
      <c r="BI18" s="88"/>
      <c r="BJ18" s="88"/>
      <c r="BK18" s="88"/>
      <c r="BL18" s="88"/>
      <c r="BM18" s="88"/>
      <c r="BN18" s="88"/>
      <c r="BO18" s="88"/>
      <c r="BP18" s="88"/>
      <c r="BQ18" s="88"/>
      <c r="BR18" s="88"/>
      <c r="BS18" s="88"/>
      <c r="BT18" s="88"/>
      <c r="BU18" s="88"/>
      <c r="BV18" s="88"/>
      <c r="BW18" s="88"/>
    </row>
    <row r="19" spans="1:75" s="38" customFormat="1" ht="14.4" x14ac:dyDescent="0.25">
      <c r="A19" s="98"/>
      <c r="B19" s="99"/>
      <c r="C19" s="100"/>
      <c r="D19" s="101"/>
      <c r="E19" s="88"/>
      <c r="F19" s="88"/>
      <c r="G19" s="88"/>
      <c r="H19" s="88"/>
      <c r="I19" s="88"/>
      <c r="J19" s="88"/>
      <c r="K19" s="88"/>
      <c r="L19" s="88"/>
      <c r="M19" s="88"/>
      <c r="N19" s="88"/>
      <c r="O19" s="88"/>
      <c r="P19" s="88"/>
      <c r="Q19" s="88"/>
      <c r="R19" s="88"/>
      <c r="S19" s="88"/>
      <c r="T19" s="88"/>
      <c r="U19" s="88"/>
      <c r="V19" s="88"/>
      <c r="W19" s="88"/>
      <c r="X19" s="88"/>
      <c r="Y19" s="88"/>
      <c r="Z19" s="88"/>
      <c r="AA19" s="88"/>
      <c r="AB19" s="88"/>
      <c r="AC19" s="88"/>
      <c r="AD19" s="88"/>
      <c r="AE19" s="88"/>
      <c r="AF19" s="88"/>
      <c r="AG19" s="88"/>
      <c r="AH19" s="88"/>
      <c r="AI19" s="88"/>
      <c r="AJ19" s="88"/>
      <c r="AK19" s="88"/>
      <c r="AL19" s="88"/>
      <c r="AM19" s="88"/>
      <c r="AN19" s="88"/>
      <c r="AO19" s="88"/>
      <c r="AP19" s="88"/>
      <c r="AQ19" s="88"/>
      <c r="AR19" s="88"/>
      <c r="AS19" s="88"/>
      <c r="AT19" s="88"/>
      <c r="AU19" s="88"/>
      <c r="AV19" s="88"/>
      <c r="AW19" s="88"/>
      <c r="AX19" s="88"/>
      <c r="AY19" s="88"/>
      <c r="AZ19" s="88"/>
      <c r="BA19" s="88"/>
      <c r="BB19" s="88"/>
      <c r="BC19" s="88"/>
      <c r="BD19" s="88"/>
      <c r="BE19" s="88"/>
      <c r="BF19" s="88"/>
      <c r="BG19" s="88"/>
      <c r="BH19" s="88"/>
      <c r="BI19" s="88"/>
      <c r="BJ19" s="88"/>
      <c r="BK19" s="88"/>
      <c r="BL19" s="88"/>
      <c r="BM19" s="88"/>
      <c r="BN19" s="88"/>
      <c r="BO19" s="88"/>
      <c r="BP19" s="88"/>
      <c r="BQ19" s="88"/>
      <c r="BR19" s="88"/>
      <c r="BS19" s="88"/>
      <c r="BT19" s="88"/>
      <c r="BU19" s="88"/>
      <c r="BV19" s="88"/>
      <c r="BW19" s="88"/>
    </row>
    <row r="20" spans="1:75" s="38" customFormat="1" ht="14.4" x14ac:dyDescent="0.25">
      <c r="A20" s="98" t="s">
        <v>59</v>
      </c>
      <c r="B20" s="99"/>
      <c r="C20" s="100"/>
      <c r="D20" s="101"/>
      <c r="E20" s="88"/>
      <c r="F20" s="88"/>
      <c r="G20" s="88"/>
      <c r="H20" s="88"/>
      <c r="I20" s="88"/>
      <c r="J20" s="88"/>
      <c r="K20" s="88"/>
      <c r="L20" s="88"/>
      <c r="M20" s="88"/>
      <c r="N20" s="88"/>
      <c r="O20" s="88"/>
      <c r="P20" s="88"/>
      <c r="Q20" s="88"/>
      <c r="R20" s="88"/>
      <c r="S20" s="88"/>
      <c r="T20" s="88"/>
      <c r="U20" s="88"/>
      <c r="V20" s="88"/>
      <c r="W20" s="88"/>
      <c r="X20" s="88"/>
      <c r="Y20" s="88"/>
      <c r="Z20" s="88"/>
      <c r="AA20" s="88"/>
      <c r="AB20" s="88"/>
      <c r="AC20" s="88"/>
      <c r="AD20" s="88"/>
      <c r="AE20" s="88"/>
      <c r="AF20" s="88"/>
      <c r="AG20" s="88"/>
      <c r="AH20" s="88"/>
      <c r="AI20" s="88"/>
      <c r="AJ20" s="88"/>
      <c r="AK20" s="88"/>
      <c r="AL20" s="88"/>
      <c r="AM20" s="88"/>
      <c r="AN20" s="88"/>
      <c r="AO20" s="88"/>
      <c r="AP20" s="88"/>
      <c r="AQ20" s="88"/>
      <c r="AR20" s="88"/>
      <c r="AS20" s="88"/>
      <c r="AT20" s="88"/>
      <c r="AU20" s="88"/>
      <c r="AV20" s="88"/>
      <c r="AW20" s="88"/>
      <c r="AX20" s="88"/>
      <c r="AY20" s="88"/>
      <c r="AZ20" s="88"/>
      <c r="BA20" s="88"/>
      <c r="BB20" s="88"/>
      <c r="BC20" s="88"/>
      <c r="BD20" s="88"/>
      <c r="BE20" s="88"/>
      <c r="BF20" s="88"/>
      <c r="BG20" s="88"/>
      <c r="BH20" s="88"/>
      <c r="BI20" s="88"/>
      <c r="BJ20" s="88"/>
      <c r="BK20" s="88"/>
      <c r="BL20" s="88"/>
      <c r="BM20" s="88"/>
      <c r="BN20" s="88"/>
      <c r="BO20" s="88"/>
      <c r="BP20" s="88"/>
      <c r="BQ20" s="88"/>
      <c r="BR20" s="88"/>
      <c r="BS20" s="88"/>
      <c r="BT20" s="88"/>
      <c r="BU20" s="88"/>
      <c r="BV20" s="88"/>
      <c r="BW20" s="88"/>
    </row>
    <row r="21" spans="1:75" s="38" customFormat="1" ht="14.4" x14ac:dyDescent="0.25">
      <c r="A21" s="98"/>
      <c r="B21" s="99"/>
      <c r="C21" s="100"/>
      <c r="D21" s="101"/>
      <c r="E21" s="88"/>
      <c r="F21" s="88"/>
      <c r="G21" s="88"/>
      <c r="H21" s="88"/>
      <c r="I21" s="88"/>
      <c r="J21" s="88"/>
      <c r="K21" s="88"/>
      <c r="L21" s="88"/>
      <c r="M21" s="88"/>
      <c r="N21" s="88"/>
      <c r="O21" s="88"/>
      <c r="P21" s="88"/>
      <c r="Q21" s="88"/>
      <c r="R21" s="88"/>
      <c r="S21" s="88"/>
      <c r="T21" s="88"/>
      <c r="U21" s="88"/>
      <c r="V21" s="88"/>
      <c r="W21" s="88"/>
      <c r="X21" s="88"/>
      <c r="Y21" s="88"/>
      <c r="Z21" s="88"/>
      <c r="AA21" s="88"/>
      <c r="AB21" s="88"/>
      <c r="AC21" s="88"/>
      <c r="AD21" s="88"/>
      <c r="AE21" s="88"/>
      <c r="AF21" s="88"/>
      <c r="AG21" s="88"/>
      <c r="AH21" s="88"/>
      <c r="AI21" s="88"/>
      <c r="AJ21" s="88"/>
      <c r="AK21" s="88"/>
      <c r="AL21" s="88"/>
      <c r="AM21" s="88"/>
      <c r="AN21" s="88"/>
      <c r="AO21" s="88"/>
      <c r="AP21" s="88"/>
      <c r="AQ21" s="88"/>
      <c r="AR21" s="88"/>
      <c r="AS21" s="88"/>
      <c r="AT21" s="88"/>
      <c r="AU21" s="88"/>
      <c r="AV21" s="88"/>
      <c r="AW21" s="88"/>
      <c r="AX21" s="88"/>
      <c r="AY21" s="88"/>
      <c r="AZ21" s="88"/>
      <c r="BA21" s="88"/>
      <c r="BB21" s="88"/>
      <c r="BC21" s="88"/>
      <c r="BD21" s="88"/>
      <c r="BE21" s="88"/>
      <c r="BF21" s="88"/>
      <c r="BG21" s="88"/>
      <c r="BH21" s="88"/>
      <c r="BI21" s="88"/>
      <c r="BJ21" s="88"/>
      <c r="BK21" s="88"/>
      <c r="BL21" s="88"/>
      <c r="BM21" s="88"/>
      <c r="BN21" s="88"/>
      <c r="BO21" s="88"/>
      <c r="BP21" s="88"/>
      <c r="BQ21" s="88"/>
      <c r="BR21" s="88"/>
      <c r="BS21" s="88"/>
      <c r="BT21" s="88"/>
      <c r="BU21" s="88"/>
      <c r="BV21" s="88"/>
      <c r="BW21" s="88"/>
    </row>
    <row r="22" spans="1:75" s="30" customFormat="1" ht="14.4" x14ac:dyDescent="0.25">
      <c r="A22" s="99"/>
      <c r="B22" s="99"/>
      <c r="C22" s="100"/>
      <c r="D22" s="108"/>
      <c r="E22" s="106" t="s">
        <v>60</v>
      </c>
      <c r="F22" s="106"/>
      <c r="G22" s="88" t="s">
        <v>52</v>
      </c>
      <c r="H22" s="106">
        <f xml:space="preserve"> SUM(J22:BW22)</f>
        <v>0.33333333333333326</v>
      </c>
      <c r="I22" s="106"/>
      <c r="J22" s="107">
        <v>0</v>
      </c>
      <c r="K22" s="107">
        <v>0</v>
      </c>
      <c r="L22" s="107">
        <f t="shared" ref="L22:AA22" si="0" xml:space="preserve"> 1 / 48</f>
        <v>2.0833333333333332E-2</v>
      </c>
      <c r="M22" s="107">
        <f t="shared" si="0"/>
        <v>2.0833333333333332E-2</v>
      </c>
      <c r="N22" s="107">
        <f t="shared" si="0"/>
        <v>2.0833333333333332E-2</v>
      </c>
      <c r="O22" s="107">
        <f t="shared" si="0"/>
        <v>2.0833333333333332E-2</v>
      </c>
      <c r="P22" s="107">
        <f t="shared" si="0"/>
        <v>2.0833333333333332E-2</v>
      </c>
      <c r="Q22" s="107">
        <f t="shared" si="0"/>
        <v>2.0833333333333332E-2</v>
      </c>
      <c r="R22" s="107">
        <f t="shared" si="0"/>
        <v>2.0833333333333332E-2</v>
      </c>
      <c r="S22" s="107">
        <f t="shared" si="0"/>
        <v>2.0833333333333332E-2</v>
      </c>
      <c r="T22" s="107">
        <f t="shared" si="0"/>
        <v>2.0833333333333332E-2</v>
      </c>
      <c r="U22" s="107">
        <f t="shared" si="0"/>
        <v>2.0833333333333332E-2</v>
      </c>
      <c r="V22" s="107">
        <f t="shared" si="0"/>
        <v>2.0833333333333332E-2</v>
      </c>
      <c r="W22" s="107">
        <f t="shared" si="0"/>
        <v>2.0833333333333332E-2</v>
      </c>
      <c r="X22" s="107">
        <f t="shared" si="0"/>
        <v>2.0833333333333332E-2</v>
      </c>
      <c r="Y22" s="107">
        <f t="shared" si="0"/>
        <v>2.0833333333333332E-2</v>
      </c>
      <c r="Z22" s="107">
        <f t="shared" si="0"/>
        <v>2.0833333333333332E-2</v>
      </c>
      <c r="AA22" s="107">
        <f t="shared" si="0"/>
        <v>2.0833333333333332E-2</v>
      </c>
      <c r="AB22" s="107">
        <v>0</v>
      </c>
      <c r="AC22" s="107">
        <v>0</v>
      </c>
      <c r="AD22" s="107">
        <v>0</v>
      </c>
      <c r="AE22" s="107">
        <v>0</v>
      </c>
      <c r="AF22" s="107">
        <v>0</v>
      </c>
      <c r="AG22" s="107">
        <v>0</v>
      </c>
      <c r="AH22" s="107">
        <v>0</v>
      </c>
      <c r="AI22" s="107">
        <v>0</v>
      </c>
      <c r="AJ22" s="107">
        <v>0</v>
      </c>
      <c r="AK22" s="107">
        <v>0</v>
      </c>
      <c r="AL22" s="107">
        <v>0</v>
      </c>
      <c r="AM22" s="107">
        <v>0</v>
      </c>
      <c r="AN22" s="107">
        <v>0</v>
      </c>
      <c r="AO22" s="107">
        <v>0</v>
      </c>
      <c r="AP22" s="107">
        <v>0</v>
      </c>
      <c r="AQ22" s="107">
        <v>0</v>
      </c>
      <c r="AR22" s="107">
        <v>0</v>
      </c>
      <c r="AS22" s="107">
        <v>0</v>
      </c>
      <c r="AT22" s="107">
        <v>0</v>
      </c>
      <c r="AU22" s="107">
        <v>0</v>
      </c>
      <c r="AV22" s="107">
        <v>0</v>
      </c>
      <c r="AW22" s="107">
        <v>0</v>
      </c>
      <c r="AX22" s="107">
        <v>0</v>
      </c>
      <c r="AY22" s="107">
        <v>0</v>
      </c>
      <c r="AZ22" s="107">
        <v>0</v>
      </c>
      <c r="BA22" s="107">
        <v>0</v>
      </c>
      <c r="BB22" s="107">
        <v>0</v>
      </c>
      <c r="BC22" s="107">
        <v>0</v>
      </c>
      <c r="BD22" s="107">
        <v>0</v>
      </c>
      <c r="BE22" s="107">
        <v>0</v>
      </c>
      <c r="BF22" s="107">
        <v>0</v>
      </c>
      <c r="BG22" s="107">
        <v>0</v>
      </c>
      <c r="BH22" s="107">
        <v>0</v>
      </c>
      <c r="BI22" s="107">
        <v>0</v>
      </c>
      <c r="BJ22" s="107">
        <v>0</v>
      </c>
      <c r="BK22" s="107">
        <v>0</v>
      </c>
      <c r="BL22" s="107">
        <v>0</v>
      </c>
      <c r="BM22" s="107">
        <v>0</v>
      </c>
      <c r="BN22" s="107">
        <v>0</v>
      </c>
      <c r="BO22" s="107">
        <v>0</v>
      </c>
      <c r="BP22" s="107">
        <v>0</v>
      </c>
      <c r="BQ22" s="107">
        <v>0</v>
      </c>
      <c r="BR22" s="107">
        <v>0</v>
      </c>
      <c r="BS22" s="107">
        <v>0</v>
      </c>
      <c r="BT22" s="107">
        <v>0</v>
      </c>
      <c r="BU22" s="107">
        <v>0</v>
      </c>
      <c r="BV22" s="107">
        <v>0</v>
      </c>
      <c r="BW22" s="107">
        <v>0</v>
      </c>
    </row>
    <row r="23" spans="1:75" s="38" customFormat="1" ht="14.4" x14ac:dyDescent="0.25">
      <c r="A23" s="98"/>
      <c r="B23" s="99"/>
      <c r="C23" s="100"/>
      <c r="D23" s="101"/>
      <c r="E23" s="88"/>
      <c r="F23" s="88"/>
      <c r="G23" s="88"/>
      <c r="H23" s="88"/>
      <c r="I23" s="88"/>
      <c r="J23" s="88"/>
      <c r="K23" s="88"/>
      <c r="L23" s="88"/>
      <c r="M23" s="88"/>
      <c r="N23" s="88"/>
      <c r="O23" s="88"/>
      <c r="P23" s="88"/>
      <c r="Q23" s="88"/>
      <c r="R23" s="88"/>
      <c r="S23" s="88"/>
      <c r="T23" s="88"/>
      <c r="U23" s="88"/>
      <c r="V23" s="88"/>
      <c r="W23" s="88"/>
      <c r="X23" s="88"/>
      <c r="Y23" s="88"/>
      <c r="Z23" s="88"/>
      <c r="AA23" s="88"/>
      <c r="AB23" s="88"/>
      <c r="AC23" s="88"/>
      <c r="AD23" s="88"/>
      <c r="AE23" s="88"/>
      <c r="AF23" s="88"/>
      <c r="AG23" s="88"/>
      <c r="AH23" s="88"/>
      <c r="AI23" s="88"/>
      <c r="AJ23" s="88"/>
      <c r="AK23" s="88"/>
      <c r="AL23" s="88"/>
      <c r="AM23" s="88"/>
      <c r="AN23" s="88"/>
      <c r="AO23" s="88"/>
      <c r="AP23" s="88"/>
      <c r="AQ23" s="88"/>
      <c r="AR23" s="88"/>
      <c r="AS23" s="88"/>
      <c r="AT23" s="88"/>
      <c r="AU23" s="88"/>
      <c r="AV23" s="88"/>
      <c r="AW23" s="88"/>
      <c r="AX23" s="88"/>
      <c r="AY23" s="88"/>
      <c r="AZ23" s="88"/>
      <c r="BA23" s="88"/>
      <c r="BB23" s="88"/>
      <c r="BC23" s="88"/>
      <c r="BD23" s="88"/>
      <c r="BE23" s="88"/>
      <c r="BF23" s="88"/>
      <c r="BG23" s="88"/>
      <c r="BH23" s="88"/>
      <c r="BI23" s="88"/>
      <c r="BJ23" s="88"/>
      <c r="BK23" s="88"/>
      <c r="BL23" s="88"/>
      <c r="BM23" s="88"/>
      <c r="BN23" s="88"/>
      <c r="BO23" s="88"/>
      <c r="BP23" s="88"/>
      <c r="BQ23" s="88"/>
      <c r="BR23" s="88"/>
      <c r="BS23" s="88"/>
      <c r="BT23" s="88"/>
      <c r="BU23" s="88"/>
      <c r="BV23" s="88"/>
      <c r="BW23" s="88"/>
    </row>
  </sheetData>
  <conditionalFormatting sqref="F2">
    <cfRule type="cellIs" dxfId="55" priority="1" stopIfTrue="1" operator="notEqual">
      <formula>0</formula>
    </cfRule>
    <cfRule type="cellIs" dxfId="54" priority="2" stopIfTrue="1" operator="equal">
      <formula>""</formula>
    </cfRule>
  </conditionalFormatting>
  <conditionalFormatting sqref="J3:BW3">
    <cfRule type="cellIs" dxfId="53" priority="5" stopIfTrue="1" operator="equal">
      <formula>"Pre-fcst"</formula>
    </cfRule>
    <cfRule type="cellIs" dxfId="52" priority="6" stopIfTrue="1" operator="equal">
      <formula>"Forecast"</formula>
    </cfRule>
  </conditionalFormatting>
  <printOptions verticalCentered="1" headings="1"/>
  <pageMargins left="0.74803149606299213" right="0.74803149606299213" top="0.98425196850393704" bottom="0.98425196850393704" header="0.51181102362204722" footer="0.51181102362204722"/>
  <pageSetup paperSize="9" scale="55" orientation="landscape" blackAndWhite="1" r:id="rId1"/>
  <headerFooter alignWithMargins="0">
    <oddHeader>&amp;L&amp;"Arial,Bold"&amp;14F1F9 Training Model&amp;C&amp;"Arial,Bold"&amp;14Sheet: &amp;A&amp;R&amp;"Arial,Bold"&amp;14CONFIDENTIAL</oddHeader>
    <oddFooter>&amp;L&amp;F ( Printed on &amp;D at &amp;T )&amp;RPage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2">
    <outlinePr summaryBelow="0" summaryRight="0"/>
  </sheetPr>
  <dimension ref="A1:BW125"/>
  <sheetViews>
    <sheetView defaultGridColor="0" colorId="22" zoomScale="80" zoomScaleNormal="80" workbookViewId="0">
      <pane xSplit="9" ySplit="5" topLeftCell="J6" activePane="bottomRight" state="frozen"/>
      <selection activeCell="F2" sqref="F2:G2"/>
      <selection pane="topRight" activeCell="F2" sqref="F2:G2"/>
      <selection pane="bottomLeft" activeCell="F2" sqref="F2:G2"/>
      <selection pane="bottomRight" activeCell="F2" sqref="F2:G2"/>
    </sheetView>
  </sheetViews>
  <sheetFormatPr defaultColWidth="0" defaultRowHeight="13.2" x14ac:dyDescent="0.25"/>
  <cols>
    <col min="1" max="2" width="1.21875" style="2" customWidth="1"/>
    <col min="3" max="3" width="1.21875" style="14" customWidth="1"/>
    <col min="4" max="4" width="1.21875" style="1" customWidth="1"/>
    <col min="5" max="5" width="40.77734375" style="8" customWidth="1"/>
    <col min="6" max="6" width="12.77734375" style="8" customWidth="1"/>
    <col min="7" max="8" width="11.77734375" style="8" customWidth="1"/>
    <col min="9" max="9" width="2.77734375" style="8" customWidth="1"/>
    <col min="10" max="75" width="11.77734375" style="8" customWidth="1"/>
    <col min="76" max="16384" width="11.77734375" style="8" hidden="1"/>
  </cols>
  <sheetData>
    <row r="1" spans="1:75" s="13" customFormat="1" ht="25.8" x14ac:dyDescent="0.25">
      <c r="A1" s="51" t="str">
        <f ca="1" xml:space="preserve"> RIGHT(CELL("filename", A1), LEN(CELL("filename", A1)) - SEARCH("]", CELL("filename", A1)))</f>
        <v>Time</v>
      </c>
      <c r="B1" s="2"/>
      <c r="C1" s="14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</row>
    <row r="2" spans="1:75" s="15" customFormat="1" ht="14.4" x14ac:dyDescent="0.25">
      <c r="A2" s="56"/>
      <c r="B2" s="56"/>
      <c r="C2" s="57"/>
      <c r="D2" s="56"/>
      <c r="E2"/>
      <c r="F2" s="138">
        <f>Check!$F$9</f>
        <v>0</v>
      </c>
      <c r="G2" s="61" t="s">
        <v>268</v>
      </c>
      <c r="H2"/>
      <c r="I2"/>
      <c r="J2" s="62">
        <f xml:space="preserve"> Time!J$18</f>
        <v>45565</v>
      </c>
      <c r="K2" s="62">
        <f xml:space="preserve"> Time!K$18</f>
        <v>45657</v>
      </c>
      <c r="L2" s="62">
        <f xml:space="preserve"> Time!L$18</f>
        <v>45747</v>
      </c>
      <c r="M2" s="62">
        <f xml:space="preserve"> Time!M$18</f>
        <v>45838</v>
      </c>
      <c r="N2" s="62">
        <f xml:space="preserve"> Time!N$18</f>
        <v>45930</v>
      </c>
      <c r="O2" s="62">
        <f xml:space="preserve"> Time!O$18</f>
        <v>46022</v>
      </c>
      <c r="P2" s="62">
        <f xml:space="preserve"> Time!P$18</f>
        <v>46112</v>
      </c>
      <c r="Q2" s="62">
        <f xml:space="preserve"> Time!Q$18</f>
        <v>46203</v>
      </c>
      <c r="R2" s="62">
        <f xml:space="preserve"> Time!R$18</f>
        <v>46295</v>
      </c>
      <c r="S2" s="62">
        <f xml:space="preserve"> Time!S$18</f>
        <v>46387</v>
      </c>
      <c r="T2" s="62">
        <f xml:space="preserve"> Time!T$18</f>
        <v>46477</v>
      </c>
      <c r="U2" s="62">
        <f xml:space="preserve"> Time!U$18</f>
        <v>46568</v>
      </c>
      <c r="V2" s="62">
        <f xml:space="preserve"> Time!V$18</f>
        <v>46660</v>
      </c>
      <c r="W2" s="62">
        <f xml:space="preserve"> Time!W$18</f>
        <v>46752</v>
      </c>
      <c r="X2" s="62">
        <f xml:space="preserve"> Time!X$18</f>
        <v>46843</v>
      </c>
      <c r="Y2" s="62">
        <f xml:space="preserve"> Time!Y$18</f>
        <v>46934</v>
      </c>
      <c r="Z2" s="62">
        <f xml:space="preserve"> Time!Z$18</f>
        <v>47026</v>
      </c>
      <c r="AA2" s="62">
        <f xml:space="preserve"> Time!AA$18</f>
        <v>47118</v>
      </c>
      <c r="AB2" s="62">
        <f xml:space="preserve"> Time!AB$18</f>
        <v>47208</v>
      </c>
      <c r="AC2" s="62">
        <f xml:space="preserve"> Time!AC$18</f>
        <v>47299</v>
      </c>
      <c r="AD2" s="62">
        <f xml:space="preserve"> Time!AD$18</f>
        <v>47391</v>
      </c>
      <c r="AE2" s="62">
        <f xml:space="preserve"> Time!AE$18</f>
        <v>47483</v>
      </c>
      <c r="AF2" s="62">
        <f xml:space="preserve"> Time!AF$18</f>
        <v>47573</v>
      </c>
      <c r="AG2" s="62">
        <f xml:space="preserve"> Time!AG$18</f>
        <v>47664</v>
      </c>
      <c r="AH2" s="62">
        <f xml:space="preserve"> Time!AH$18</f>
        <v>47756</v>
      </c>
      <c r="AI2" s="62">
        <f xml:space="preserve"> Time!AI$18</f>
        <v>47848</v>
      </c>
      <c r="AJ2" s="62">
        <f xml:space="preserve"> Time!AJ$18</f>
        <v>47938</v>
      </c>
      <c r="AK2" s="62">
        <f xml:space="preserve"> Time!AK$18</f>
        <v>48029</v>
      </c>
      <c r="AL2" s="62">
        <f xml:space="preserve"> Time!AL$18</f>
        <v>48121</v>
      </c>
      <c r="AM2" s="62">
        <f xml:space="preserve"> Time!AM$18</f>
        <v>48213</v>
      </c>
      <c r="AN2" s="62">
        <f xml:space="preserve"> Time!AN$18</f>
        <v>48304</v>
      </c>
      <c r="AO2" s="62">
        <f xml:space="preserve"> Time!AO$18</f>
        <v>48395</v>
      </c>
      <c r="AP2" s="62">
        <f xml:space="preserve"> Time!AP$18</f>
        <v>48487</v>
      </c>
      <c r="AQ2" s="62">
        <f xml:space="preserve"> Time!AQ$18</f>
        <v>48579</v>
      </c>
      <c r="AR2" s="62">
        <f xml:space="preserve"> Time!AR$18</f>
        <v>48669</v>
      </c>
      <c r="AS2" s="62">
        <f xml:space="preserve"> Time!AS$18</f>
        <v>48760</v>
      </c>
      <c r="AT2" s="62">
        <f xml:space="preserve"> Time!AT$18</f>
        <v>48852</v>
      </c>
      <c r="AU2" s="62">
        <f xml:space="preserve"> Time!AU$18</f>
        <v>48944</v>
      </c>
      <c r="AV2" s="62">
        <f xml:space="preserve"> Time!AV$18</f>
        <v>49034</v>
      </c>
      <c r="AW2" s="62">
        <f xml:space="preserve"> Time!AW$18</f>
        <v>49125</v>
      </c>
      <c r="AX2" s="62">
        <f xml:space="preserve"> Time!AX$18</f>
        <v>49217</v>
      </c>
      <c r="AY2" s="62">
        <f xml:space="preserve"> Time!AY$18</f>
        <v>49309</v>
      </c>
      <c r="AZ2" s="62">
        <f xml:space="preserve"> Time!AZ$18</f>
        <v>49399</v>
      </c>
      <c r="BA2" s="62">
        <f xml:space="preserve"> Time!BA$18</f>
        <v>49490</v>
      </c>
      <c r="BB2" s="62">
        <f xml:space="preserve"> Time!BB$18</f>
        <v>49582</v>
      </c>
      <c r="BC2" s="62">
        <f xml:space="preserve"> Time!BC$18</f>
        <v>49674</v>
      </c>
      <c r="BD2" s="62">
        <f xml:space="preserve"> Time!BD$18</f>
        <v>49765</v>
      </c>
      <c r="BE2" s="62">
        <f xml:space="preserve"> Time!BE$18</f>
        <v>49856</v>
      </c>
      <c r="BF2" s="62">
        <f xml:space="preserve"> Time!BF$18</f>
        <v>49948</v>
      </c>
      <c r="BG2" s="62">
        <f xml:space="preserve"> Time!BG$18</f>
        <v>50040</v>
      </c>
      <c r="BH2" s="62">
        <f xml:space="preserve"> Time!BH$18</f>
        <v>50130</v>
      </c>
      <c r="BI2" s="62">
        <f xml:space="preserve"> Time!BI$18</f>
        <v>50221</v>
      </c>
      <c r="BJ2" s="62">
        <f xml:space="preserve"> Time!BJ$18</f>
        <v>50313</v>
      </c>
      <c r="BK2" s="62">
        <f xml:space="preserve"> Time!BK$18</f>
        <v>50405</v>
      </c>
      <c r="BL2" s="62">
        <f xml:space="preserve"> Time!BL$18</f>
        <v>50495</v>
      </c>
      <c r="BM2" s="62">
        <f xml:space="preserve"> Time!BM$18</f>
        <v>50586</v>
      </c>
      <c r="BN2" s="62">
        <f xml:space="preserve"> Time!BN$18</f>
        <v>50678</v>
      </c>
      <c r="BO2" s="62">
        <f xml:space="preserve"> Time!BO$18</f>
        <v>50770</v>
      </c>
      <c r="BP2" s="62">
        <f xml:space="preserve"> Time!BP$18</f>
        <v>50860</v>
      </c>
      <c r="BQ2" s="62">
        <f xml:space="preserve"> Time!BQ$18</f>
        <v>50951</v>
      </c>
      <c r="BR2" s="62">
        <f xml:space="preserve"> Time!BR$18</f>
        <v>51043</v>
      </c>
      <c r="BS2" s="62">
        <f xml:space="preserve"> Time!BS$18</f>
        <v>51135</v>
      </c>
      <c r="BT2" s="62">
        <f xml:space="preserve"> Time!BT$18</f>
        <v>51226</v>
      </c>
      <c r="BU2" s="62">
        <f xml:space="preserve"> Time!BU$18</f>
        <v>51317</v>
      </c>
      <c r="BV2" s="62">
        <f xml:space="preserve"> Time!BV$18</f>
        <v>51409</v>
      </c>
      <c r="BW2" s="62">
        <f xml:space="preserve"> Time!BW$18</f>
        <v>51501</v>
      </c>
    </row>
    <row r="3" spans="1:75" s="15" customFormat="1" ht="14.4" x14ac:dyDescent="0.25">
      <c r="A3" s="56"/>
      <c r="B3" s="56"/>
      <c r="C3" s="57"/>
      <c r="D3" s="56"/>
      <c r="E3"/>
      <c r="F3"/>
      <c r="G3"/>
      <c r="H3"/>
      <c r="I3"/>
      <c r="J3" s="91" t="str">
        <f xml:space="preserve"> Time!J$114</f>
        <v>Pre-fcst</v>
      </c>
      <c r="K3" s="91" t="str">
        <f xml:space="preserve"> Time!K$114</f>
        <v>Pre-fcst</v>
      </c>
      <c r="L3" s="91" t="str">
        <f xml:space="preserve"> Time!L$114</f>
        <v>Forecast</v>
      </c>
      <c r="M3" s="91" t="str">
        <f xml:space="preserve"> Time!M$114</f>
        <v>Forecast</v>
      </c>
      <c r="N3" s="91" t="str">
        <f xml:space="preserve"> Time!N$114</f>
        <v>Forecast</v>
      </c>
      <c r="O3" s="91" t="str">
        <f xml:space="preserve"> Time!O$114</f>
        <v>Forecast</v>
      </c>
      <c r="P3" s="91" t="str">
        <f xml:space="preserve"> Time!P$114</f>
        <v>Forecast</v>
      </c>
      <c r="Q3" s="91" t="str">
        <f xml:space="preserve"> Time!Q$114</f>
        <v>Forecast</v>
      </c>
      <c r="R3" s="91" t="str">
        <f xml:space="preserve"> Time!R$114</f>
        <v>Forecast</v>
      </c>
      <c r="S3" s="91" t="str">
        <f xml:space="preserve"> Time!S$114</f>
        <v>Forecast</v>
      </c>
      <c r="T3" s="91" t="str">
        <f xml:space="preserve"> Time!T$114</f>
        <v>Forecast</v>
      </c>
      <c r="U3" s="91" t="str">
        <f xml:space="preserve"> Time!U$114</f>
        <v>Forecast</v>
      </c>
      <c r="V3" s="91" t="str">
        <f xml:space="preserve"> Time!V$114</f>
        <v>Forecast</v>
      </c>
      <c r="W3" s="91" t="str">
        <f xml:space="preserve"> Time!W$114</f>
        <v>Forecast</v>
      </c>
      <c r="X3" s="91" t="str">
        <f xml:space="preserve"> Time!X$114</f>
        <v>Forecast</v>
      </c>
      <c r="Y3" s="91" t="str">
        <f xml:space="preserve"> Time!Y$114</f>
        <v>Forecast</v>
      </c>
      <c r="Z3" s="91" t="str">
        <f xml:space="preserve"> Time!Z$114</f>
        <v>Forecast</v>
      </c>
      <c r="AA3" s="91" t="str">
        <f xml:space="preserve"> Time!AA$114</f>
        <v>Forecast</v>
      </c>
      <c r="AB3" s="91" t="str">
        <f xml:space="preserve"> Time!AB$114</f>
        <v>Forecast</v>
      </c>
      <c r="AC3" s="91" t="str">
        <f xml:space="preserve"> Time!AC$114</f>
        <v>Forecast</v>
      </c>
      <c r="AD3" s="91" t="str">
        <f xml:space="preserve"> Time!AD$114</f>
        <v>Forecast</v>
      </c>
      <c r="AE3" s="91" t="str">
        <f xml:space="preserve"> Time!AE$114</f>
        <v>Forecast</v>
      </c>
      <c r="AF3" s="91" t="str">
        <f xml:space="preserve"> Time!AF$114</f>
        <v>Forecast</v>
      </c>
      <c r="AG3" s="91" t="str">
        <f xml:space="preserve"> Time!AG$114</f>
        <v>Forecast</v>
      </c>
      <c r="AH3" s="91" t="str">
        <f xml:space="preserve"> Time!AH$114</f>
        <v>Forecast</v>
      </c>
      <c r="AI3" s="91" t="str">
        <f xml:space="preserve"> Time!AI$114</f>
        <v>Forecast</v>
      </c>
      <c r="AJ3" s="91" t="str">
        <f xml:space="preserve"> Time!AJ$114</f>
        <v>Forecast</v>
      </c>
      <c r="AK3" s="91" t="str">
        <f xml:space="preserve"> Time!AK$114</f>
        <v>Forecast</v>
      </c>
      <c r="AL3" s="91" t="str">
        <f xml:space="preserve"> Time!AL$114</f>
        <v>Forecast</v>
      </c>
      <c r="AM3" s="91" t="str">
        <f xml:space="preserve"> Time!AM$114</f>
        <v>Forecast</v>
      </c>
      <c r="AN3" s="91" t="str">
        <f xml:space="preserve"> Time!AN$114</f>
        <v>Forecast</v>
      </c>
      <c r="AO3" s="91" t="str">
        <f xml:space="preserve"> Time!AO$114</f>
        <v>Forecast</v>
      </c>
      <c r="AP3" s="91" t="str">
        <f xml:space="preserve"> Time!AP$114</f>
        <v>Forecast</v>
      </c>
      <c r="AQ3" s="91" t="str">
        <f xml:space="preserve"> Time!AQ$114</f>
        <v>Forecast</v>
      </c>
      <c r="AR3" s="91" t="str">
        <f xml:space="preserve"> Time!AR$114</f>
        <v>Forecast</v>
      </c>
      <c r="AS3" s="91" t="str">
        <f xml:space="preserve"> Time!AS$114</f>
        <v>Forecast</v>
      </c>
      <c r="AT3" s="91" t="str">
        <f xml:space="preserve"> Time!AT$114</f>
        <v>Forecast</v>
      </c>
      <c r="AU3" s="91" t="str">
        <f xml:space="preserve"> Time!AU$114</f>
        <v>Forecast</v>
      </c>
      <c r="AV3" s="91" t="str">
        <f xml:space="preserve"> Time!AV$114</f>
        <v>Forecast</v>
      </c>
      <c r="AW3" s="91" t="str">
        <f xml:space="preserve"> Time!AW$114</f>
        <v>Forecast</v>
      </c>
      <c r="AX3" s="91" t="str">
        <f xml:space="preserve"> Time!AX$114</f>
        <v>Forecast</v>
      </c>
      <c r="AY3" s="91" t="str">
        <f xml:space="preserve"> Time!AY$114</f>
        <v>Forecast</v>
      </c>
      <c r="AZ3" s="91" t="str">
        <f xml:space="preserve"> Time!AZ$114</f>
        <v>Forecast</v>
      </c>
      <c r="BA3" s="91" t="str">
        <f xml:space="preserve"> Time!BA$114</f>
        <v>Forecast</v>
      </c>
      <c r="BB3" s="91" t="str">
        <f xml:space="preserve"> Time!BB$114</f>
        <v>Forecast</v>
      </c>
      <c r="BC3" s="91" t="str">
        <f xml:space="preserve"> Time!BC$114</f>
        <v>Forecast</v>
      </c>
      <c r="BD3" s="91" t="str">
        <f xml:space="preserve"> Time!BD$114</f>
        <v>Forecast</v>
      </c>
      <c r="BE3" s="91" t="str">
        <f xml:space="preserve"> Time!BE$114</f>
        <v>Forecast</v>
      </c>
      <c r="BF3" s="91" t="str">
        <f xml:space="preserve"> Time!BF$114</f>
        <v>Forecast</v>
      </c>
      <c r="BG3" s="91" t="str">
        <f xml:space="preserve"> Time!BG$114</f>
        <v>Forecast</v>
      </c>
      <c r="BH3" s="91" t="str">
        <f xml:space="preserve"> Time!BH$114</f>
        <v>Forecast</v>
      </c>
      <c r="BI3" s="91" t="str">
        <f xml:space="preserve"> Time!BI$114</f>
        <v>Forecast</v>
      </c>
      <c r="BJ3" s="91" t="str">
        <f xml:space="preserve"> Time!BJ$114</f>
        <v>Forecast</v>
      </c>
      <c r="BK3" s="91" t="str">
        <f xml:space="preserve"> Time!BK$114</f>
        <v>Forecast</v>
      </c>
      <c r="BL3" s="91" t="str">
        <f xml:space="preserve"> Time!BL$114</f>
        <v>Forecast</v>
      </c>
      <c r="BM3" s="91" t="str">
        <f xml:space="preserve"> Time!BM$114</f>
        <v>Forecast</v>
      </c>
      <c r="BN3" s="91" t="str">
        <f xml:space="preserve"> Time!BN$114</f>
        <v>Forecast</v>
      </c>
      <c r="BO3" s="91" t="str">
        <f xml:space="preserve"> Time!BO$114</f>
        <v>Forecast</v>
      </c>
      <c r="BP3" s="91" t="str">
        <f xml:space="preserve"> Time!BP$114</f>
        <v>Forecast</v>
      </c>
      <c r="BQ3" s="91" t="str">
        <f xml:space="preserve"> Time!BQ$114</f>
        <v>Forecast</v>
      </c>
      <c r="BR3" s="91" t="str">
        <f xml:space="preserve"> Time!BR$114</f>
        <v>Forecast</v>
      </c>
      <c r="BS3" s="91" t="str">
        <f xml:space="preserve"> Time!BS$114</f>
        <v>Forecast</v>
      </c>
      <c r="BT3" s="91" t="str">
        <f xml:space="preserve"> Time!BT$114</f>
        <v>Post-fcst</v>
      </c>
      <c r="BU3" s="91" t="str">
        <f xml:space="preserve"> Time!BU$114</f>
        <v>Post-fcst</v>
      </c>
      <c r="BV3" s="91" t="str">
        <f xml:space="preserve"> Time!BV$114</f>
        <v>Post-fcst</v>
      </c>
      <c r="BW3" s="91" t="str">
        <f xml:space="preserve"> Time!BW$114</f>
        <v>Post-fcst</v>
      </c>
    </row>
    <row r="4" spans="1:75" s="18" customFormat="1" ht="14.4" x14ac:dyDescent="0.25">
      <c r="A4" s="52"/>
      <c r="B4" s="52"/>
      <c r="C4" s="53"/>
      <c r="D4" s="54"/>
      <c r="E4"/>
      <c r="F4"/>
      <c r="G4"/>
      <c r="H4"/>
      <c r="I4"/>
      <c r="J4" s="96">
        <f xml:space="preserve"> Time!J$22</f>
        <v>2024</v>
      </c>
      <c r="K4" s="96">
        <f xml:space="preserve"> Time!K$22</f>
        <v>2024</v>
      </c>
      <c r="L4" s="96">
        <f xml:space="preserve"> Time!L$22</f>
        <v>2025</v>
      </c>
      <c r="M4" s="96">
        <f xml:space="preserve"> Time!M$22</f>
        <v>2025</v>
      </c>
      <c r="N4" s="96">
        <f xml:space="preserve"> Time!N$22</f>
        <v>2025</v>
      </c>
      <c r="O4" s="96">
        <f xml:space="preserve"> Time!O$22</f>
        <v>2025</v>
      </c>
      <c r="P4" s="96">
        <f xml:space="preserve"> Time!P$22</f>
        <v>2026</v>
      </c>
      <c r="Q4" s="96">
        <f xml:space="preserve"> Time!Q$22</f>
        <v>2026</v>
      </c>
      <c r="R4" s="96">
        <f xml:space="preserve"> Time!R$22</f>
        <v>2026</v>
      </c>
      <c r="S4" s="96">
        <f xml:space="preserve"> Time!S$22</f>
        <v>2026</v>
      </c>
      <c r="T4" s="96">
        <f xml:space="preserve"> Time!T$22</f>
        <v>2027</v>
      </c>
      <c r="U4" s="96">
        <f xml:space="preserve"> Time!U$22</f>
        <v>2027</v>
      </c>
      <c r="V4" s="96">
        <f xml:space="preserve"> Time!V$22</f>
        <v>2027</v>
      </c>
      <c r="W4" s="96">
        <f xml:space="preserve"> Time!W$22</f>
        <v>2027</v>
      </c>
      <c r="X4" s="96">
        <f xml:space="preserve"> Time!X$22</f>
        <v>2028</v>
      </c>
      <c r="Y4" s="96">
        <f xml:space="preserve"> Time!Y$22</f>
        <v>2028</v>
      </c>
      <c r="Z4" s="96">
        <f xml:space="preserve"> Time!Z$22</f>
        <v>2028</v>
      </c>
      <c r="AA4" s="96">
        <f xml:space="preserve"> Time!AA$22</f>
        <v>2028</v>
      </c>
      <c r="AB4" s="96">
        <f xml:space="preserve"> Time!AB$22</f>
        <v>2029</v>
      </c>
      <c r="AC4" s="96">
        <f xml:space="preserve"> Time!AC$22</f>
        <v>2029</v>
      </c>
      <c r="AD4" s="96">
        <f xml:space="preserve"> Time!AD$22</f>
        <v>2029</v>
      </c>
      <c r="AE4" s="96">
        <f xml:space="preserve"> Time!AE$22</f>
        <v>2029</v>
      </c>
      <c r="AF4" s="96">
        <f xml:space="preserve"> Time!AF$22</f>
        <v>2030</v>
      </c>
      <c r="AG4" s="96">
        <f xml:space="preserve"> Time!AG$22</f>
        <v>2030</v>
      </c>
      <c r="AH4" s="96">
        <f xml:space="preserve"> Time!AH$22</f>
        <v>2030</v>
      </c>
      <c r="AI4" s="96">
        <f xml:space="preserve"> Time!AI$22</f>
        <v>2030</v>
      </c>
      <c r="AJ4" s="96">
        <f xml:space="preserve"> Time!AJ$22</f>
        <v>2031</v>
      </c>
      <c r="AK4" s="96">
        <f xml:space="preserve"> Time!AK$22</f>
        <v>2031</v>
      </c>
      <c r="AL4" s="96">
        <f xml:space="preserve"> Time!AL$22</f>
        <v>2031</v>
      </c>
      <c r="AM4" s="96">
        <f xml:space="preserve"> Time!AM$22</f>
        <v>2031</v>
      </c>
      <c r="AN4" s="96">
        <f xml:space="preserve"> Time!AN$22</f>
        <v>2032</v>
      </c>
      <c r="AO4" s="96">
        <f xml:space="preserve"> Time!AO$22</f>
        <v>2032</v>
      </c>
      <c r="AP4" s="96">
        <f xml:space="preserve"> Time!AP$22</f>
        <v>2032</v>
      </c>
      <c r="AQ4" s="96">
        <f xml:space="preserve"> Time!AQ$22</f>
        <v>2032</v>
      </c>
      <c r="AR4" s="96">
        <f xml:space="preserve"> Time!AR$22</f>
        <v>2033</v>
      </c>
      <c r="AS4" s="96">
        <f xml:space="preserve"> Time!AS$22</f>
        <v>2033</v>
      </c>
      <c r="AT4" s="96">
        <f xml:space="preserve"> Time!AT$22</f>
        <v>2033</v>
      </c>
      <c r="AU4" s="96">
        <f xml:space="preserve"> Time!AU$22</f>
        <v>2033</v>
      </c>
      <c r="AV4" s="96">
        <f xml:space="preserve"> Time!AV$22</f>
        <v>2034</v>
      </c>
      <c r="AW4" s="96">
        <f xml:space="preserve"> Time!AW$22</f>
        <v>2034</v>
      </c>
      <c r="AX4" s="96">
        <f xml:space="preserve"> Time!AX$22</f>
        <v>2034</v>
      </c>
      <c r="AY4" s="96">
        <f xml:space="preserve"> Time!AY$22</f>
        <v>2034</v>
      </c>
      <c r="AZ4" s="96">
        <f xml:space="preserve"> Time!AZ$22</f>
        <v>2035</v>
      </c>
      <c r="BA4" s="96">
        <f xml:space="preserve"> Time!BA$22</f>
        <v>2035</v>
      </c>
      <c r="BB4" s="96">
        <f xml:space="preserve"> Time!BB$22</f>
        <v>2035</v>
      </c>
      <c r="BC4" s="96">
        <f xml:space="preserve"> Time!BC$22</f>
        <v>2035</v>
      </c>
      <c r="BD4" s="96">
        <f xml:space="preserve"> Time!BD$22</f>
        <v>2036</v>
      </c>
      <c r="BE4" s="96">
        <f xml:space="preserve"> Time!BE$22</f>
        <v>2036</v>
      </c>
      <c r="BF4" s="96">
        <f xml:space="preserve"> Time!BF$22</f>
        <v>2036</v>
      </c>
      <c r="BG4" s="96">
        <f xml:space="preserve"> Time!BG$22</f>
        <v>2036</v>
      </c>
      <c r="BH4" s="96">
        <f xml:space="preserve"> Time!BH$22</f>
        <v>2037</v>
      </c>
      <c r="BI4" s="96">
        <f xml:space="preserve"> Time!BI$22</f>
        <v>2037</v>
      </c>
      <c r="BJ4" s="96">
        <f xml:space="preserve"> Time!BJ$22</f>
        <v>2037</v>
      </c>
      <c r="BK4" s="96">
        <f xml:space="preserve"> Time!BK$22</f>
        <v>2037</v>
      </c>
      <c r="BL4" s="96">
        <f xml:space="preserve"> Time!BL$22</f>
        <v>2038</v>
      </c>
      <c r="BM4" s="96">
        <f xml:space="preserve"> Time!BM$22</f>
        <v>2038</v>
      </c>
      <c r="BN4" s="96">
        <f xml:space="preserve"> Time!BN$22</f>
        <v>2038</v>
      </c>
      <c r="BO4" s="96">
        <f xml:space="preserve"> Time!BO$22</f>
        <v>2038</v>
      </c>
      <c r="BP4" s="96">
        <f xml:space="preserve"> Time!BP$22</f>
        <v>2039</v>
      </c>
      <c r="BQ4" s="96">
        <f xml:space="preserve"> Time!BQ$22</f>
        <v>2039</v>
      </c>
      <c r="BR4" s="96">
        <f xml:space="preserve"> Time!BR$22</f>
        <v>2039</v>
      </c>
      <c r="BS4" s="96">
        <f xml:space="preserve"> Time!BS$22</f>
        <v>2039</v>
      </c>
      <c r="BT4" s="96">
        <f xml:space="preserve"> Time!BT$22</f>
        <v>2040</v>
      </c>
      <c r="BU4" s="96">
        <f xml:space="preserve"> Time!BU$22</f>
        <v>2040</v>
      </c>
      <c r="BV4" s="96">
        <f xml:space="preserve"> Time!BV$22</f>
        <v>2040</v>
      </c>
      <c r="BW4" s="96">
        <f xml:space="preserve"> Time!BW$22</f>
        <v>2040</v>
      </c>
    </row>
    <row r="5" spans="1:75" s="16" customFormat="1" ht="14.4" x14ac:dyDescent="0.25">
      <c r="A5" s="56"/>
      <c r="B5" s="56"/>
      <c r="C5" s="57"/>
      <c r="D5" s="59"/>
      <c r="E5"/>
      <c r="F5"/>
      <c r="G5"/>
      <c r="H5"/>
      <c r="I5"/>
      <c r="J5" s="59">
        <f xml:space="preserve"> Time!J$9</f>
        <v>1</v>
      </c>
      <c r="K5" s="59">
        <f xml:space="preserve"> Time!K$9</f>
        <v>2</v>
      </c>
      <c r="L5" s="59">
        <f xml:space="preserve"> Time!L$9</f>
        <v>3</v>
      </c>
      <c r="M5" s="59">
        <f xml:space="preserve"> Time!M$9</f>
        <v>4</v>
      </c>
      <c r="N5" s="59">
        <f xml:space="preserve"> Time!N$9</f>
        <v>5</v>
      </c>
      <c r="O5" s="59">
        <f xml:space="preserve"> Time!O$9</f>
        <v>6</v>
      </c>
      <c r="P5" s="59">
        <f xml:space="preserve"> Time!P$9</f>
        <v>7</v>
      </c>
      <c r="Q5" s="59">
        <f xml:space="preserve"> Time!Q$9</f>
        <v>8</v>
      </c>
      <c r="R5" s="59">
        <f xml:space="preserve"> Time!R$9</f>
        <v>9</v>
      </c>
      <c r="S5" s="59">
        <f xml:space="preserve"> Time!S$9</f>
        <v>10</v>
      </c>
      <c r="T5" s="59">
        <f xml:space="preserve"> Time!T$9</f>
        <v>11</v>
      </c>
      <c r="U5" s="59">
        <f xml:space="preserve"> Time!U$9</f>
        <v>12</v>
      </c>
      <c r="V5" s="59">
        <f xml:space="preserve"> Time!V$9</f>
        <v>13</v>
      </c>
      <c r="W5" s="59">
        <f xml:space="preserve"> Time!W$9</f>
        <v>14</v>
      </c>
      <c r="X5" s="59">
        <f xml:space="preserve"> Time!X$9</f>
        <v>15</v>
      </c>
      <c r="Y5" s="59">
        <f xml:space="preserve"> Time!Y$9</f>
        <v>16</v>
      </c>
      <c r="Z5" s="59">
        <f xml:space="preserve"> Time!Z$9</f>
        <v>17</v>
      </c>
      <c r="AA5" s="59">
        <f xml:space="preserve"> Time!AA$9</f>
        <v>18</v>
      </c>
      <c r="AB5" s="59">
        <f xml:space="preserve"> Time!AB$9</f>
        <v>19</v>
      </c>
      <c r="AC5" s="59">
        <f xml:space="preserve"> Time!AC$9</f>
        <v>20</v>
      </c>
      <c r="AD5" s="59">
        <f xml:space="preserve"> Time!AD$9</f>
        <v>21</v>
      </c>
      <c r="AE5" s="59">
        <f xml:space="preserve"> Time!AE$9</f>
        <v>22</v>
      </c>
      <c r="AF5" s="59">
        <f xml:space="preserve"> Time!AF$9</f>
        <v>23</v>
      </c>
      <c r="AG5" s="59">
        <f xml:space="preserve"> Time!AG$9</f>
        <v>24</v>
      </c>
      <c r="AH5" s="59">
        <f xml:space="preserve"> Time!AH$9</f>
        <v>25</v>
      </c>
      <c r="AI5" s="59">
        <f xml:space="preserve"> Time!AI$9</f>
        <v>26</v>
      </c>
      <c r="AJ5" s="59">
        <f xml:space="preserve"> Time!AJ$9</f>
        <v>27</v>
      </c>
      <c r="AK5" s="59">
        <f xml:space="preserve"> Time!AK$9</f>
        <v>28</v>
      </c>
      <c r="AL5" s="59">
        <f xml:space="preserve"> Time!AL$9</f>
        <v>29</v>
      </c>
      <c r="AM5" s="59">
        <f xml:space="preserve"> Time!AM$9</f>
        <v>30</v>
      </c>
      <c r="AN5" s="59">
        <f xml:space="preserve"> Time!AN$9</f>
        <v>31</v>
      </c>
      <c r="AO5" s="59">
        <f xml:space="preserve"> Time!AO$9</f>
        <v>32</v>
      </c>
      <c r="AP5" s="59">
        <f xml:space="preserve"> Time!AP$9</f>
        <v>33</v>
      </c>
      <c r="AQ5" s="59">
        <f xml:space="preserve"> Time!AQ$9</f>
        <v>34</v>
      </c>
      <c r="AR5" s="59">
        <f xml:space="preserve"> Time!AR$9</f>
        <v>35</v>
      </c>
      <c r="AS5" s="59">
        <f xml:space="preserve"> Time!AS$9</f>
        <v>36</v>
      </c>
      <c r="AT5" s="59">
        <f xml:space="preserve"> Time!AT$9</f>
        <v>37</v>
      </c>
      <c r="AU5" s="59">
        <f xml:space="preserve"> Time!AU$9</f>
        <v>38</v>
      </c>
      <c r="AV5" s="59">
        <f xml:space="preserve"> Time!AV$9</f>
        <v>39</v>
      </c>
      <c r="AW5" s="59">
        <f xml:space="preserve"> Time!AW$9</f>
        <v>40</v>
      </c>
      <c r="AX5" s="59">
        <f xml:space="preserve"> Time!AX$9</f>
        <v>41</v>
      </c>
      <c r="AY5" s="59">
        <f xml:space="preserve"> Time!AY$9</f>
        <v>42</v>
      </c>
      <c r="AZ5" s="59">
        <f xml:space="preserve"> Time!AZ$9</f>
        <v>43</v>
      </c>
      <c r="BA5" s="59">
        <f xml:space="preserve"> Time!BA$9</f>
        <v>44</v>
      </c>
      <c r="BB5" s="59">
        <f xml:space="preserve"> Time!BB$9</f>
        <v>45</v>
      </c>
      <c r="BC5" s="59">
        <f xml:space="preserve"> Time!BC$9</f>
        <v>46</v>
      </c>
      <c r="BD5" s="59">
        <f xml:space="preserve"> Time!BD$9</f>
        <v>47</v>
      </c>
      <c r="BE5" s="59">
        <f xml:space="preserve"> Time!BE$9</f>
        <v>48</v>
      </c>
      <c r="BF5" s="59">
        <f xml:space="preserve"> Time!BF$9</f>
        <v>49</v>
      </c>
      <c r="BG5" s="59">
        <f xml:space="preserve"> Time!BG$9</f>
        <v>50</v>
      </c>
      <c r="BH5" s="59">
        <f xml:space="preserve"> Time!BH$9</f>
        <v>51</v>
      </c>
      <c r="BI5" s="59">
        <f xml:space="preserve"> Time!BI$9</f>
        <v>52</v>
      </c>
      <c r="BJ5" s="59">
        <f xml:space="preserve"> Time!BJ$9</f>
        <v>53</v>
      </c>
      <c r="BK5" s="59">
        <f xml:space="preserve"> Time!BK$9</f>
        <v>54</v>
      </c>
      <c r="BL5" s="59">
        <f xml:space="preserve"> Time!BL$9</f>
        <v>55</v>
      </c>
      <c r="BM5" s="59">
        <f xml:space="preserve"> Time!BM$9</f>
        <v>56</v>
      </c>
      <c r="BN5" s="59">
        <f xml:space="preserve"> Time!BN$9</f>
        <v>57</v>
      </c>
      <c r="BO5" s="59">
        <f xml:space="preserve"> Time!BO$9</f>
        <v>58</v>
      </c>
      <c r="BP5" s="59">
        <f xml:space="preserve"> Time!BP$9</f>
        <v>59</v>
      </c>
      <c r="BQ5" s="59">
        <f xml:space="preserve"> Time!BQ$9</f>
        <v>60</v>
      </c>
      <c r="BR5" s="59">
        <f xml:space="preserve"> Time!BR$9</f>
        <v>61</v>
      </c>
      <c r="BS5" s="59">
        <f xml:space="preserve"> Time!BS$9</f>
        <v>62</v>
      </c>
      <c r="BT5" s="59">
        <f xml:space="preserve"> Time!BT$9</f>
        <v>63</v>
      </c>
      <c r="BU5" s="59">
        <f xml:space="preserve"> Time!BU$9</f>
        <v>64</v>
      </c>
      <c r="BV5" s="59">
        <f xml:space="preserve"> Time!BV$9</f>
        <v>65</v>
      </c>
      <c r="BW5" s="59">
        <f xml:space="preserve"> Time!BW$9</f>
        <v>66</v>
      </c>
    </row>
    <row r="6" spans="1:75" ht="14.4" x14ac:dyDescent="0.25">
      <c r="A6" s="52"/>
      <c r="B6" s="52"/>
      <c r="C6" s="53"/>
      <c r="D6" s="54"/>
      <c r="E6" s="55"/>
      <c r="F6" s="55"/>
      <c r="G6" s="55"/>
      <c r="H6" s="55"/>
      <c r="I6" s="55"/>
      <c r="J6" s="55"/>
      <c r="K6" s="55"/>
      <c r="L6" s="55"/>
      <c r="M6" s="55"/>
      <c r="N6" s="55"/>
      <c r="O6" s="55"/>
      <c r="P6" s="55"/>
      <c r="Q6" s="55"/>
      <c r="R6" s="55"/>
      <c r="S6" s="55"/>
      <c r="T6" s="55"/>
      <c r="U6" s="55"/>
      <c r="V6" s="55"/>
      <c r="W6" s="55"/>
      <c r="X6" s="55"/>
      <c r="Y6" s="55"/>
      <c r="Z6" s="55"/>
      <c r="AA6" s="55"/>
      <c r="AB6" s="55"/>
      <c r="AC6" s="55"/>
      <c r="AD6" s="55"/>
      <c r="AE6" s="55"/>
      <c r="AF6" s="55"/>
      <c r="AG6" s="55"/>
      <c r="AH6" s="55"/>
      <c r="AI6" s="55"/>
      <c r="AJ6" s="55"/>
      <c r="AK6" s="55"/>
      <c r="AL6" s="55"/>
      <c r="AM6" s="55"/>
      <c r="AN6" s="55"/>
      <c r="AO6" s="55"/>
      <c r="AP6" s="55"/>
      <c r="AQ6" s="55"/>
      <c r="AR6" s="55"/>
      <c r="AS6" s="55"/>
      <c r="AT6" s="55"/>
      <c r="AU6" s="55"/>
      <c r="AV6" s="55"/>
      <c r="AW6" s="55"/>
      <c r="AX6" s="55"/>
      <c r="AY6" s="55"/>
      <c r="AZ6" s="55"/>
      <c r="BA6" s="55"/>
      <c r="BB6" s="55"/>
      <c r="BC6" s="55"/>
      <c r="BD6" s="55"/>
      <c r="BE6" s="55"/>
      <c r="BF6" s="55"/>
      <c r="BG6" s="55"/>
      <c r="BH6" s="55"/>
      <c r="BI6" s="55"/>
      <c r="BJ6" s="55"/>
      <c r="BK6" s="55"/>
      <c r="BL6" s="55"/>
      <c r="BM6" s="55"/>
      <c r="BN6" s="55"/>
      <c r="BO6" s="55"/>
      <c r="BP6" s="55"/>
      <c r="BQ6" s="55"/>
      <c r="BR6" s="55"/>
      <c r="BS6" s="55"/>
      <c r="BT6" s="55"/>
      <c r="BU6" s="55"/>
      <c r="BV6" s="55"/>
      <c r="BW6" s="55"/>
    </row>
    <row r="7" spans="1:75" s="5" customFormat="1" ht="14.4" x14ac:dyDescent="0.25">
      <c r="A7" s="56" t="s">
        <v>11</v>
      </c>
      <c r="B7" s="56"/>
      <c r="C7" s="57"/>
      <c r="D7" s="59"/>
      <c r="E7" s="109"/>
      <c r="F7" s="109"/>
      <c r="G7" s="110"/>
      <c r="H7" s="109"/>
      <c r="I7" s="109"/>
      <c r="J7" s="109"/>
      <c r="K7" s="109"/>
      <c r="L7" s="109"/>
      <c r="M7" s="109"/>
      <c r="N7" s="109"/>
      <c r="O7" s="109"/>
      <c r="P7" s="109"/>
      <c r="Q7" s="109"/>
      <c r="R7" s="109"/>
      <c r="S7" s="109"/>
      <c r="T7" s="109"/>
      <c r="U7" s="109"/>
      <c r="V7" s="109"/>
      <c r="W7" s="109"/>
      <c r="X7" s="109"/>
      <c r="Y7" s="109"/>
      <c r="Z7" s="109"/>
      <c r="AA7" s="109"/>
      <c r="AB7" s="109"/>
      <c r="AC7" s="109"/>
      <c r="AD7" s="109"/>
      <c r="AE7" s="109"/>
      <c r="AF7" s="109"/>
      <c r="AG7" s="109"/>
      <c r="AH7" s="109"/>
      <c r="AI7" s="109"/>
      <c r="AJ7" s="109"/>
      <c r="AK7" s="109"/>
      <c r="AL7" s="109"/>
      <c r="AM7" s="109"/>
      <c r="AN7" s="109"/>
      <c r="AO7" s="109"/>
      <c r="AP7" s="109"/>
      <c r="AQ7" s="109"/>
      <c r="AR7" s="109"/>
      <c r="AS7" s="109"/>
      <c r="AT7" s="109"/>
      <c r="AU7" s="109"/>
      <c r="AV7" s="109"/>
      <c r="AW7" s="109"/>
      <c r="AX7" s="109"/>
      <c r="AY7" s="109"/>
      <c r="AZ7" s="109"/>
      <c r="BA7" s="109"/>
      <c r="BB7" s="109"/>
      <c r="BC7" s="109"/>
      <c r="BD7" s="109"/>
      <c r="BE7" s="109"/>
      <c r="BF7" s="109"/>
      <c r="BG7" s="109"/>
      <c r="BH7" s="109"/>
      <c r="BI7" s="109"/>
      <c r="BJ7" s="109"/>
      <c r="BK7" s="109"/>
      <c r="BL7" s="109"/>
      <c r="BM7" s="109"/>
      <c r="BN7" s="109"/>
      <c r="BO7" s="109"/>
      <c r="BP7" s="109"/>
      <c r="BQ7" s="109"/>
      <c r="BR7" s="109"/>
      <c r="BS7" s="109"/>
      <c r="BT7" s="109"/>
      <c r="BU7" s="109"/>
      <c r="BV7" s="109"/>
      <c r="BW7" s="109"/>
    </row>
    <row r="8" spans="1:75" s="5" customFormat="1" ht="14.4" x14ac:dyDescent="0.25">
      <c r="A8" s="56"/>
      <c r="B8" s="56"/>
      <c r="C8" s="57"/>
      <c r="D8" s="59"/>
      <c r="E8" s="109"/>
      <c r="F8" s="109"/>
      <c r="G8" s="110"/>
      <c r="H8" s="109"/>
      <c r="I8" s="109"/>
      <c r="J8" s="109"/>
      <c r="K8" s="109"/>
      <c r="L8" s="109"/>
      <c r="M8" s="109"/>
      <c r="N8" s="109"/>
      <c r="O8" s="109"/>
      <c r="P8" s="109"/>
      <c r="Q8" s="109"/>
      <c r="R8" s="109"/>
      <c r="S8" s="109"/>
      <c r="T8" s="109"/>
      <c r="U8" s="109"/>
      <c r="V8" s="109"/>
      <c r="W8" s="109"/>
      <c r="X8" s="109"/>
      <c r="Y8" s="109"/>
      <c r="Z8" s="109"/>
      <c r="AA8" s="109"/>
      <c r="AB8" s="109"/>
      <c r="AC8" s="109"/>
      <c r="AD8" s="109"/>
      <c r="AE8" s="109"/>
      <c r="AF8" s="109"/>
      <c r="AG8" s="109"/>
      <c r="AH8" s="109"/>
      <c r="AI8" s="109"/>
      <c r="AJ8" s="109"/>
      <c r="AK8" s="109"/>
      <c r="AL8" s="109"/>
      <c r="AM8" s="109"/>
      <c r="AN8" s="109"/>
      <c r="AO8" s="109"/>
      <c r="AP8" s="109"/>
      <c r="AQ8" s="109"/>
      <c r="AR8" s="109"/>
      <c r="AS8" s="109"/>
      <c r="AT8" s="109"/>
      <c r="AU8" s="109"/>
      <c r="AV8" s="109"/>
      <c r="AW8" s="109"/>
      <c r="AX8" s="109"/>
      <c r="AY8" s="109"/>
      <c r="AZ8" s="109"/>
      <c r="BA8" s="109"/>
      <c r="BB8" s="109"/>
      <c r="BC8" s="109"/>
      <c r="BD8" s="109"/>
      <c r="BE8" s="109"/>
      <c r="BF8" s="109"/>
      <c r="BG8" s="109"/>
      <c r="BH8" s="109"/>
      <c r="BI8" s="109"/>
      <c r="BJ8" s="109"/>
      <c r="BK8" s="109"/>
      <c r="BL8" s="109"/>
      <c r="BM8" s="109"/>
      <c r="BN8" s="109"/>
      <c r="BO8" s="109"/>
      <c r="BP8" s="109"/>
      <c r="BQ8" s="109"/>
      <c r="BR8" s="109"/>
      <c r="BS8" s="109"/>
      <c r="BT8" s="109"/>
      <c r="BU8" s="109"/>
      <c r="BV8" s="109"/>
      <c r="BW8" s="109"/>
    </row>
    <row r="9" spans="1:75" s="11" customFormat="1" ht="14.4" x14ac:dyDescent="0.25">
      <c r="A9" s="52"/>
      <c r="B9" s="52"/>
      <c r="C9" s="53"/>
      <c r="D9" s="54"/>
      <c r="E9" s="55" t="s">
        <v>2</v>
      </c>
      <c r="F9" s="55"/>
      <c r="G9" s="55" t="s">
        <v>19</v>
      </c>
      <c r="H9" s="55"/>
      <c r="I9" s="123"/>
      <c r="J9" s="55">
        <f t="shared" ref="J9:BU9" si="0" xml:space="preserve"> I9 + 1</f>
        <v>1</v>
      </c>
      <c r="K9" s="55">
        <f t="shared" si="0"/>
        <v>2</v>
      </c>
      <c r="L9" s="55">
        <f t="shared" si="0"/>
        <v>3</v>
      </c>
      <c r="M9" s="55">
        <f t="shared" si="0"/>
        <v>4</v>
      </c>
      <c r="N9" s="55">
        <f t="shared" si="0"/>
        <v>5</v>
      </c>
      <c r="O9" s="55">
        <f t="shared" si="0"/>
        <v>6</v>
      </c>
      <c r="P9" s="55">
        <f t="shared" si="0"/>
        <v>7</v>
      </c>
      <c r="Q9" s="55">
        <f t="shared" si="0"/>
        <v>8</v>
      </c>
      <c r="R9" s="55">
        <f t="shared" si="0"/>
        <v>9</v>
      </c>
      <c r="S9" s="55">
        <f t="shared" si="0"/>
        <v>10</v>
      </c>
      <c r="T9" s="55">
        <f t="shared" si="0"/>
        <v>11</v>
      </c>
      <c r="U9" s="55">
        <f t="shared" si="0"/>
        <v>12</v>
      </c>
      <c r="V9" s="55">
        <f t="shared" si="0"/>
        <v>13</v>
      </c>
      <c r="W9" s="55">
        <f t="shared" si="0"/>
        <v>14</v>
      </c>
      <c r="X9" s="55">
        <f t="shared" si="0"/>
        <v>15</v>
      </c>
      <c r="Y9" s="55">
        <f t="shared" si="0"/>
        <v>16</v>
      </c>
      <c r="Z9" s="55">
        <f t="shared" si="0"/>
        <v>17</v>
      </c>
      <c r="AA9" s="55">
        <f t="shared" si="0"/>
        <v>18</v>
      </c>
      <c r="AB9" s="55">
        <f t="shared" si="0"/>
        <v>19</v>
      </c>
      <c r="AC9" s="55">
        <f t="shared" si="0"/>
        <v>20</v>
      </c>
      <c r="AD9" s="55">
        <f t="shared" si="0"/>
        <v>21</v>
      </c>
      <c r="AE9" s="55">
        <f t="shared" si="0"/>
        <v>22</v>
      </c>
      <c r="AF9" s="55">
        <f t="shared" si="0"/>
        <v>23</v>
      </c>
      <c r="AG9" s="55">
        <f t="shared" si="0"/>
        <v>24</v>
      </c>
      <c r="AH9" s="55">
        <f t="shared" si="0"/>
        <v>25</v>
      </c>
      <c r="AI9" s="55">
        <f t="shared" si="0"/>
        <v>26</v>
      </c>
      <c r="AJ9" s="55">
        <f t="shared" si="0"/>
        <v>27</v>
      </c>
      <c r="AK9" s="55">
        <f t="shared" si="0"/>
        <v>28</v>
      </c>
      <c r="AL9" s="55">
        <f t="shared" si="0"/>
        <v>29</v>
      </c>
      <c r="AM9" s="55">
        <f t="shared" si="0"/>
        <v>30</v>
      </c>
      <c r="AN9" s="55">
        <f t="shared" si="0"/>
        <v>31</v>
      </c>
      <c r="AO9" s="55">
        <f t="shared" si="0"/>
        <v>32</v>
      </c>
      <c r="AP9" s="55">
        <f t="shared" si="0"/>
        <v>33</v>
      </c>
      <c r="AQ9" s="55">
        <f t="shared" si="0"/>
        <v>34</v>
      </c>
      <c r="AR9" s="55">
        <f t="shared" si="0"/>
        <v>35</v>
      </c>
      <c r="AS9" s="55">
        <f t="shared" si="0"/>
        <v>36</v>
      </c>
      <c r="AT9" s="55">
        <f t="shared" si="0"/>
        <v>37</v>
      </c>
      <c r="AU9" s="55">
        <f t="shared" si="0"/>
        <v>38</v>
      </c>
      <c r="AV9" s="55">
        <f t="shared" si="0"/>
        <v>39</v>
      </c>
      <c r="AW9" s="55">
        <f t="shared" si="0"/>
        <v>40</v>
      </c>
      <c r="AX9" s="55">
        <f t="shared" si="0"/>
        <v>41</v>
      </c>
      <c r="AY9" s="55">
        <f t="shared" si="0"/>
        <v>42</v>
      </c>
      <c r="AZ9" s="55">
        <f t="shared" si="0"/>
        <v>43</v>
      </c>
      <c r="BA9" s="55">
        <f t="shared" si="0"/>
        <v>44</v>
      </c>
      <c r="BB9" s="55">
        <f t="shared" si="0"/>
        <v>45</v>
      </c>
      <c r="BC9" s="55">
        <f t="shared" si="0"/>
        <v>46</v>
      </c>
      <c r="BD9" s="55">
        <f t="shared" si="0"/>
        <v>47</v>
      </c>
      <c r="BE9" s="55">
        <f t="shared" si="0"/>
        <v>48</v>
      </c>
      <c r="BF9" s="55">
        <f t="shared" si="0"/>
        <v>49</v>
      </c>
      <c r="BG9" s="55">
        <f t="shared" si="0"/>
        <v>50</v>
      </c>
      <c r="BH9" s="55">
        <f t="shared" si="0"/>
        <v>51</v>
      </c>
      <c r="BI9" s="55">
        <f t="shared" si="0"/>
        <v>52</v>
      </c>
      <c r="BJ9" s="55">
        <f t="shared" si="0"/>
        <v>53</v>
      </c>
      <c r="BK9" s="55">
        <f t="shared" si="0"/>
        <v>54</v>
      </c>
      <c r="BL9" s="55">
        <f t="shared" si="0"/>
        <v>55</v>
      </c>
      <c r="BM9" s="55">
        <f t="shared" si="0"/>
        <v>56</v>
      </c>
      <c r="BN9" s="55">
        <f t="shared" si="0"/>
        <v>57</v>
      </c>
      <c r="BO9" s="55">
        <f t="shared" si="0"/>
        <v>58</v>
      </c>
      <c r="BP9" s="55">
        <f t="shared" si="0"/>
        <v>59</v>
      </c>
      <c r="BQ9" s="55">
        <f t="shared" si="0"/>
        <v>60</v>
      </c>
      <c r="BR9" s="55">
        <f t="shared" si="0"/>
        <v>61</v>
      </c>
      <c r="BS9" s="55">
        <f t="shared" si="0"/>
        <v>62</v>
      </c>
      <c r="BT9" s="55">
        <f t="shared" si="0"/>
        <v>63</v>
      </c>
      <c r="BU9" s="55">
        <f t="shared" si="0"/>
        <v>64</v>
      </c>
      <c r="BV9" s="55">
        <f xml:space="preserve"> BU9 + 1</f>
        <v>65</v>
      </c>
      <c r="BW9" s="55">
        <f xml:space="preserve"> BV9 + 1</f>
        <v>66</v>
      </c>
    </row>
    <row r="10" spans="1:75" s="1" customFormat="1" ht="14.4" x14ac:dyDescent="0.25">
      <c r="A10" s="52"/>
      <c r="B10" s="52"/>
      <c r="C10" s="53"/>
      <c r="D10" s="54"/>
      <c r="E10" s="54" t="s">
        <v>63</v>
      </c>
      <c r="F10" s="154">
        <f xml:space="preserve"> MAX(J9:BW9)</f>
        <v>66</v>
      </c>
      <c r="G10" s="54" t="s">
        <v>45</v>
      </c>
      <c r="H10" s="54"/>
      <c r="I10" s="54"/>
      <c r="J10" s="54"/>
      <c r="K10" s="54"/>
      <c r="L10" s="54"/>
      <c r="M10" s="54"/>
      <c r="N10" s="54"/>
      <c r="O10" s="54"/>
      <c r="P10" s="54"/>
      <c r="Q10" s="54"/>
      <c r="R10" s="54"/>
      <c r="S10" s="54"/>
      <c r="T10" s="54"/>
      <c r="U10" s="54"/>
      <c r="V10" s="54"/>
      <c r="W10" s="54"/>
      <c r="X10" s="54"/>
      <c r="Y10" s="54"/>
      <c r="Z10" s="54"/>
      <c r="AA10" s="54"/>
      <c r="AB10" s="54"/>
      <c r="AC10" s="54"/>
      <c r="AD10" s="54"/>
      <c r="AE10" s="54"/>
      <c r="AF10" s="54"/>
      <c r="AG10" s="54"/>
      <c r="AH10" s="54"/>
      <c r="AI10" s="54"/>
      <c r="AJ10" s="54"/>
      <c r="AK10" s="54"/>
      <c r="AL10" s="54"/>
      <c r="AM10" s="54"/>
      <c r="AN10" s="54"/>
      <c r="AO10" s="54"/>
      <c r="AP10" s="54"/>
      <c r="AQ10" s="54"/>
      <c r="AR10" s="54"/>
      <c r="AS10" s="54"/>
      <c r="AT10" s="54"/>
      <c r="AU10" s="54"/>
      <c r="AV10" s="54"/>
      <c r="AW10" s="54"/>
      <c r="AX10" s="54"/>
      <c r="AY10" s="54"/>
      <c r="AZ10" s="54"/>
      <c r="BA10" s="54"/>
      <c r="BB10" s="54"/>
      <c r="BC10" s="54"/>
      <c r="BD10" s="54"/>
      <c r="BE10" s="54"/>
      <c r="BF10" s="54"/>
      <c r="BG10" s="54"/>
      <c r="BH10" s="54"/>
      <c r="BI10" s="54"/>
      <c r="BJ10" s="54"/>
      <c r="BK10" s="54"/>
      <c r="BL10" s="54"/>
      <c r="BM10" s="54"/>
      <c r="BN10" s="54"/>
      <c r="BO10" s="54"/>
      <c r="BP10" s="54"/>
      <c r="BQ10" s="54"/>
      <c r="BR10" s="54"/>
      <c r="BS10" s="54"/>
      <c r="BT10" s="54"/>
      <c r="BU10" s="54"/>
      <c r="BV10" s="54"/>
      <c r="BW10" s="54"/>
    </row>
    <row r="11" spans="1:75" s="41" customFormat="1" ht="14.4" x14ac:dyDescent="0.25">
      <c r="A11" s="52"/>
      <c r="B11" s="52"/>
      <c r="C11" s="53"/>
      <c r="D11" s="54"/>
      <c r="E11" s="111"/>
      <c r="F11" s="111"/>
      <c r="G11" s="111"/>
      <c r="H11" s="111"/>
      <c r="I11" s="111"/>
      <c r="J11" s="111"/>
      <c r="K11" s="111"/>
      <c r="L11" s="111"/>
      <c r="M11" s="111"/>
      <c r="N11" s="111"/>
      <c r="O11" s="111"/>
      <c r="P11" s="111"/>
      <c r="Q11" s="111"/>
      <c r="R11" s="111"/>
      <c r="S11" s="111"/>
      <c r="T11" s="111"/>
      <c r="U11" s="111"/>
      <c r="V11" s="111"/>
      <c r="W11" s="111"/>
      <c r="X11" s="111"/>
      <c r="Y11" s="111"/>
      <c r="Z11" s="111"/>
      <c r="AA11" s="111"/>
      <c r="AB11" s="111"/>
      <c r="AC11" s="111"/>
      <c r="AD11" s="111"/>
      <c r="AE11" s="111"/>
      <c r="AF11" s="111"/>
      <c r="AG11" s="111"/>
      <c r="AH11" s="111"/>
      <c r="AI11" s="111"/>
      <c r="AJ11" s="111"/>
      <c r="AK11" s="111"/>
      <c r="AL11" s="111"/>
      <c r="AM11" s="111"/>
      <c r="AN11" s="111"/>
      <c r="AO11" s="111"/>
      <c r="AP11" s="111"/>
      <c r="AQ11" s="111"/>
      <c r="AR11" s="111"/>
      <c r="AS11" s="111"/>
      <c r="AT11" s="111"/>
      <c r="AU11" s="111"/>
      <c r="AV11" s="111"/>
      <c r="AW11" s="111"/>
      <c r="AX11" s="111"/>
      <c r="AY11" s="111"/>
      <c r="AZ11" s="111"/>
      <c r="BA11" s="111"/>
      <c r="BB11" s="111"/>
      <c r="BC11" s="111"/>
      <c r="BD11" s="111"/>
      <c r="BE11" s="111"/>
      <c r="BF11" s="111"/>
      <c r="BG11" s="111"/>
      <c r="BH11" s="111"/>
      <c r="BI11" s="111"/>
      <c r="BJ11" s="111"/>
      <c r="BK11" s="111"/>
      <c r="BL11" s="111"/>
      <c r="BM11" s="111"/>
      <c r="BN11" s="111"/>
      <c r="BO11" s="111"/>
      <c r="BP11" s="111"/>
      <c r="BQ11" s="111"/>
      <c r="BR11" s="111"/>
      <c r="BS11" s="111"/>
      <c r="BT11" s="111"/>
      <c r="BU11" s="111"/>
      <c r="BV11" s="111"/>
      <c r="BW11" s="111"/>
    </row>
    <row r="12" spans="1:75" s="44" customFormat="1" ht="14.4" x14ac:dyDescent="0.25">
      <c r="A12" s="52"/>
      <c r="B12" s="52"/>
      <c r="C12" s="53"/>
      <c r="D12" s="54"/>
      <c r="E12" s="54" t="str">
        <f xml:space="preserve"> E$9</f>
        <v>Model column counter</v>
      </c>
      <c r="F12" s="54">
        <f t="shared" ref="F12:BQ12" si="1" xml:space="preserve"> F$9</f>
        <v>0</v>
      </c>
      <c r="G12" s="54" t="str">
        <f t="shared" si="1"/>
        <v>counter</v>
      </c>
      <c r="H12" s="54">
        <f t="shared" si="1"/>
        <v>0</v>
      </c>
      <c r="I12" s="54">
        <f t="shared" si="1"/>
        <v>0</v>
      </c>
      <c r="J12" s="54">
        <f t="shared" si="1"/>
        <v>1</v>
      </c>
      <c r="K12" s="54">
        <f t="shared" si="1"/>
        <v>2</v>
      </c>
      <c r="L12" s="54">
        <f t="shared" si="1"/>
        <v>3</v>
      </c>
      <c r="M12" s="54">
        <f t="shared" si="1"/>
        <v>4</v>
      </c>
      <c r="N12" s="54">
        <f t="shared" si="1"/>
        <v>5</v>
      </c>
      <c r="O12" s="54">
        <f t="shared" si="1"/>
        <v>6</v>
      </c>
      <c r="P12" s="54">
        <f t="shared" si="1"/>
        <v>7</v>
      </c>
      <c r="Q12" s="54">
        <f t="shared" si="1"/>
        <v>8</v>
      </c>
      <c r="R12" s="54">
        <f t="shared" si="1"/>
        <v>9</v>
      </c>
      <c r="S12" s="54">
        <f t="shared" si="1"/>
        <v>10</v>
      </c>
      <c r="T12" s="54">
        <f t="shared" si="1"/>
        <v>11</v>
      </c>
      <c r="U12" s="54">
        <f t="shared" si="1"/>
        <v>12</v>
      </c>
      <c r="V12" s="54">
        <f t="shared" si="1"/>
        <v>13</v>
      </c>
      <c r="W12" s="54">
        <f t="shared" si="1"/>
        <v>14</v>
      </c>
      <c r="X12" s="54">
        <f t="shared" si="1"/>
        <v>15</v>
      </c>
      <c r="Y12" s="54">
        <f t="shared" si="1"/>
        <v>16</v>
      </c>
      <c r="Z12" s="54">
        <f t="shared" si="1"/>
        <v>17</v>
      </c>
      <c r="AA12" s="54">
        <f t="shared" si="1"/>
        <v>18</v>
      </c>
      <c r="AB12" s="54">
        <f t="shared" si="1"/>
        <v>19</v>
      </c>
      <c r="AC12" s="54">
        <f t="shared" si="1"/>
        <v>20</v>
      </c>
      <c r="AD12" s="54">
        <f t="shared" si="1"/>
        <v>21</v>
      </c>
      <c r="AE12" s="54">
        <f t="shared" si="1"/>
        <v>22</v>
      </c>
      <c r="AF12" s="54">
        <f t="shared" si="1"/>
        <v>23</v>
      </c>
      <c r="AG12" s="54">
        <f t="shared" si="1"/>
        <v>24</v>
      </c>
      <c r="AH12" s="54">
        <f t="shared" si="1"/>
        <v>25</v>
      </c>
      <c r="AI12" s="54">
        <f t="shared" si="1"/>
        <v>26</v>
      </c>
      <c r="AJ12" s="54">
        <f t="shared" si="1"/>
        <v>27</v>
      </c>
      <c r="AK12" s="54">
        <f t="shared" si="1"/>
        <v>28</v>
      </c>
      <c r="AL12" s="54">
        <f t="shared" si="1"/>
        <v>29</v>
      </c>
      <c r="AM12" s="54">
        <f t="shared" si="1"/>
        <v>30</v>
      </c>
      <c r="AN12" s="54">
        <f t="shared" si="1"/>
        <v>31</v>
      </c>
      <c r="AO12" s="54">
        <f t="shared" si="1"/>
        <v>32</v>
      </c>
      <c r="AP12" s="54">
        <f t="shared" si="1"/>
        <v>33</v>
      </c>
      <c r="AQ12" s="54">
        <f t="shared" si="1"/>
        <v>34</v>
      </c>
      <c r="AR12" s="54">
        <f t="shared" si="1"/>
        <v>35</v>
      </c>
      <c r="AS12" s="54">
        <f t="shared" si="1"/>
        <v>36</v>
      </c>
      <c r="AT12" s="54">
        <f t="shared" si="1"/>
        <v>37</v>
      </c>
      <c r="AU12" s="54">
        <f t="shared" si="1"/>
        <v>38</v>
      </c>
      <c r="AV12" s="54">
        <f t="shared" si="1"/>
        <v>39</v>
      </c>
      <c r="AW12" s="54">
        <f t="shared" si="1"/>
        <v>40</v>
      </c>
      <c r="AX12" s="54">
        <f t="shared" si="1"/>
        <v>41</v>
      </c>
      <c r="AY12" s="54">
        <f t="shared" si="1"/>
        <v>42</v>
      </c>
      <c r="AZ12" s="54">
        <f t="shared" si="1"/>
        <v>43</v>
      </c>
      <c r="BA12" s="54">
        <f t="shared" si="1"/>
        <v>44</v>
      </c>
      <c r="BB12" s="54">
        <f t="shared" si="1"/>
        <v>45</v>
      </c>
      <c r="BC12" s="54">
        <f t="shared" si="1"/>
        <v>46</v>
      </c>
      <c r="BD12" s="54">
        <f t="shared" si="1"/>
        <v>47</v>
      </c>
      <c r="BE12" s="54">
        <f t="shared" si="1"/>
        <v>48</v>
      </c>
      <c r="BF12" s="54">
        <f t="shared" si="1"/>
        <v>49</v>
      </c>
      <c r="BG12" s="54">
        <f t="shared" si="1"/>
        <v>50</v>
      </c>
      <c r="BH12" s="54">
        <f t="shared" si="1"/>
        <v>51</v>
      </c>
      <c r="BI12" s="54">
        <f t="shared" si="1"/>
        <v>52</v>
      </c>
      <c r="BJ12" s="54">
        <f t="shared" si="1"/>
        <v>53</v>
      </c>
      <c r="BK12" s="54">
        <f t="shared" si="1"/>
        <v>54</v>
      </c>
      <c r="BL12" s="54">
        <f t="shared" si="1"/>
        <v>55</v>
      </c>
      <c r="BM12" s="54">
        <f t="shared" si="1"/>
        <v>56</v>
      </c>
      <c r="BN12" s="54">
        <f t="shared" si="1"/>
        <v>57</v>
      </c>
      <c r="BO12" s="54">
        <f t="shared" si="1"/>
        <v>58</v>
      </c>
      <c r="BP12" s="54">
        <f t="shared" si="1"/>
        <v>59</v>
      </c>
      <c r="BQ12" s="54">
        <f t="shared" si="1"/>
        <v>60</v>
      </c>
      <c r="BR12" s="54">
        <f t="shared" ref="BR12:BW12" si="2" xml:space="preserve"> BR$9</f>
        <v>61</v>
      </c>
      <c r="BS12" s="54">
        <f t="shared" si="2"/>
        <v>62</v>
      </c>
      <c r="BT12" s="54">
        <f t="shared" si="2"/>
        <v>63</v>
      </c>
      <c r="BU12" s="54">
        <f t="shared" si="2"/>
        <v>64</v>
      </c>
      <c r="BV12" s="54">
        <f t="shared" si="2"/>
        <v>65</v>
      </c>
      <c r="BW12" s="54">
        <f t="shared" si="2"/>
        <v>66</v>
      </c>
    </row>
    <row r="13" spans="1:75" s="3" customFormat="1" ht="14.4" x14ac:dyDescent="0.25">
      <c r="A13" s="52"/>
      <c r="B13" s="52"/>
      <c r="C13" s="53"/>
      <c r="D13" s="54"/>
      <c r="E13" s="55" t="s">
        <v>3</v>
      </c>
      <c r="F13" s="55"/>
      <c r="G13" s="55" t="s">
        <v>15</v>
      </c>
      <c r="H13" s="55">
        <f>SUM(J13:BW13)</f>
        <v>1</v>
      </c>
      <c r="I13" s="55"/>
      <c r="J13" s="55">
        <f xml:space="preserve"> IF(J12 = 1, 1, 0)</f>
        <v>1</v>
      </c>
      <c r="K13" s="55">
        <f t="shared" ref="K13:BV13" si="3" xml:space="preserve"> IF(K12 = 1, 1, 0)</f>
        <v>0</v>
      </c>
      <c r="L13" s="55">
        <f t="shared" si="3"/>
        <v>0</v>
      </c>
      <c r="M13" s="55">
        <f t="shared" si="3"/>
        <v>0</v>
      </c>
      <c r="N13" s="55">
        <f t="shared" si="3"/>
        <v>0</v>
      </c>
      <c r="O13" s="55">
        <f t="shared" si="3"/>
        <v>0</v>
      </c>
      <c r="P13" s="55">
        <f t="shared" si="3"/>
        <v>0</v>
      </c>
      <c r="Q13" s="55">
        <f t="shared" si="3"/>
        <v>0</v>
      </c>
      <c r="R13" s="55">
        <f t="shared" si="3"/>
        <v>0</v>
      </c>
      <c r="S13" s="55">
        <f t="shared" si="3"/>
        <v>0</v>
      </c>
      <c r="T13" s="55">
        <f t="shared" si="3"/>
        <v>0</v>
      </c>
      <c r="U13" s="55">
        <f t="shared" si="3"/>
        <v>0</v>
      </c>
      <c r="V13" s="55">
        <f t="shared" si="3"/>
        <v>0</v>
      </c>
      <c r="W13" s="55">
        <f t="shared" si="3"/>
        <v>0</v>
      </c>
      <c r="X13" s="55">
        <f t="shared" si="3"/>
        <v>0</v>
      </c>
      <c r="Y13" s="55">
        <f t="shared" si="3"/>
        <v>0</v>
      </c>
      <c r="Z13" s="55">
        <f t="shared" si="3"/>
        <v>0</v>
      </c>
      <c r="AA13" s="55">
        <f t="shared" si="3"/>
        <v>0</v>
      </c>
      <c r="AB13" s="55">
        <f t="shared" si="3"/>
        <v>0</v>
      </c>
      <c r="AC13" s="55">
        <f t="shared" si="3"/>
        <v>0</v>
      </c>
      <c r="AD13" s="55">
        <f t="shared" si="3"/>
        <v>0</v>
      </c>
      <c r="AE13" s="55">
        <f t="shared" si="3"/>
        <v>0</v>
      </c>
      <c r="AF13" s="55">
        <f t="shared" si="3"/>
        <v>0</v>
      </c>
      <c r="AG13" s="55">
        <f t="shared" si="3"/>
        <v>0</v>
      </c>
      <c r="AH13" s="55">
        <f t="shared" si="3"/>
        <v>0</v>
      </c>
      <c r="AI13" s="55">
        <f t="shared" si="3"/>
        <v>0</v>
      </c>
      <c r="AJ13" s="55">
        <f t="shared" si="3"/>
        <v>0</v>
      </c>
      <c r="AK13" s="55">
        <f t="shared" si="3"/>
        <v>0</v>
      </c>
      <c r="AL13" s="55">
        <f t="shared" si="3"/>
        <v>0</v>
      </c>
      <c r="AM13" s="55">
        <f t="shared" si="3"/>
        <v>0</v>
      </c>
      <c r="AN13" s="55">
        <f t="shared" si="3"/>
        <v>0</v>
      </c>
      <c r="AO13" s="55">
        <f t="shared" si="3"/>
        <v>0</v>
      </c>
      <c r="AP13" s="55">
        <f t="shared" si="3"/>
        <v>0</v>
      </c>
      <c r="AQ13" s="55">
        <f t="shared" si="3"/>
        <v>0</v>
      </c>
      <c r="AR13" s="55">
        <f t="shared" si="3"/>
        <v>0</v>
      </c>
      <c r="AS13" s="55">
        <f t="shared" si="3"/>
        <v>0</v>
      </c>
      <c r="AT13" s="55">
        <f t="shared" si="3"/>
        <v>0</v>
      </c>
      <c r="AU13" s="55">
        <f t="shared" si="3"/>
        <v>0</v>
      </c>
      <c r="AV13" s="55">
        <f t="shared" si="3"/>
        <v>0</v>
      </c>
      <c r="AW13" s="55">
        <f t="shared" si="3"/>
        <v>0</v>
      </c>
      <c r="AX13" s="55">
        <f t="shared" si="3"/>
        <v>0</v>
      </c>
      <c r="AY13" s="55">
        <f t="shared" si="3"/>
        <v>0</v>
      </c>
      <c r="AZ13" s="55">
        <f t="shared" si="3"/>
        <v>0</v>
      </c>
      <c r="BA13" s="55">
        <f t="shared" si="3"/>
        <v>0</v>
      </c>
      <c r="BB13" s="55">
        <f t="shared" si="3"/>
        <v>0</v>
      </c>
      <c r="BC13" s="55">
        <f t="shared" si="3"/>
        <v>0</v>
      </c>
      <c r="BD13" s="55">
        <f t="shared" si="3"/>
        <v>0</v>
      </c>
      <c r="BE13" s="55">
        <f t="shared" si="3"/>
        <v>0</v>
      </c>
      <c r="BF13" s="55">
        <f t="shared" si="3"/>
        <v>0</v>
      </c>
      <c r="BG13" s="55">
        <f t="shared" si="3"/>
        <v>0</v>
      </c>
      <c r="BH13" s="55">
        <f t="shared" si="3"/>
        <v>0</v>
      </c>
      <c r="BI13" s="55">
        <f t="shared" si="3"/>
        <v>0</v>
      </c>
      <c r="BJ13" s="55">
        <f t="shared" si="3"/>
        <v>0</v>
      </c>
      <c r="BK13" s="55">
        <f t="shared" si="3"/>
        <v>0</v>
      </c>
      <c r="BL13" s="55">
        <f t="shared" si="3"/>
        <v>0</v>
      </c>
      <c r="BM13" s="55">
        <f t="shared" si="3"/>
        <v>0</v>
      </c>
      <c r="BN13" s="55">
        <f t="shared" si="3"/>
        <v>0</v>
      </c>
      <c r="BO13" s="55">
        <f t="shared" si="3"/>
        <v>0</v>
      </c>
      <c r="BP13" s="55">
        <f t="shared" si="3"/>
        <v>0</v>
      </c>
      <c r="BQ13" s="55">
        <f t="shared" si="3"/>
        <v>0</v>
      </c>
      <c r="BR13" s="55">
        <f t="shared" si="3"/>
        <v>0</v>
      </c>
      <c r="BS13" s="55">
        <f t="shared" si="3"/>
        <v>0</v>
      </c>
      <c r="BT13" s="55">
        <f t="shared" si="3"/>
        <v>0</v>
      </c>
      <c r="BU13" s="55">
        <f t="shared" si="3"/>
        <v>0</v>
      </c>
      <c r="BV13" s="55">
        <f t="shared" si="3"/>
        <v>0</v>
      </c>
      <c r="BW13" s="55">
        <f t="shared" ref="BW13" si="4" xml:space="preserve"> IF(BW12 = 1, 1, 0)</f>
        <v>0</v>
      </c>
    </row>
    <row r="14" spans="1:75" s="3" customFormat="1" ht="14.4" x14ac:dyDescent="0.25">
      <c r="A14" s="52"/>
      <c r="B14" s="52"/>
      <c r="C14" s="53"/>
      <c r="D14" s="54"/>
      <c r="E14" s="55"/>
      <c r="F14" s="55"/>
      <c r="G14" s="55"/>
      <c r="H14" s="54"/>
      <c r="I14" s="54"/>
      <c r="J14" s="54"/>
      <c r="K14" s="54"/>
      <c r="L14" s="54"/>
      <c r="M14" s="54"/>
      <c r="N14" s="54"/>
      <c r="O14" s="54"/>
      <c r="P14" s="54"/>
      <c r="Q14" s="54"/>
      <c r="R14" s="54"/>
      <c r="S14" s="54"/>
      <c r="T14" s="54"/>
      <c r="U14" s="54"/>
      <c r="V14" s="54"/>
      <c r="W14" s="54"/>
      <c r="X14" s="54"/>
      <c r="Y14" s="54"/>
      <c r="Z14" s="54"/>
      <c r="AA14" s="54"/>
      <c r="AB14" s="54"/>
      <c r="AC14" s="54"/>
      <c r="AD14" s="54"/>
      <c r="AE14" s="54"/>
      <c r="AF14" s="54"/>
      <c r="AG14" s="54"/>
      <c r="AH14" s="54"/>
      <c r="AI14" s="54"/>
      <c r="AJ14" s="54"/>
      <c r="AK14" s="54"/>
      <c r="AL14" s="54"/>
      <c r="AM14" s="54"/>
      <c r="AN14" s="54"/>
      <c r="AO14" s="54"/>
      <c r="AP14" s="54"/>
      <c r="AQ14" s="54"/>
      <c r="AR14" s="54"/>
      <c r="AS14" s="54"/>
      <c r="AT14" s="54"/>
      <c r="AU14" s="54"/>
      <c r="AV14" s="54"/>
      <c r="AW14" s="54"/>
      <c r="AX14" s="54"/>
      <c r="AY14" s="54"/>
      <c r="AZ14" s="54"/>
      <c r="BA14" s="54"/>
      <c r="BB14" s="54"/>
      <c r="BC14" s="54"/>
      <c r="BD14" s="54"/>
      <c r="BE14" s="54"/>
      <c r="BF14" s="54"/>
      <c r="BG14" s="54"/>
      <c r="BH14" s="54"/>
      <c r="BI14" s="54"/>
      <c r="BJ14" s="54"/>
      <c r="BK14" s="54"/>
      <c r="BL14" s="54"/>
      <c r="BM14" s="54"/>
      <c r="BN14" s="54"/>
      <c r="BO14" s="54"/>
      <c r="BP14" s="54"/>
      <c r="BQ14" s="54"/>
      <c r="BR14" s="54"/>
      <c r="BS14" s="54"/>
      <c r="BT14" s="54"/>
      <c r="BU14" s="54"/>
      <c r="BV14" s="54"/>
      <c r="BW14" s="54"/>
    </row>
    <row r="15" spans="1:75" s="24" customFormat="1" ht="14.4" x14ac:dyDescent="0.25">
      <c r="A15" s="52"/>
      <c r="B15" s="52"/>
      <c r="C15" s="53"/>
      <c r="D15" s="54"/>
      <c r="E15" s="112" t="str">
        <f xml:space="preserve"> InpC!E$13</f>
        <v>First model column start date</v>
      </c>
      <c r="F15" s="112">
        <f xml:space="preserve"> InpC!F$13</f>
        <v>45565</v>
      </c>
      <c r="G15" s="112" t="str">
        <f xml:space="preserve"> InpC!G$13</f>
        <v>date</v>
      </c>
      <c r="H15" s="54"/>
      <c r="I15" s="54"/>
      <c r="J15" s="54"/>
      <c r="K15" s="54"/>
      <c r="L15" s="54"/>
      <c r="M15" s="54"/>
      <c r="N15" s="54"/>
      <c r="O15" s="54"/>
      <c r="P15" s="54"/>
      <c r="Q15" s="54"/>
      <c r="R15" s="54"/>
      <c r="S15" s="54"/>
      <c r="T15" s="54"/>
      <c r="U15" s="54"/>
      <c r="V15" s="54"/>
      <c r="W15" s="54"/>
      <c r="X15" s="54"/>
      <c r="Y15" s="54"/>
      <c r="Z15" s="54"/>
      <c r="AA15" s="54"/>
      <c r="AB15" s="54"/>
      <c r="AC15" s="54"/>
      <c r="AD15" s="54"/>
      <c r="AE15" s="54"/>
      <c r="AF15" s="54"/>
      <c r="AG15" s="54"/>
      <c r="AH15" s="54"/>
      <c r="AI15" s="54"/>
      <c r="AJ15" s="54"/>
      <c r="AK15" s="54"/>
      <c r="AL15" s="54"/>
      <c r="AM15" s="54"/>
      <c r="AN15" s="54"/>
      <c r="AO15" s="54"/>
      <c r="AP15" s="54"/>
      <c r="AQ15" s="54"/>
      <c r="AR15" s="54"/>
      <c r="AS15" s="54"/>
      <c r="AT15" s="54"/>
      <c r="AU15" s="54"/>
      <c r="AV15" s="54"/>
      <c r="AW15" s="54"/>
      <c r="AX15" s="54"/>
      <c r="AY15" s="54"/>
      <c r="AZ15" s="54"/>
      <c r="BA15" s="54"/>
      <c r="BB15" s="54"/>
      <c r="BC15" s="54"/>
      <c r="BD15" s="54"/>
      <c r="BE15" s="54"/>
      <c r="BF15" s="54"/>
      <c r="BG15" s="54"/>
      <c r="BH15" s="54"/>
      <c r="BI15" s="54"/>
      <c r="BJ15" s="54"/>
      <c r="BK15" s="54"/>
      <c r="BL15" s="54"/>
      <c r="BM15" s="54"/>
      <c r="BN15" s="54"/>
      <c r="BO15" s="54"/>
      <c r="BP15" s="54"/>
      <c r="BQ15" s="54"/>
      <c r="BR15" s="54"/>
      <c r="BS15" s="54"/>
      <c r="BT15" s="54"/>
      <c r="BU15" s="54"/>
      <c r="BV15" s="54"/>
      <c r="BW15" s="54"/>
    </row>
    <row r="16" spans="1:75" s="25" customFormat="1" ht="14.4" x14ac:dyDescent="0.25">
      <c r="A16" s="54"/>
      <c r="B16" s="54"/>
      <c r="C16" s="54"/>
      <c r="D16" s="54"/>
      <c r="E16" s="113" t="str">
        <f xml:space="preserve"> InpC!E$17</f>
        <v>Months per model period</v>
      </c>
      <c r="F16" s="113">
        <f xml:space="preserve"> InpC!F$17</f>
        <v>3</v>
      </c>
      <c r="G16" s="113" t="str">
        <f xml:space="preserve"> InpC!G$17</f>
        <v>months</v>
      </c>
      <c r="H16" s="54"/>
      <c r="I16" s="54"/>
      <c r="J16" s="54"/>
      <c r="K16" s="54"/>
      <c r="L16" s="54"/>
      <c r="M16" s="54"/>
      <c r="N16" s="54"/>
      <c r="O16" s="54"/>
      <c r="P16" s="54"/>
      <c r="Q16" s="54"/>
      <c r="R16" s="54"/>
      <c r="S16" s="54"/>
      <c r="T16" s="54"/>
      <c r="U16" s="54"/>
      <c r="V16" s="54"/>
      <c r="W16" s="54"/>
      <c r="X16" s="54"/>
      <c r="Y16" s="54"/>
      <c r="Z16" s="54"/>
      <c r="AA16" s="54"/>
      <c r="AB16" s="54"/>
      <c r="AC16" s="54"/>
      <c r="AD16" s="54"/>
      <c r="AE16" s="54"/>
      <c r="AF16" s="54"/>
      <c r="AG16" s="54"/>
      <c r="AH16" s="54"/>
      <c r="AI16" s="54"/>
      <c r="AJ16" s="54"/>
      <c r="AK16" s="54"/>
      <c r="AL16" s="54"/>
      <c r="AM16" s="54"/>
      <c r="AN16" s="54"/>
      <c r="AO16" s="54"/>
      <c r="AP16" s="54"/>
      <c r="AQ16" s="54"/>
      <c r="AR16" s="54"/>
      <c r="AS16" s="54"/>
      <c r="AT16" s="54"/>
      <c r="AU16" s="54"/>
      <c r="AV16" s="54"/>
      <c r="AW16" s="54"/>
      <c r="AX16" s="54"/>
      <c r="AY16" s="54"/>
      <c r="AZ16" s="54"/>
      <c r="BA16" s="54"/>
      <c r="BB16" s="54"/>
      <c r="BC16" s="54"/>
      <c r="BD16" s="54"/>
      <c r="BE16" s="54"/>
      <c r="BF16" s="54"/>
      <c r="BG16" s="54"/>
      <c r="BH16" s="54"/>
      <c r="BI16" s="54"/>
      <c r="BJ16" s="54"/>
      <c r="BK16" s="54"/>
      <c r="BL16" s="54"/>
      <c r="BM16" s="54"/>
      <c r="BN16" s="54"/>
      <c r="BO16" s="54"/>
      <c r="BP16" s="54"/>
      <c r="BQ16" s="54"/>
      <c r="BR16" s="54"/>
      <c r="BS16" s="54"/>
      <c r="BT16" s="54"/>
      <c r="BU16" s="54"/>
      <c r="BV16" s="54"/>
      <c r="BW16" s="54"/>
    </row>
    <row r="17" spans="1:75" s="3" customFormat="1" ht="14.4" x14ac:dyDescent="0.25">
      <c r="A17" s="52"/>
      <c r="B17" s="52"/>
      <c r="C17" s="53"/>
      <c r="D17" s="54"/>
      <c r="E17" s="55" t="str">
        <f t="shared" ref="E17:AJ17" si="5" xml:space="preserve"> E$13</f>
        <v>First model column flag</v>
      </c>
      <c r="F17" s="55">
        <f t="shared" si="5"/>
        <v>0</v>
      </c>
      <c r="G17" s="55" t="str">
        <f t="shared" si="5"/>
        <v>flag</v>
      </c>
      <c r="H17" s="55">
        <f t="shared" si="5"/>
        <v>1</v>
      </c>
      <c r="I17" s="55">
        <f t="shared" si="5"/>
        <v>0</v>
      </c>
      <c r="J17" s="55">
        <f t="shared" si="5"/>
        <v>1</v>
      </c>
      <c r="K17" s="55">
        <f t="shared" si="5"/>
        <v>0</v>
      </c>
      <c r="L17" s="55">
        <f t="shared" si="5"/>
        <v>0</v>
      </c>
      <c r="M17" s="55">
        <f t="shared" si="5"/>
        <v>0</v>
      </c>
      <c r="N17" s="55">
        <f t="shared" si="5"/>
        <v>0</v>
      </c>
      <c r="O17" s="55">
        <f t="shared" si="5"/>
        <v>0</v>
      </c>
      <c r="P17" s="55">
        <f t="shared" si="5"/>
        <v>0</v>
      </c>
      <c r="Q17" s="55">
        <f t="shared" si="5"/>
        <v>0</v>
      </c>
      <c r="R17" s="55">
        <f t="shared" si="5"/>
        <v>0</v>
      </c>
      <c r="S17" s="55">
        <f t="shared" si="5"/>
        <v>0</v>
      </c>
      <c r="T17" s="55">
        <f t="shared" si="5"/>
        <v>0</v>
      </c>
      <c r="U17" s="55">
        <f t="shared" si="5"/>
        <v>0</v>
      </c>
      <c r="V17" s="55">
        <f t="shared" si="5"/>
        <v>0</v>
      </c>
      <c r="W17" s="55">
        <f t="shared" si="5"/>
        <v>0</v>
      </c>
      <c r="X17" s="55">
        <f t="shared" si="5"/>
        <v>0</v>
      </c>
      <c r="Y17" s="55">
        <f t="shared" si="5"/>
        <v>0</v>
      </c>
      <c r="Z17" s="55">
        <f t="shared" si="5"/>
        <v>0</v>
      </c>
      <c r="AA17" s="55">
        <f t="shared" si="5"/>
        <v>0</v>
      </c>
      <c r="AB17" s="55">
        <f t="shared" si="5"/>
        <v>0</v>
      </c>
      <c r="AC17" s="55">
        <f t="shared" si="5"/>
        <v>0</v>
      </c>
      <c r="AD17" s="55">
        <f t="shared" si="5"/>
        <v>0</v>
      </c>
      <c r="AE17" s="55">
        <f t="shared" si="5"/>
        <v>0</v>
      </c>
      <c r="AF17" s="55">
        <f t="shared" si="5"/>
        <v>0</v>
      </c>
      <c r="AG17" s="55">
        <f t="shared" si="5"/>
        <v>0</v>
      </c>
      <c r="AH17" s="55">
        <f t="shared" si="5"/>
        <v>0</v>
      </c>
      <c r="AI17" s="55">
        <f t="shared" si="5"/>
        <v>0</v>
      </c>
      <c r="AJ17" s="55">
        <f t="shared" si="5"/>
        <v>0</v>
      </c>
      <c r="AK17" s="55">
        <f t="shared" ref="AK17:BP17" si="6" xml:space="preserve"> AK$13</f>
        <v>0</v>
      </c>
      <c r="AL17" s="55">
        <f t="shared" si="6"/>
        <v>0</v>
      </c>
      <c r="AM17" s="55">
        <f t="shared" si="6"/>
        <v>0</v>
      </c>
      <c r="AN17" s="55">
        <f t="shared" si="6"/>
        <v>0</v>
      </c>
      <c r="AO17" s="55">
        <f t="shared" si="6"/>
        <v>0</v>
      </c>
      <c r="AP17" s="55">
        <f t="shared" si="6"/>
        <v>0</v>
      </c>
      <c r="AQ17" s="55">
        <f t="shared" si="6"/>
        <v>0</v>
      </c>
      <c r="AR17" s="55">
        <f t="shared" si="6"/>
        <v>0</v>
      </c>
      <c r="AS17" s="55">
        <f t="shared" si="6"/>
        <v>0</v>
      </c>
      <c r="AT17" s="55">
        <f t="shared" si="6"/>
        <v>0</v>
      </c>
      <c r="AU17" s="55">
        <f t="shared" si="6"/>
        <v>0</v>
      </c>
      <c r="AV17" s="55">
        <f t="shared" si="6"/>
        <v>0</v>
      </c>
      <c r="AW17" s="55">
        <f t="shared" si="6"/>
        <v>0</v>
      </c>
      <c r="AX17" s="55">
        <f t="shared" si="6"/>
        <v>0</v>
      </c>
      <c r="AY17" s="55">
        <f t="shared" si="6"/>
        <v>0</v>
      </c>
      <c r="AZ17" s="55">
        <f t="shared" si="6"/>
        <v>0</v>
      </c>
      <c r="BA17" s="55">
        <f t="shared" si="6"/>
        <v>0</v>
      </c>
      <c r="BB17" s="55">
        <f t="shared" si="6"/>
        <v>0</v>
      </c>
      <c r="BC17" s="55">
        <f t="shared" si="6"/>
        <v>0</v>
      </c>
      <c r="BD17" s="55">
        <f t="shared" si="6"/>
        <v>0</v>
      </c>
      <c r="BE17" s="55">
        <f t="shared" si="6"/>
        <v>0</v>
      </c>
      <c r="BF17" s="55">
        <f t="shared" si="6"/>
        <v>0</v>
      </c>
      <c r="BG17" s="55">
        <f t="shared" si="6"/>
        <v>0</v>
      </c>
      <c r="BH17" s="55">
        <f t="shared" si="6"/>
        <v>0</v>
      </c>
      <c r="BI17" s="55">
        <f t="shared" si="6"/>
        <v>0</v>
      </c>
      <c r="BJ17" s="55">
        <f t="shared" si="6"/>
        <v>0</v>
      </c>
      <c r="BK17" s="55">
        <f t="shared" si="6"/>
        <v>0</v>
      </c>
      <c r="BL17" s="55">
        <f t="shared" si="6"/>
        <v>0</v>
      </c>
      <c r="BM17" s="55">
        <f t="shared" si="6"/>
        <v>0</v>
      </c>
      <c r="BN17" s="55">
        <f t="shared" si="6"/>
        <v>0</v>
      </c>
      <c r="BO17" s="55">
        <f t="shared" si="6"/>
        <v>0</v>
      </c>
      <c r="BP17" s="55">
        <f t="shared" si="6"/>
        <v>0</v>
      </c>
      <c r="BQ17" s="55">
        <f t="shared" ref="BQ17:BW17" si="7" xml:space="preserve"> BQ$13</f>
        <v>0</v>
      </c>
      <c r="BR17" s="55">
        <f t="shared" si="7"/>
        <v>0</v>
      </c>
      <c r="BS17" s="55">
        <f t="shared" si="7"/>
        <v>0</v>
      </c>
      <c r="BT17" s="55">
        <f t="shared" si="7"/>
        <v>0</v>
      </c>
      <c r="BU17" s="55">
        <f t="shared" si="7"/>
        <v>0</v>
      </c>
      <c r="BV17" s="55">
        <f t="shared" si="7"/>
        <v>0</v>
      </c>
      <c r="BW17" s="55">
        <f t="shared" si="7"/>
        <v>0</v>
      </c>
    </row>
    <row r="18" spans="1:75" s="21" customFormat="1" ht="14.4" x14ac:dyDescent="0.25">
      <c r="A18" s="52"/>
      <c r="B18" s="52"/>
      <c r="C18" s="53"/>
      <c r="D18" s="54"/>
      <c r="E18" s="74" t="s">
        <v>29</v>
      </c>
      <c r="F18" s="74"/>
      <c r="G18" s="74" t="s">
        <v>16</v>
      </c>
      <c r="H18" s="74"/>
      <c r="I18" s="114"/>
      <c r="J18" s="74">
        <f t="shared" ref="J18" si="8" xml:space="preserve"> IF(J17 = 1, $F15, EOMONTH(I18, $F16))</f>
        <v>45565</v>
      </c>
      <c r="K18" s="74">
        <f t="shared" ref="K18" si="9" xml:space="preserve"> IF(K17 = 1, $F15, EOMONTH(J18, $F16))</f>
        <v>45657</v>
      </c>
      <c r="L18" s="74">
        <f t="shared" ref="L18" si="10" xml:space="preserve"> IF(L17 = 1, $F15, EOMONTH(K18, $F16))</f>
        <v>45747</v>
      </c>
      <c r="M18" s="74">
        <f t="shared" ref="M18" si="11" xml:space="preserve"> IF(M17 = 1, $F15, EOMONTH(L18, $F16))</f>
        <v>45838</v>
      </c>
      <c r="N18" s="74">
        <f t="shared" ref="N18" si="12" xml:space="preserve"> IF(N17 = 1, $F15, EOMONTH(M18, $F16))</f>
        <v>45930</v>
      </c>
      <c r="O18" s="74">
        <f t="shared" ref="O18" si="13" xml:space="preserve"> IF(O17 = 1, $F15, EOMONTH(N18, $F16))</f>
        <v>46022</v>
      </c>
      <c r="P18" s="74">
        <f t="shared" ref="P18" si="14" xml:space="preserve"> IF(P17 = 1, $F15, EOMONTH(O18, $F16))</f>
        <v>46112</v>
      </c>
      <c r="Q18" s="74">
        <f t="shared" ref="Q18" si="15" xml:space="preserve"> IF(Q17 = 1, $F15, EOMONTH(P18, $F16))</f>
        <v>46203</v>
      </c>
      <c r="R18" s="74">
        <f t="shared" ref="R18" si="16" xml:space="preserve"> IF(R17 = 1, $F15, EOMONTH(Q18, $F16))</f>
        <v>46295</v>
      </c>
      <c r="S18" s="74">
        <f t="shared" ref="S18" si="17" xml:space="preserve"> IF(S17 = 1, $F15, EOMONTH(R18, $F16))</f>
        <v>46387</v>
      </c>
      <c r="T18" s="74">
        <f t="shared" ref="T18" si="18" xml:space="preserve"> IF(T17 = 1, $F15, EOMONTH(S18, $F16))</f>
        <v>46477</v>
      </c>
      <c r="U18" s="74">
        <f t="shared" ref="U18" si="19" xml:space="preserve"> IF(U17 = 1, $F15, EOMONTH(T18, $F16))</f>
        <v>46568</v>
      </c>
      <c r="V18" s="74">
        <f t="shared" ref="V18" si="20" xml:space="preserve"> IF(V17 = 1, $F15, EOMONTH(U18, $F16))</f>
        <v>46660</v>
      </c>
      <c r="W18" s="74">
        <f t="shared" ref="W18" si="21" xml:space="preserve"> IF(W17 = 1, $F15, EOMONTH(V18, $F16))</f>
        <v>46752</v>
      </c>
      <c r="X18" s="74">
        <f t="shared" ref="X18" si="22" xml:space="preserve"> IF(X17 = 1, $F15, EOMONTH(W18, $F16))</f>
        <v>46843</v>
      </c>
      <c r="Y18" s="74">
        <f t="shared" ref="Y18" si="23" xml:space="preserve"> IF(Y17 = 1, $F15, EOMONTH(X18, $F16))</f>
        <v>46934</v>
      </c>
      <c r="Z18" s="74">
        <f t="shared" ref="Z18" si="24" xml:space="preserve"> IF(Z17 = 1, $F15, EOMONTH(Y18, $F16))</f>
        <v>47026</v>
      </c>
      <c r="AA18" s="74">
        <f t="shared" ref="AA18" si="25" xml:space="preserve"> IF(AA17 = 1, $F15, EOMONTH(Z18, $F16))</f>
        <v>47118</v>
      </c>
      <c r="AB18" s="74">
        <f t="shared" ref="AB18" si="26" xml:space="preserve"> IF(AB17 = 1, $F15, EOMONTH(AA18, $F16))</f>
        <v>47208</v>
      </c>
      <c r="AC18" s="74">
        <f t="shared" ref="AC18" si="27" xml:space="preserve"> IF(AC17 = 1, $F15, EOMONTH(AB18, $F16))</f>
        <v>47299</v>
      </c>
      <c r="AD18" s="74">
        <f t="shared" ref="AD18" si="28" xml:space="preserve"> IF(AD17 = 1, $F15, EOMONTH(AC18, $F16))</f>
        <v>47391</v>
      </c>
      <c r="AE18" s="74">
        <f t="shared" ref="AE18" si="29" xml:space="preserve"> IF(AE17 = 1, $F15, EOMONTH(AD18, $F16))</f>
        <v>47483</v>
      </c>
      <c r="AF18" s="74">
        <f t="shared" ref="AF18" si="30" xml:space="preserve"> IF(AF17 = 1, $F15, EOMONTH(AE18, $F16))</f>
        <v>47573</v>
      </c>
      <c r="AG18" s="74">
        <f t="shared" ref="AG18" si="31" xml:space="preserve"> IF(AG17 = 1, $F15, EOMONTH(AF18, $F16))</f>
        <v>47664</v>
      </c>
      <c r="AH18" s="74">
        <f t="shared" ref="AH18" si="32" xml:space="preserve"> IF(AH17 = 1, $F15, EOMONTH(AG18, $F16))</f>
        <v>47756</v>
      </c>
      <c r="AI18" s="74">
        <f t="shared" ref="AI18" si="33" xml:space="preserve"> IF(AI17 = 1, $F15, EOMONTH(AH18, $F16))</f>
        <v>47848</v>
      </c>
      <c r="AJ18" s="74">
        <f t="shared" ref="AJ18" si="34" xml:space="preserve"> IF(AJ17 = 1, $F15, EOMONTH(AI18, $F16))</f>
        <v>47938</v>
      </c>
      <c r="AK18" s="74">
        <f t="shared" ref="AK18" si="35" xml:space="preserve"> IF(AK17 = 1, $F15, EOMONTH(AJ18, $F16))</f>
        <v>48029</v>
      </c>
      <c r="AL18" s="74">
        <f t="shared" ref="AL18" si="36" xml:space="preserve"> IF(AL17 = 1, $F15, EOMONTH(AK18, $F16))</f>
        <v>48121</v>
      </c>
      <c r="AM18" s="74">
        <f t="shared" ref="AM18" si="37" xml:space="preserve"> IF(AM17 = 1, $F15, EOMONTH(AL18, $F16))</f>
        <v>48213</v>
      </c>
      <c r="AN18" s="74">
        <f t="shared" ref="AN18" si="38" xml:space="preserve"> IF(AN17 = 1, $F15, EOMONTH(AM18, $F16))</f>
        <v>48304</v>
      </c>
      <c r="AO18" s="74">
        <f t="shared" ref="AO18" si="39" xml:space="preserve"> IF(AO17 = 1, $F15, EOMONTH(AN18, $F16))</f>
        <v>48395</v>
      </c>
      <c r="AP18" s="74">
        <f t="shared" ref="AP18" si="40" xml:space="preserve"> IF(AP17 = 1, $F15, EOMONTH(AO18, $F16))</f>
        <v>48487</v>
      </c>
      <c r="AQ18" s="74">
        <f t="shared" ref="AQ18" si="41" xml:space="preserve"> IF(AQ17 = 1, $F15, EOMONTH(AP18, $F16))</f>
        <v>48579</v>
      </c>
      <c r="AR18" s="74">
        <f t="shared" ref="AR18" si="42" xml:space="preserve"> IF(AR17 = 1, $F15, EOMONTH(AQ18, $F16))</f>
        <v>48669</v>
      </c>
      <c r="AS18" s="74">
        <f t="shared" ref="AS18" si="43" xml:space="preserve"> IF(AS17 = 1, $F15, EOMONTH(AR18, $F16))</f>
        <v>48760</v>
      </c>
      <c r="AT18" s="74">
        <f t="shared" ref="AT18" si="44" xml:space="preserve"> IF(AT17 = 1, $F15, EOMONTH(AS18, $F16))</f>
        <v>48852</v>
      </c>
      <c r="AU18" s="74">
        <f t="shared" ref="AU18" si="45" xml:space="preserve"> IF(AU17 = 1, $F15, EOMONTH(AT18, $F16))</f>
        <v>48944</v>
      </c>
      <c r="AV18" s="74">
        <f t="shared" ref="AV18" si="46" xml:space="preserve"> IF(AV17 = 1, $F15, EOMONTH(AU18, $F16))</f>
        <v>49034</v>
      </c>
      <c r="AW18" s="74">
        <f t="shared" ref="AW18" si="47" xml:space="preserve"> IF(AW17 = 1, $F15, EOMONTH(AV18, $F16))</f>
        <v>49125</v>
      </c>
      <c r="AX18" s="74">
        <f t="shared" ref="AX18" si="48" xml:space="preserve"> IF(AX17 = 1, $F15, EOMONTH(AW18, $F16))</f>
        <v>49217</v>
      </c>
      <c r="AY18" s="74">
        <f t="shared" ref="AY18" si="49" xml:space="preserve"> IF(AY17 = 1, $F15, EOMONTH(AX18, $F16))</f>
        <v>49309</v>
      </c>
      <c r="AZ18" s="74">
        <f t="shared" ref="AZ18" si="50" xml:space="preserve"> IF(AZ17 = 1, $F15, EOMONTH(AY18, $F16))</f>
        <v>49399</v>
      </c>
      <c r="BA18" s="74">
        <f t="shared" ref="BA18" si="51" xml:space="preserve"> IF(BA17 = 1, $F15, EOMONTH(AZ18, $F16))</f>
        <v>49490</v>
      </c>
      <c r="BB18" s="74">
        <f t="shared" ref="BB18" si="52" xml:space="preserve"> IF(BB17 = 1, $F15, EOMONTH(BA18, $F16))</f>
        <v>49582</v>
      </c>
      <c r="BC18" s="74">
        <f t="shared" ref="BC18" si="53" xml:space="preserve"> IF(BC17 = 1, $F15, EOMONTH(BB18, $F16))</f>
        <v>49674</v>
      </c>
      <c r="BD18" s="74">
        <f t="shared" ref="BD18" si="54" xml:space="preserve"> IF(BD17 = 1, $F15, EOMONTH(BC18, $F16))</f>
        <v>49765</v>
      </c>
      <c r="BE18" s="74">
        <f t="shared" ref="BE18" si="55" xml:space="preserve"> IF(BE17 = 1, $F15, EOMONTH(BD18, $F16))</f>
        <v>49856</v>
      </c>
      <c r="BF18" s="74">
        <f t="shared" ref="BF18" si="56" xml:space="preserve"> IF(BF17 = 1, $F15, EOMONTH(BE18, $F16))</f>
        <v>49948</v>
      </c>
      <c r="BG18" s="74">
        <f t="shared" ref="BG18" si="57" xml:space="preserve"> IF(BG17 = 1, $F15, EOMONTH(BF18, $F16))</f>
        <v>50040</v>
      </c>
      <c r="BH18" s="74">
        <f t="shared" ref="BH18" si="58" xml:space="preserve"> IF(BH17 = 1, $F15, EOMONTH(BG18, $F16))</f>
        <v>50130</v>
      </c>
      <c r="BI18" s="74">
        <f t="shared" ref="BI18" si="59" xml:space="preserve"> IF(BI17 = 1, $F15, EOMONTH(BH18, $F16))</f>
        <v>50221</v>
      </c>
      <c r="BJ18" s="74">
        <f t="shared" ref="BJ18" si="60" xml:space="preserve"> IF(BJ17 = 1, $F15, EOMONTH(BI18, $F16))</f>
        <v>50313</v>
      </c>
      <c r="BK18" s="74">
        <f t="shared" ref="BK18" si="61" xml:space="preserve"> IF(BK17 = 1, $F15, EOMONTH(BJ18, $F16))</f>
        <v>50405</v>
      </c>
      <c r="BL18" s="74">
        <f t="shared" ref="BL18" si="62" xml:space="preserve"> IF(BL17 = 1, $F15, EOMONTH(BK18, $F16))</f>
        <v>50495</v>
      </c>
      <c r="BM18" s="74">
        <f t="shared" ref="BM18" si="63" xml:space="preserve"> IF(BM17 = 1, $F15, EOMONTH(BL18, $F16))</f>
        <v>50586</v>
      </c>
      <c r="BN18" s="74">
        <f t="shared" ref="BN18" si="64" xml:space="preserve"> IF(BN17 = 1, $F15, EOMONTH(BM18, $F16))</f>
        <v>50678</v>
      </c>
      <c r="BO18" s="74">
        <f t="shared" ref="BO18" si="65" xml:space="preserve"> IF(BO17 = 1, $F15, EOMONTH(BN18, $F16))</f>
        <v>50770</v>
      </c>
      <c r="BP18" s="74">
        <f t="shared" ref="BP18" si="66" xml:space="preserve"> IF(BP17 = 1, $F15, EOMONTH(BO18, $F16))</f>
        <v>50860</v>
      </c>
      <c r="BQ18" s="74">
        <f t="shared" ref="BQ18" si="67" xml:space="preserve"> IF(BQ17 = 1, $F15, EOMONTH(BP18, $F16))</f>
        <v>50951</v>
      </c>
      <c r="BR18" s="74">
        <f t="shared" ref="BR18" si="68" xml:space="preserve"> IF(BR17 = 1, $F15, EOMONTH(BQ18, $F16))</f>
        <v>51043</v>
      </c>
      <c r="BS18" s="74">
        <f t="shared" ref="BS18" si="69" xml:space="preserve"> IF(BS17 = 1, $F15, EOMONTH(BR18, $F16))</f>
        <v>51135</v>
      </c>
      <c r="BT18" s="74">
        <f t="shared" ref="BT18" si="70" xml:space="preserve"> IF(BT17 = 1, $F15, EOMONTH(BS18, $F16))</f>
        <v>51226</v>
      </c>
      <c r="BU18" s="74">
        <f t="shared" ref="BU18" si="71" xml:space="preserve"> IF(BU17 = 1, $F15, EOMONTH(BT18, $F16))</f>
        <v>51317</v>
      </c>
      <c r="BV18" s="74">
        <f t="shared" ref="BV18" si="72" xml:space="preserve"> IF(BV17 = 1, $F15, EOMONTH(BU18, $F16))</f>
        <v>51409</v>
      </c>
      <c r="BW18" s="74">
        <f t="shared" ref="BW18" si="73" xml:space="preserve"> IF(BW17 = 1, $F15, EOMONTH(BV18, $F16))</f>
        <v>51501</v>
      </c>
    </row>
    <row r="19" spans="1:75" s="27" customFormat="1" ht="14.4" x14ac:dyDescent="0.25">
      <c r="A19" s="52"/>
      <c r="B19" s="52"/>
      <c r="C19" s="53"/>
      <c r="D19" s="54"/>
      <c r="E19" s="78"/>
      <c r="F19" s="78"/>
      <c r="G19" s="78"/>
      <c r="H19" s="78"/>
      <c r="I19" s="78"/>
      <c r="J19" s="78"/>
      <c r="K19" s="78"/>
      <c r="L19" s="78"/>
      <c r="M19" s="78"/>
      <c r="N19" s="78"/>
      <c r="O19" s="78"/>
      <c r="P19" s="78"/>
      <c r="Q19" s="78"/>
      <c r="R19" s="78"/>
      <c r="S19" s="78"/>
      <c r="T19" s="78"/>
      <c r="U19" s="78"/>
      <c r="V19" s="78"/>
      <c r="W19" s="78"/>
      <c r="X19" s="78"/>
      <c r="Y19" s="78"/>
      <c r="Z19" s="78"/>
      <c r="AA19" s="78"/>
      <c r="AB19" s="78"/>
      <c r="AC19" s="78"/>
      <c r="AD19" s="78"/>
      <c r="AE19" s="78"/>
      <c r="AF19" s="78"/>
      <c r="AG19" s="78"/>
      <c r="AH19" s="78"/>
      <c r="AI19" s="78"/>
      <c r="AJ19" s="78"/>
      <c r="AK19" s="78"/>
      <c r="AL19" s="78"/>
      <c r="AM19" s="78"/>
      <c r="AN19" s="78"/>
      <c r="AO19" s="78"/>
      <c r="AP19" s="78"/>
      <c r="AQ19" s="78"/>
      <c r="AR19" s="78"/>
      <c r="AS19" s="78"/>
      <c r="AT19" s="78"/>
      <c r="AU19" s="78"/>
      <c r="AV19" s="78"/>
      <c r="AW19" s="78"/>
      <c r="AX19" s="78"/>
      <c r="AY19" s="78"/>
      <c r="AZ19" s="78"/>
      <c r="BA19" s="78"/>
      <c r="BB19" s="78"/>
      <c r="BC19" s="78"/>
      <c r="BD19" s="78"/>
      <c r="BE19" s="78"/>
      <c r="BF19" s="78"/>
      <c r="BG19" s="78"/>
      <c r="BH19" s="78"/>
      <c r="BI19" s="78"/>
      <c r="BJ19" s="78"/>
      <c r="BK19" s="78"/>
      <c r="BL19" s="78"/>
      <c r="BM19" s="78"/>
      <c r="BN19" s="78"/>
      <c r="BO19" s="78"/>
      <c r="BP19" s="78"/>
      <c r="BQ19" s="78"/>
      <c r="BR19" s="78"/>
      <c r="BS19" s="78"/>
      <c r="BT19" s="78"/>
      <c r="BU19" s="78"/>
      <c r="BV19" s="78"/>
      <c r="BW19" s="78"/>
    </row>
    <row r="20" spans="1:75" s="28" customFormat="1" ht="14.4" x14ac:dyDescent="0.25">
      <c r="A20" s="52"/>
      <c r="B20" s="52"/>
      <c r="C20" s="53"/>
      <c r="D20" s="54"/>
      <c r="E20" s="115" t="str">
        <f xml:space="preserve"> InpC!E$18</f>
        <v>Financial year end month number</v>
      </c>
      <c r="F20" s="115">
        <f xml:space="preserve"> InpC!F$18</f>
        <v>12</v>
      </c>
      <c r="G20" s="115" t="str">
        <f xml:space="preserve"> InpC!G$18</f>
        <v>month #</v>
      </c>
      <c r="H20" s="54"/>
      <c r="I20" s="54"/>
      <c r="J20" s="54"/>
      <c r="K20" s="54"/>
      <c r="L20" s="54"/>
      <c r="M20" s="54"/>
      <c r="N20" s="54"/>
      <c r="O20" s="54"/>
      <c r="P20" s="54"/>
      <c r="Q20" s="54"/>
      <c r="R20" s="54"/>
      <c r="S20" s="54"/>
      <c r="T20" s="54"/>
      <c r="U20" s="54"/>
      <c r="V20" s="54"/>
      <c r="W20" s="54"/>
      <c r="X20" s="54"/>
      <c r="Y20" s="54"/>
      <c r="Z20" s="54"/>
      <c r="AA20" s="54"/>
      <c r="AB20" s="54"/>
      <c r="AC20" s="54"/>
      <c r="AD20" s="54"/>
      <c r="AE20" s="54"/>
      <c r="AF20" s="54"/>
      <c r="AG20" s="54"/>
      <c r="AH20" s="54"/>
      <c r="AI20" s="54"/>
      <c r="AJ20" s="54"/>
      <c r="AK20" s="54"/>
      <c r="AL20" s="54"/>
      <c r="AM20" s="54"/>
      <c r="AN20" s="54"/>
      <c r="AO20" s="54"/>
      <c r="AP20" s="54"/>
      <c r="AQ20" s="54"/>
      <c r="AR20" s="54"/>
      <c r="AS20" s="54"/>
      <c r="AT20" s="54"/>
      <c r="AU20" s="54"/>
      <c r="AV20" s="54"/>
      <c r="AW20" s="54"/>
      <c r="AX20" s="54"/>
      <c r="AY20" s="54"/>
      <c r="AZ20" s="54"/>
      <c r="BA20" s="54"/>
      <c r="BB20" s="54"/>
      <c r="BC20" s="54"/>
      <c r="BD20" s="54"/>
      <c r="BE20" s="54"/>
      <c r="BF20" s="54"/>
      <c r="BG20" s="54"/>
      <c r="BH20" s="54"/>
      <c r="BI20" s="54"/>
      <c r="BJ20" s="54"/>
      <c r="BK20" s="54"/>
      <c r="BL20" s="54"/>
      <c r="BM20" s="54"/>
      <c r="BN20" s="54"/>
      <c r="BO20" s="54"/>
      <c r="BP20" s="54"/>
      <c r="BQ20" s="54"/>
      <c r="BR20" s="54"/>
      <c r="BS20" s="54"/>
      <c r="BT20" s="54"/>
      <c r="BU20" s="54"/>
      <c r="BV20" s="54"/>
      <c r="BW20" s="54"/>
    </row>
    <row r="21" spans="1:75" s="10" customFormat="1" ht="14.4" x14ac:dyDescent="0.25">
      <c r="A21" s="52"/>
      <c r="B21" s="52"/>
      <c r="C21" s="53"/>
      <c r="D21" s="54"/>
      <c r="E21" s="74" t="str">
        <f xml:space="preserve"> E$18</f>
        <v xml:space="preserve">Model period ending </v>
      </c>
      <c r="F21" s="74">
        <f t="shared" ref="F21:BQ21" si="74" xml:space="preserve"> F$18</f>
        <v>0</v>
      </c>
      <c r="G21" s="74" t="str">
        <f t="shared" si="74"/>
        <v>date</v>
      </c>
      <c r="H21" s="74">
        <f t="shared" si="74"/>
        <v>0</v>
      </c>
      <c r="I21" s="74">
        <f t="shared" si="74"/>
        <v>0</v>
      </c>
      <c r="J21" s="74">
        <f t="shared" si="74"/>
        <v>45565</v>
      </c>
      <c r="K21" s="74">
        <f t="shared" si="74"/>
        <v>45657</v>
      </c>
      <c r="L21" s="74">
        <f t="shared" si="74"/>
        <v>45747</v>
      </c>
      <c r="M21" s="74">
        <f t="shared" si="74"/>
        <v>45838</v>
      </c>
      <c r="N21" s="74">
        <f t="shared" si="74"/>
        <v>45930</v>
      </c>
      <c r="O21" s="74">
        <f t="shared" si="74"/>
        <v>46022</v>
      </c>
      <c r="P21" s="74">
        <f t="shared" si="74"/>
        <v>46112</v>
      </c>
      <c r="Q21" s="74">
        <f t="shared" si="74"/>
        <v>46203</v>
      </c>
      <c r="R21" s="74">
        <f t="shared" si="74"/>
        <v>46295</v>
      </c>
      <c r="S21" s="74">
        <f t="shared" si="74"/>
        <v>46387</v>
      </c>
      <c r="T21" s="74">
        <f t="shared" si="74"/>
        <v>46477</v>
      </c>
      <c r="U21" s="74">
        <f t="shared" si="74"/>
        <v>46568</v>
      </c>
      <c r="V21" s="74">
        <f t="shared" si="74"/>
        <v>46660</v>
      </c>
      <c r="W21" s="74">
        <f t="shared" si="74"/>
        <v>46752</v>
      </c>
      <c r="X21" s="74">
        <f t="shared" si="74"/>
        <v>46843</v>
      </c>
      <c r="Y21" s="74">
        <f t="shared" si="74"/>
        <v>46934</v>
      </c>
      <c r="Z21" s="74">
        <f t="shared" si="74"/>
        <v>47026</v>
      </c>
      <c r="AA21" s="74">
        <f t="shared" si="74"/>
        <v>47118</v>
      </c>
      <c r="AB21" s="74">
        <f t="shared" si="74"/>
        <v>47208</v>
      </c>
      <c r="AC21" s="74">
        <f t="shared" si="74"/>
        <v>47299</v>
      </c>
      <c r="AD21" s="74">
        <f t="shared" si="74"/>
        <v>47391</v>
      </c>
      <c r="AE21" s="74">
        <f t="shared" si="74"/>
        <v>47483</v>
      </c>
      <c r="AF21" s="74">
        <f t="shared" si="74"/>
        <v>47573</v>
      </c>
      <c r="AG21" s="74">
        <f t="shared" si="74"/>
        <v>47664</v>
      </c>
      <c r="AH21" s="74">
        <f t="shared" si="74"/>
        <v>47756</v>
      </c>
      <c r="AI21" s="74">
        <f t="shared" si="74"/>
        <v>47848</v>
      </c>
      <c r="AJ21" s="74">
        <f t="shared" si="74"/>
        <v>47938</v>
      </c>
      <c r="AK21" s="74">
        <f t="shared" si="74"/>
        <v>48029</v>
      </c>
      <c r="AL21" s="74">
        <f t="shared" si="74"/>
        <v>48121</v>
      </c>
      <c r="AM21" s="74">
        <f t="shared" si="74"/>
        <v>48213</v>
      </c>
      <c r="AN21" s="74">
        <f t="shared" si="74"/>
        <v>48304</v>
      </c>
      <c r="AO21" s="74">
        <f t="shared" si="74"/>
        <v>48395</v>
      </c>
      <c r="AP21" s="74">
        <f t="shared" si="74"/>
        <v>48487</v>
      </c>
      <c r="AQ21" s="74">
        <f t="shared" si="74"/>
        <v>48579</v>
      </c>
      <c r="AR21" s="74">
        <f t="shared" si="74"/>
        <v>48669</v>
      </c>
      <c r="AS21" s="74">
        <f t="shared" si="74"/>
        <v>48760</v>
      </c>
      <c r="AT21" s="74">
        <f t="shared" si="74"/>
        <v>48852</v>
      </c>
      <c r="AU21" s="74">
        <f t="shared" si="74"/>
        <v>48944</v>
      </c>
      <c r="AV21" s="74">
        <f t="shared" si="74"/>
        <v>49034</v>
      </c>
      <c r="AW21" s="74">
        <f t="shared" si="74"/>
        <v>49125</v>
      </c>
      <c r="AX21" s="74">
        <f t="shared" si="74"/>
        <v>49217</v>
      </c>
      <c r="AY21" s="74">
        <f t="shared" si="74"/>
        <v>49309</v>
      </c>
      <c r="AZ21" s="74">
        <f t="shared" si="74"/>
        <v>49399</v>
      </c>
      <c r="BA21" s="74">
        <f t="shared" si="74"/>
        <v>49490</v>
      </c>
      <c r="BB21" s="74">
        <f t="shared" si="74"/>
        <v>49582</v>
      </c>
      <c r="BC21" s="74">
        <f t="shared" si="74"/>
        <v>49674</v>
      </c>
      <c r="BD21" s="74">
        <f t="shared" si="74"/>
        <v>49765</v>
      </c>
      <c r="BE21" s="74">
        <f t="shared" si="74"/>
        <v>49856</v>
      </c>
      <c r="BF21" s="74">
        <f t="shared" si="74"/>
        <v>49948</v>
      </c>
      <c r="BG21" s="74">
        <f t="shared" si="74"/>
        <v>50040</v>
      </c>
      <c r="BH21" s="74">
        <f t="shared" si="74"/>
        <v>50130</v>
      </c>
      <c r="BI21" s="74">
        <f t="shared" si="74"/>
        <v>50221</v>
      </c>
      <c r="BJ21" s="74">
        <f t="shared" si="74"/>
        <v>50313</v>
      </c>
      <c r="BK21" s="74">
        <f t="shared" si="74"/>
        <v>50405</v>
      </c>
      <c r="BL21" s="74">
        <f t="shared" si="74"/>
        <v>50495</v>
      </c>
      <c r="BM21" s="74">
        <f t="shared" si="74"/>
        <v>50586</v>
      </c>
      <c r="BN21" s="74">
        <f t="shared" si="74"/>
        <v>50678</v>
      </c>
      <c r="BO21" s="74">
        <f t="shared" si="74"/>
        <v>50770</v>
      </c>
      <c r="BP21" s="74">
        <f t="shared" si="74"/>
        <v>50860</v>
      </c>
      <c r="BQ21" s="74">
        <f t="shared" si="74"/>
        <v>50951</v>
      </c>
      <c r="BR21" s="74">
        <f t="shared" ref="BR21:BW21" si="75" xml:space="preserve"> BR$18</f>
        <v>51043</v>
      </c>
      <c r="BS21" s="74">
        <f t="shared" si="75"/>
        <v>51135</v>
      </c>
      <c r="BT21" s="74">
        <f t="shared" si="75"/>
        <v>51226</v>
      </c>
      <c r="BU21" s="74">
        <f t="shared" si="75"/>
        <v>51317</v>
      </c>
      <c r="BV21" s="74">
        <f t="shared" si="75"/>
        <v>51409</v>
      </c>
      <c r="BW21" s="74">
        <f t="shared" si="75"/>
        <v>51501</v>
      </c>
    </row>
    <row r="22" spans="1:75" s="19" customFormat="1" ht="14.4" x14ac:dyDescent="0.25">
      <c r="A22" s="52"/>
      <c r="B22" s="52"/>
      <c r="C22" s="53"/>
      <c r="D22" s="54"/>
      <c r="E22" s="55" t="s">
        <v>25</v>
      </c>
      <c r="F22" s="95"/>
      <c r="G22" s="95" t="s">
        <v>26</v>
      </c>
      <c r="H22" s="95"/>
      <c r="I22" s="153"/>
      <c r="J22" s="95">
        <f t="shared" ref="J22:AO22" si="76" xml:space="preserve"> IF(MONTH(J21) &lt;= $F20, YEAR(J21), YEAR(J21) + 1)</f>
        <v>2024</v>
      </c>
      <c r="K22" s="95">
        <f t="shared" si="76"/>
        <v>2024</v>
      </c>
      <c r="L22" s="95">
        <f t="shared" si="76"/>
        <v>2025</v>
      </c>
      <c r="M22" s="95">
        <f t="shared" si="76"/>
        <v>2025</v>
      </c>
      <c r="N22" s="95">
        <f t="shared" si="76"/>
        <v>2025</v>
      </c>
      <c r="O22" s="95">
        <f t="shared" si="76"/>
        <v>2025</v>
      </c>
      <c r="P22" s="95">
        <f t="shared" si="76"/>
        <v>2026</v>
      </c>
      <c r="Q22" s="95">
        <f t="shared" si="76"/>
        <v>2026</v>
      </c>
      <c r="R22" s="95">
        <f t="shared" si="76"/>
        <v>2026</v>
      </c>
      <c r="S22" s="95">
        <f t="shared" si="76"/>
        <v>2026</v>
      </c>
      <c r="T22" s="95">
        <f t="shared" si="76"/>
        <v>2027</v>
      </c>
      <c r="U22" s="95">
        <f t="shared" si="76"/>
        <v>2027</v>
      </c>
      <c r="V22" s="95">
        <f t="shared" si="76"/>
        <v>2027</v>
      </c>
      <c r="W22" s="95">
        <f t="shared" si="76"/>
        <v>2027</v>
      </c>
      <c r="X22" s="95">
        <f t="shared" si="76"/>
        <v>2028</v>
      </c>
      <c r="Y22" s="95">
        <f t="shared" si="76"/>
        <v>2028</v>
      </c>
      <c r="Z22" s="95">
        <f t="shared" si="76"/>
        <v>2028</v>
      </c>
      <c r="AA22" s="95">
        <f t="shared" si="76"/>
        <v>2028</v>
      </c>
      <c r="AB22" s="95">
        <f t="shared" si="76"/>
        <v>2029</v>
      </c>
      <c r="AC22" s="95">
        <f t="shared" si="76"/>
        <v>2029</v>
      </c>
      <c r="AD22" s="95">
        <f t="shared" si="76"/>
        <v>2029</v>
      </c>
      <c r="AE22" s="95">
        <f t="shared" si="76"/>
        <v>2029</v>
      </c>
      <c r="AF22" s="95">
        <f t="shared" si="76"/>
        <v>2030</v>
      </c>
      <c r="AG22" s="95">
        <f t="shared" si="76"/>
        <v>2030</v>
      </c>
      <c r="AH22" s="95">
        <f t="shared" si="76"/>
        <v>2030</v>
      </c>
      <c r="AI22" s="95">
        <f t="shared" si="76"/>
        <v>2030</v>
      </c>
      <c r="AJ22" s="95">
        <f t="shared" si="76"/>
        <v>2031</v>
      </c>
      <c r="AK22" s="95">
        <f t="shared" si="76"/>
        <v>2031</v>
      </c>
      <c r="AL22" s="95">
        <f t="shared" si="76"/>
        <v>2031</v>
      </c>
      <c r="AM22" s="95">
        <f t="shared" si="76"/>
        <v>2031</v>
      </c>
      <c r="AN22" s="95">
        <f t="shared" si="76"/>
        <v>2032</v>
      </c>
      <c r="AO22" s="95">
        <f t="shared" si="76"/>
        <v>2032</v>
      </c>
      <c r="AP22" s="95">
        <f t="shared" ref="AP22:BU22" si="77" xml:space="preserve"> IF(MONTH(AP21) &lt;= $F20, YEAR(AP21), YEAR(AP21) + 1)</f>
        <v>2032</v>
      </c>
      <c r="AQ22" s="95">
        <f t="shared" si="77"/>
        <v>2032</v>
      </c>
      <c r="AR22" s="95">
        <f t="shared" si="77"/>
        <v>2033</v>
      </c>
      <c r="AS22" s="95">
        <f t="shared" si="77"/>
        <v>2033</v>
      </c>
      <c r="AT22" s="95">
        <f t="shared" si="77"/>
        <v>2033</v>
      </c>
      <c r="AU22" s="95">
        <f t="shared" si="77"/>
        <v>2033</v>
      </c>
      <c r="AV22" s="95">
        <f t="shared" si="77"/>
        <v>2034</v>
      </c>
      <c r="AW22" s="95">
        <f t="shared" si="77"/>
        <v>2034</v>
      </c>
      <c r="AX22" s="95">
        <f t="shared" si="77"/>
        <v>2034</v>
      </c>
      <c r="AY22" s="95">
        <f t="shared" si="77"/>
        <v>2034</v>
      </c>
      <c r="AZ22" s="95">
        <f t="shared" si="77"/>
        <v>2035</v>
      </c>
      <c r="BA22" s="95">
        <f t="shared" si="77"/>
        <v>2035</v>
      </c>
      <c r="BB22" s="95">
        <f t="shared" si="77"/>
        <v>2035</v>
      </c>
      <c r="BC22" s="95">
        <f t="shared" si="77"/>
        <v>2035</v>
      </c>
      <c r="BD22" s="95">
        <f t="shared" si="77"/>
        <v>2036</v>
      </c>
      <c r="BE22" s="95">
        <f t="shared" si="77"/>
        <v>2036</v>
      </c>
      <c r="BF22" s="95">
        <f t="shared" si="77"/>
        <v>2036</v>
      </c>
      <c r="BG22" s="95">
        <f t="shared" si="77"/>
        <v>2036</v>
      </c>
      <c r="BH22" s="95">
        <f t="shared" si="77"/>
        <v>2037</v>
      </c>
      <c r="BI22" s="95">
        <f t="shared" si="77"/>
        <v>2037</v>
      </c>
      <c r="BJ22" s="95">
        <f t="shared" si="77"/>
        <v>2037</v>
      </c>
      <c r="BK22" s="95">
        <f t="shared" si="77"/>
        <v>2037</v>
      </c>
      <c r="BL22" s="95">
        <f t="shared" si="77"/>
        <v>2038</v>
      </c>
      <c r="BM22" s="95">
        <f t="shared" si="77"/>
        <v>2038</v>
      </c>
      <c r="BN22" s="95">
        <f t="shared" si="77"/>
        <v>2038</v>
      </c>
      <c r="BO22" s="95">
        <f t="shared" si="77"/>
        <v>2038</v>
      </c>
      <c r="BP22" s="95">
        <f t="shared" si="77"/>
        <v>2039</v>
      </c>
      <c r="BQ22" s="95">
        <f t="shared" si="77"/>
        <v>2039</v>
      </c>
      <c r="BR22" s="95">
        <f t="shared" si="77"/>
        <v>2039</v>
      </c>
      <c r="BS22" s="95">
        <f t="shared" si="77"/>
        <v>2039</v>
      </c>
      <c r="BT22" s="95">
        <f t="shared" si="77"/>
        <v>2040</v>
      </c>
      <c r="BU22" s="95">
        <f t="shared" si="77"/>
        <v>2040</v>
      </c>
      <c r="BV22" s="95">
        <f t="shared" ref="BV22:BW22" si="78" xml:space="preserve"> IF(MONTH(BV21) &lt;= $F20, YEAR(BV21), YEAR(BV21) + 1)</f>
        <v>2040</v>
      </c>
      <c r="BW22" s="95">
        <f t="shared" si="78"/>
        <v>2040</v>
      </c>
    </row>
    <row r="23" spans="1:75" s="19" customFormat="1" ht="14.4" x14ac:dyDescent="0.25">
      <c r="A23" s="52"/>
      <c r="B23" s="52"/>
      <c r="C23" s="53"/>
      <c r="D23" s="54"/>
      <c r="E23" s="55"/>
      <c r="F23" s="95"/>
      <c r="G23" s="95"/>
      <c r="H23" s="95"/>
      <c r="I23" s="153"/>
      <c r="J23" s="95"/>
      <c r="K23" s="95"/>
      <c r="L23" s="95"/>
      <c r="M23" s="95"/>
      <c r="N23" s="95"/>
      <c r="O23" s="95"/>
      <c r="P23" s="95"/>
      <c r="Q23" s="95"/>
      <c r="R23" s="95"/>
      <c r="S23" s="95"/>
      <c r="T23" s="95"/>
      <c r="U23" s="95"/>
      <c r="V23" s="95"/>
      <c r="W23" s="95"/>
      <c r="X23" s="95"/>
      <c r="Y23" s="95"/>
      <c r="Z23" s="95"/>
      <c r="AA23" s="95"/>
      <c r="AB23" s="95"/>
      <c r="AC23" s="95"/>
      <c r="AD23" s="95"/>
      <c r="AE23" s="95"/>
      <c r="AF23" s="95"/>
      <c r="AG23" s="95"/>
      <c r="AH23" s="95"/>
      <c r="AI23" s="95"/>
      <c r="AJ23" s="95"/>
      <c r="AK23" s="95"/>
      <c r="AL23" s="95"/>
      <c r="AM23" s="95"/>
      <c r="AN23" s="95"/>
      <c r="AO23" s="95"/>
      <c r="AP23" s="95"/>
      <c r="AQ23" s="95"/>
      <c r="AR23" s="95"/>
      <c r="AS23" s="95"/>
      <c r="AT23" s="95"/>
      <c r="AU23" s="95"/>
      <c r="AV23" s="95"/>
      <c r="AW23" s="95"/>
      <c r="AX23" s="95"/>
      <c r="AY23" s="95"/>
      <c r="AZ23" s="95"/>
      <c r="BA23" s="95"/>
      <c r="BB23" s="95"/>
      <c r="BC23" s="95"/>
      <c r="BD23" s="95"/>
      <c r="BE23" s="95"/>
      <c r="BF23" s="95"/>
      <c r="BG23" s="95"/>
      <c r="BH23" s="95"/>
      <c r="BI23" s="95"/>
      <c r="BJ23" s="95"/>
      <c r="BK23" s="95"/>
      <c r="BL23" s="95"/>
      <c r="BM23" s="95"/>
      <c r="BN23" s="95"/>
      <c r="BO23" s="95"/>
      <c r="BP23" s="95"/>
      <c r="BQ23" s="95"/>
      <c r="BR23" s="95"/>
      <c r="BS23" s="95"/>
      <c r="BT23" s="95"/>
      <c r="BU23" s="95"/>
      <c r="BV23" s="95"/>
      <c r="BW23" s="95"/>
    </row>
    <row r="24" spans="1:75" s="19" customFormat="1" ht="14.4" x14ac:dyDescent="0.25">
      <c r="A24" s="52"/>
      <c r="B24" s="52"/>
      <c r="C24" s="53"/>
      <c r="D24" s="54"/>
      <c r="E24" s="55"/>
      <c r="F24" s="95"/>
      <c r="G24" s="95"/>
      <c r="H24" s="95"/>
      <c r="I24" s="153"/>
      <c r="J24" s="95"/>
      <c r="K24" s="95"/>
      <c r="L24" s="95"/>
      <c r="M24" s="95"/>
      <c r="N24" s="95"/>
      <c r="O24" s="95"/>
      <c r="P24" s="95"/>
      <c r="Q24" s="95"/>
      <c r="R24" s="95"/>
      <c r="S24" s="95"/>
      <c r="T24" s="95"/>
      <c r="U24" s="95"/>
      <c r="V24" s="95"/>
      <c r="W24" s="95"/>
      <c r="X24" s="95"/>
      <c r="Y24" s="95"/>
      <c r="Z24" s="95"/>
      <c r="AA24" s="95"/>
      <c r="AB24" s="95"/>
      <c r="AC24" s="95"/>
      <c r="AD24" s="95"/>
      <c r="AE24" s="95"/>
      <c r="AF24" s="95"/>
      <c r="AG24" s="95"/>
      <c r="AH24" s="95"/>
      <c r="AI24" s="95"/>
      <c r="AJ24" s="95"/>
      <c r="AK24" s="95"/>
      <c r="AL24" s="95"/>
      <c r="AM24" s="95"/>
      <c r="AN24" s="95"/>
      <c r="AO24" s="95"/>
      <c r="AP24" s="95"/>
      <c r="AQ24" s="95"/>
      <c r="AR24" s="95"/>
      <c r="AS24" s="95"/>
      <c r="AT24" s="95"/>
      <c r="AU24" s="95"/>
      <c r="AV24" s="95"/>
      <c r="AW24" s="95"/>
      <c r="AX24" s="95"/>
      <c r="AY24" s="95"/>
      <c r="AZ24" s="95"/>
      <c r="BA24" s="95"/>
      <c r="BB24" s="95"/>
      <c r="BC24" s="95"/>
      <c r="BD24" s="95"/>
      <c r="BE24" s="95"/>
      <c r="BF24" s="95"/>
      <c r="BG24" s="95"/>
      <c r="BH24" s="95"/>
      <c r="BI24" s="95"/>
      <c r="BJ24" s="95"/>
      <c r="BK24" s="95"/>
      <c r="BL24" s="95"/>
      <c r="BM24" s="95"/>
      <c r="BN24" s="95"/>
      <c r="BO24" s="95"/>
      <c r="BP24" s="95"/>
      <c r="BQ24" s="95"/>
      <c r="BR24" s="95"/>
      <c r="BS24" s="95"/>
      <c r="BT24" s="95"/>
      <c r="BU24" s="95"/>
      <c r="BV24" s="95"/>
      <c r="BW24" s="95"/>
    </row>
    <row r="25" spans="1:75" s="19" customFormat="1" ht="14.4" x14ac:dyDescent="0.25">
      <c r="A25" s="52"/>
      <c r="B25" s="52"/>
      <c r="C25" s="53"/>
      <c r="D25" s="54"/>
      <c r="E25" s="201" t="str">
        <f t="shared" ref="E25:AJ25" si="79" xml:space="preserve"> E$18</f>
        <v xml:space="preserve">Model period ending </v>
      </c>
      <c r="F25" s="201">
        <f t="shared" si="79"/>
        <v>0</v>
      </c>
      <c r="G25" s="201" t="str">
        <f t="shared" si="79"/>
        <v>date</v>
      </c>
      <c r="H25" s="201">
        <f t="shared" si="79"/>
        <v>0</v>
      </c>
      <c r="I25" s="201">
        <f t="shared" si="79"/>
        <v>0</v>
      </c>
      <c r="J25" s="201">
        <f t="shared" si="79"/>
        <v>45565</v>
      </c>
      <c r="K25" s="201">
        <f t="shared" si="79"/>
        <v>45657</v>
      </c>
      <c r="L25" s="201">
        <f t="shared" si="79"/>
        <v>45747</v>
      </c>
      <c r="M25" s="201">
        <f t="shared" si="79"/>
        <v>45838</v>
      </c>
      <c r="N25" s="201">
        <f t="shared" si="79"/>
        <v>45930</v>
      </c>
      <c r="O25" s="201">
        <f t="shared" si="79"/>
        <v>46022</v>
      </c>
      <c r="P25" s="201">
        <f t="shared" si="79"/>
        <v>46112</v>
      </c>
      <c r="Q25" s="201">
        <f t="shared" si="79"/>
        <v>46203</v>
      </c>
      <c r="R25" s="201">
        <f t="shared" si="79"/>
        <v>46295</v>
      </c>
      <c r="S25" s="201">
        <f t="shared" si="79"/>
        <v>46387</v>
      </c>
      <c r="T25" s="201">
        <f t="shared" si="79"/>
        <v>46477</v>
      </c>
      <c r="U25" s="201">
        <f t="shared" si="79"/>
        <v>46568</v>
      </c>
      <c r="V25" s="201">
        <f t="shared" si="79"/>
        <v>46660</v>
      </c>
      <c r="W25" s="201">
        <f t="shared" si="79"/>
        <v>46752</v>
      </c>
      <c r="X25" s="201">
        <f t="shared" si="79"/>
        <v>46843</v>
      </c>
      <c r="Y25" s="201">
        <f t="shared" si="79"/>
        <v>46934</v>
      </c>
      <c r="Z25" s="201">
        <f t="shared" si="79"/>
        <v>47026</v>
      </c>
      <c r="AA25" s="201">
        <f t="shared" si="79"/>
        <v>47118</v>
      </c>
      <c r="AB25" s="201">
        <f t="shared" si="79"/>
        <v>47208</v>
      </c>
      <c r="AC25" s="201">
        <f t="shared" si="79"/>
        <v>47299</v>
      </c>
      <c r="AD25" s="201">
        <f t="shared" si="79"/>
        <v>47391</v>
      </c>
      <c r="AE25" s="201">
        <f t="shared" si="79"/>
        <v>47483</v>
      </c>
      <c r="AF25" s="201">
        <f t="shared" si="79"/>
        <v>47573</v>
      </c>
      <c r="AG25" s="201">
        <f t="shared" si="79"/>
        <v>47664</v>
      </c>
      <c r="AH25" s="201">
        <f t="shared" si="79"/>
        <v>47756</v>
      </c>
      <c r="AI25" s="201">
        <f t="shared" si="79"/>
        <v>47848</v>
      </c>
      <c r="AJ25" s="201">
        <f t="shared" si="79"/>
        <v>47938</v>
      </c>
      <c r="AK25" s="201">
        <f t="shared" ref="AK25:BP25" si="80" xml:space="preserve"> AK$18</f>
        <v>48029</v>
      </c>
      <c r="AL25" s="201">
        <f t="shared" si="80"/>
        <v>48121</v>
      </c>
      <c r="AM25" s="201">
        <f t="shared" si="80"/>
        <v>48213</v>
      </c>
      <c r="AN25" s="201">
        <f t="shared" si="80"/>
        <v>48304</v>
      </c>
      <c r="AO25" s="201">
        <f t="shared" si="80"/>
        <v>48395</v>
      </c>
      <c r="AP25" s="201">
        <f t="shared" si="80"/>
        <v>48487</v>
      </c>
      <c r="AQ25" s="201">
        <f t="shared" si="80"/>
        <v>48579</v>
      </c>
      <c r="AR25" s="201">
        <f t="shared" si="80"/>
        <v>48669</v>
      </c>
      <c r="AS25" s="201">
        <f t="shared" si="80"/>
        <v>48760</v>
      </c>
      <c r="AT25" s="201">
        <f t="shared" si="80"/>
        <v>48852</v>
      </c>
      <c r="AU25" s="201">
        <f t="shared" si="80"/>
        <v>48944</v>
      </c>
      <c r="AV25" s="201">
        <f t="shared" si="80"/>
        <v>49034</v>
      </c>
      <c r="AW25" s="201">
        <f t="shared" si="80"/>
        <v>49125</v>
      </c>
      <c r="AX25" s="201">
        <f t="shared" si="80"/>
        <v>49217</v>
      </c>
      <c r="AY25" s="201">
        <f t="shared" si="80"/>
        <v>49309</v>
      </c>
      <c r="AZ25" s="201">
        <f t="shared" si="80"/>
        <v>49399</v>
      </c>
      <c r="BA25" s="201">
        <f t="shared" si="80"/>
        <v>49490</v>
      </c>
      <c r="BB25" s="201">
        <f t="shared" si="80"/>
        <v>49582</v>
      </c>
      <c r="BC25" s="201">
        <f t="shared" si="80"/>
        <v>49674</v>
      </c>
      <c r="BD25" s="201">
        <f t="shared" si="80"/>
        <v>49765</v>
      </c>
      <c r="BE25" s="201">
        <f t="shared" si="80"/>
        <v>49856</v>
      </c>
      <c r="BF25" s="201">
        <f t="shared" si="80"/>
        <v>49948</v>
      </c>
      <c r="BG25" s="201">
        <f t="shared" si="80"/>
        <v>50040</v>
      </c>
      <c r="BH25" s="201">
        <f t="shared" si="80"/>
        <v>50130</v>
      </c>
      <c r="BI25" s="201">
        <f t="shared" si="80"/>
        <v>50221</v>
      </c>
      <c r="BJ25" s="201">
        <f t="shared" si="80"/>
        <v>50313</v>
      </c>
      <c r="BK25" s="201">
        <f t="shared" si="80"/>
        <v>50405</v>
      </c>
      <c r="BL25" s="201">
        <f t="shared" si="80"/>
        <v>50495</v>
      </c>
      <c r="BM25" s="201">
        <f t="shared" si="80"/>
        <v>50586</v>
      </c>
      <c r="BN25" s="201">
        <f t="shared" si="80"/>
        <v>50678</v>
      </c>
      <c r="BO25" s="201">
        <f t="shared" si="80"/>
        <v>50770</v>
      </c>
      <c r="BP25" s="201">
        <f t="shared" si="80"/>
        <v>50860</v>
      </c>
      <c r="BQ25" s="201">
        <f t="shared" ref="BQ25:BW25" si="81" xml:space="preserve"> BQ$18</f>
        <v>50951</v>
      </c>
      <c r="BR25" s="201">
        <f t="shared" si="81"/>
        <v>51043</v>
      </c>
      <c r="BS25" s="201">
        <f t="shared" si="81"/>
        <v>51135</v>
      </c>
      <c r="BT25" s="201">
        <f t="shared" si="81"/>
        <v>51226</v>
      </c>
      <c r="BU25" s="201">
        <f t="shared" si="81"/>
        <v>51317</v>
      </c>
      <c r="BV25" s="201">
        <f t="shared" si="81"/>
        <v>51409</v>
      </c>
      <c r="BW25" s="201">
        <f t="shared" si="81"/>
        <v>51501</v>
      </c>
    </row>
    <row r="26" spans="1:75" s="19" customFormat="1" ht="14.4" x14ac:dyDescent="0.25">
      <c r="A26" s="52"/>
      <c r="B26" s="52"/>
      <c r="C26" s="53"/>
      <c r="D26" s="54"/>
      <c r="E26" s="55" t="s">
        <v>169</v>
      </c>
      <c r="F26" s="95"/>
      <c r="G26" s="95" t="s">
        <v>16</v>
      </c>
      <c r="H26" s="95"/>
      <c r="I26" s="153"/>
      <c r="J26" s="83">
        <f t="shared" ref="J26:AO26" si="82">EOMONTH(J25,-3)</f>
        <v>45473</v>
      </c>
      <c r="K26" s="83">
        <f t="shared" si="82"/>
        <v>45565</v>
      </c>
      <c r="L26" s="83">
        <f t="shared" si="82"/>
        <v>45657</v>
      </c>
      <c r="M26" s="83">
        <f t="shared" si="82"/>
        <v>45747</v>
      </c>
      <c r="N26" s="83">
        <f t="shared" si="82"/>
        <v>45838</v>
      </c>
      <c r="O26" s="83">
        <f t="shared" si="82"/>
        <v>45930</v>
      </c>
      <c r="P26" s="83">
        <f t="shared" si="82"/>
        <v>46022</v>
      </c>
      <c r="Q26" s="83">
        <f t="shared" si="82"/>
        <v>46112</v>
      </c>
      <c r="R26" s="83">
        <f t="shared" si="82"/>
        <v>46203</v>
      </c>
      <c r="S26" s="83">
        <f t="shared" si="82"/>
        <v>46295</v>
      </c>
      <c r="T26" s="83">
        <f t="shared" si="82"/>
        <v>46387</v>
      </c>
      <c r="U26" s="83">
        <f t="shared" si="82"/>
        <v>46477</v>
      </c>
      <c r="V26" s="83">
        <f t="shared" si="82"/>
        <v>46568</v>
      </c>
      <c r="W26" s="83">
        <f t="shared" si="82"/>
        <v>46660</v>
      </c>
      <c r="X26" s="83">
        <f t="shared" si="82"/>
        <v>46752</v>
      </c>
      <c r="Y26" s="83">
        <f t="shared" si="82"/>
        <v>46843</v>
      </c>
      <c r="Z26" s="83">
        <f t="shared" si="82"/>
        <v>46934</v>
      </c>
      <c r="AA26" s="83">
        <f t="shared" si="82"/>
        <v>47026</v>
      </c>
      <c r="AB26" s="83">
        <f t="shared" si="82"/>
        <v>47118</v>
      </c>
      <c r="AC26" s="83">
        <f t="shared" si="82"/>
        <v>47208</v>
      </c>
      <c r="AD26" s="83">
        <f t="shared" si="82"/>
        <v>47299</v>
      </c>
      <c r="AE26" s="83">
        <f t="shared" si="82"/>
        <v>47391</v>
      </c>
      <c r="AF26" s="83">
        <f t="shared" si="82"/>
        <v>47483</v>
      </c>
      <c r="AG26" s="83">
        <f t="shared" si="82"/>
        <v>47573</v>
      </c>
      <c r="AH26" s="83">
        <f t="shared" si="82"/>
        <v>47664</v>
      </c>
      <c r="AI26" s="83">
        <f t="shared" si="82"/>
        <v>47756</v>
      </c>
      <c r="AJ26" s="83">
        <f t="shared" si="82"/>
        <v>47848</v>
      </c>
      <c r="AK26" s="83">
        <f t="shared" si="82"/>
        <v>47938</v>
      </c>
      <c r="AL26" s="83">
        <f t="shared" si="82"/>
        <v>48029</v>
      </c>
      <c r="AM26" s="83">
        <f t="shared" si="82"/>
        <v>48121</v>
      </c>
      <c r="AN26" s="83">
        <f t="shared" si="82"/>
        <v>48213</v>
      </c>
      <c r="AO26" s="83">
        <f t="shared" si="82"/>
        <v>48304</v>
      </c>
      <c r="AP26" s="83">
        <f t="shared" ref="AP26:BU26" si="83">EOMONTH(AP25,-3)</f>
        <v>48395</v>
      </c>
      <c r="AQ26" s="83">
        <f t="shared" si="83"/>
        <v>48487</v>
      </c>
      <c r="AR26" s="83">
        <f t="shared" si="83"/>
        <v>48579</v>
      </c>
      <c r="AS26" s="83">
        <f t="shared" si="83"/>
        <v>48669</v>
      </c>
      <c r="AT26" s="83">
        <f t="shared" si="83"/>
        <v>48760</v>
      </c>
      <c r="AU26" s="83">
        <f t="shared" si="83"/>
        <v>48852</v>
      </c>
      <c r="AV26" s="83">
        <f t="shared" si="83"/>
        <v>48944</v>
      </c>
      <c r="AW26" s="83">
        <f t="shared" si="83"/>
        <v>49034</v>
      </c>
      <c r="AX26" s="83">
        <f t="shared" si="83"/>
        <v>49125</v>
      </c>
      <c r="AY26" s="83">
        <f t="shared" si="83"/>
        <v>49217</v>
      </c>
      <c r="AZ26" s="83">
        <f t="shared" si="83"/>
        <v>49309</v>
      </c>
      <c r="BA26" s="83">
        <f t="shared" si="83"/>
        <v>49399</v>
      </c>
      <c r="BB26" s="83">
        <f t="shared" si="83"/>
        <v>49490</v>
      </c>
      <c r="BC26" s="83">
        <f t="shared" si="83"/>
        <v>49582</v>
      </c>
      <c r="BD26" s="83">
        <f t="shared" si="83"/>
        <v>49674</v>
      </c>
      <c r="BE26" s="83">
        <f t="shared" si="83"/>
        <v>49765</v>
      </c>
      <c r="BF26" s="83">
        <f t="shared" si="83"/>
        <v>49856</v>
      </c>
      <c r="BG26" s="83">
        <f t="shared" si="83"/>
        <v>49948</v>
      </c>
      <c r="BH26" s="83">
        <f t="shared" si="83"/>
        <v>50040</v>
      </c>
      <c r="BI26" s="83">
        <f t="shared" si="83"/>
        <v>50130</v>
      </c>
      <c r="BJ26" s="83">
        <f t="shared" si="83"/>
        <v>50221</v>
      </c>
      <c r="BK26" s="83">
        <f t="shared" si="83"/>
        <v>50313</v>
      </c>
      <c r="BL26" s="83">
        <f t="shared" si="83"/>
        <v>50405</v>
      </c>
      <c r="BM26" s="83">
        <f t="shared" si="83"/>
        <v>50495</v>
      </c>
      <c r="BN26" s="83">
        <f t="shared" si="83"/>
        <v>50586</v>
      </c>
      <c r="BO26" s="83">
        <f t="shared" si="83"/>
        <v>50678</v>
      </c>
      <c r="BP26" s="83">
        <f t="shared" si="83"/>
        <v>50770</v>
      </c>
      <c r="BQ26" s="83">
        <f t="shared" si="83"/>
        <v>50860</v>
      </c>
      <c r="BR26" s="83">
        <f t="shared" si="83"/>
        <v>50951</v>
      </c>
      <c r="BS26" s="83">
        <f t="shared" si="83"/>
        <v>51043</v>
      </c>
      <c r="BT26" s="83">
        <f t="shared" si="83"/>
        <v>51135</v>
      </c>
      <c r="BU26" s="83">
        <f t="shared" si="83"/>
        <v>51226</v>
      </c>
      <c r="BV26" s="83">
        <f t="shared" ref="BV26:BW26" si="84">EOMONTH(BV25,-3)</f>
        <v>51317</v>
      </c>
      <c r="BW26" s="83">
        <f t="shared" si="84"/>
        <v>51409</v>
      </c>
    </row>
    <row r="27" spans="1:75" s="204" customFormat="1" ht="14.4" x14ac:dyDescent="0.25">
      <c r="A27" s="195"/>
      <c r="B27" s="195"/>
      <c r="C27" s="196"/>
      <c r="D27" s="197"/>
      <c r="E27" s="116" t="s">
        <v>170</v>
      </c>
      <c r="F27" s="202"/>
      <c r="G27" s="202" t="s">
        <v>125</v>
      </c>
      <c r="H27" s="202"/>
      <c r="I27" s="203"/>
      <c r="J27" s="202">
        <f t="shared" ref="J27:AO27" si="85">J25-J26</f>
        <v>92</v>
      </c>
      <c r="K27" s="202">
        <f t="shared" si="85"/>
        <v>92</v>
      </c>
      <c r="L27" s="202">
        <f t="shared" si="85"/>
        <v>90</v>
      </c>
      <c r="M27" s="202">
        <f t="shared" si="85"/>
        <v>91</v>
      </c>
      <c r="N27" s="202">
        <f t="shared" si="85"/>
        <v>92</v>
      </c>
      <c r="O27" s="202">
        <f t="shared" si="85"/>
        <v>92</v>
      </c>
      <c r="P27" s="202">
        <f t="shared" si="85"/>
        <v>90</v>
      </c>
      <c r="Q27" s="202">
        <f t="shared" si="85"/>
        <v>91</v>
      </c>
      <c r="R27" s="202">
        <f t="shared" si="85"/>
        <v>92</v>
      </c>
      <c r="S27" s="202">
        <f t="shared" si="85"/>
        <v>92</v>
      </c>
      <c r="T27" s="202">
        <f t="shared" si="85"/>
        <v>90</v>
      </c>
      <c r="U27" s="202">
        <f t="shared" si="85"/>
        <v>91</v>
      </c>
      <c r="V27" s="202">
        <f t="shared" si="85"/>
        <v>92</v>
      </c>
      <c r="W27" s="202">
        <f t="shared" si="85"/>
        <v>92</v>
      </c>
      <c r="X27" s="202">
        <f t="shared" si="85"/>
        <v>91</v>
      </c>
      <c r="Y27" s="202">
        <f t="shared" si="85"/>
        <v>91</v>
      </c>
      <c r="Z27" s="202">
        <f t="shared" si="85"/>
        <v>92</v>
      </c>
      <c r="AA27" s="202">
        <f t="shared" si="85"/>
        <v>92</v>
      </c>
      <c r="AB27" s="202">
        <f t="shared" si="85"/>
        <v>90</v>
      </c>
      <c r="AC27" s="202">
        <f t="shared" si="85"/>
        <v>91</v>
      </c>
      <c r="AD27" s="202">
        <f t="shared" si="85"/>
        <v>92</v>
      </c>
      <c r="AE27" s="202">
        <f t="shared" si="85"/>
        <v>92</v>
      </c>
      <c r="AF27" s="202">
        <f t="shared" si="85"/>
        <v>90</v>
      </c>
      <c r="AG27" s="202">
        <f t="shared" si="85"/>
        <v>91</v>
      </c>
      <c r="AH27" s="202">
        <f t="shared" si="85"/>
        <v>92</v>
      </c>
      <c r="AI27" s="202">
        <f t="shared" si="85"/>
        <v>92</v>
      </c>
      <c r="AJ27" s="202">
        <f t="shared" si="85"/>
        <v>90</v>
      </c>
      <c r="AK27" s="202">
        <f t="shared" si="85"/>
        <v>91</v>
      </c>
      <c r="AL27" s="202">
        <f t="shared" si="85"/>
        <v>92</v>
      </c>
      <c r="AM27" s="202">
        <f t="shared" si="85"/>
        <v>92</v>
      </c>
      <c r="AN27" s="202">
        <f t="shared" si="85"/>
        <v>91</v>
      </c>
      <c r="AO27" s="202">
        <f t="shared" si="85"/>
        <v>91</v>
      </c>
      <c r="AP27" s="202">
        <f t="shared" ref="AP27:BU27" si="86">AP25-AP26</f>
        <v>92</v>
      </c>
      <c r="AQ27" s="202">
        <f t="shared" si="86"/>
        <v>92</v>
      </c>
      <c r="AR27" s="202">
        <f t="shared" si="86"/>
        <v>90</v>
      </c>
      <c r="AS27" s="202">
        <f t="shared" si="86"/>
        <v>91</v>
      </c>
      <c r="AT27" s="202">
        <f t="shared" si="86"/>
        <v>92</v>
      </c>
      <c r="AU27" s="202">
        <f t="shared" si="86"/>
        <v>92</v>
      </c>
      <c r="AV27" s="202">
        <f t="shared" si="86"/>
        <v>90</v>
      </c>
      <c r="AW27" s="202">
        <f t="shared" si="86"/>
        <v>91</v>
      </c>
      <c r="AX27" s="202">
        <f t="shared" si="86"/>
        <v>92</v>
      </c>
      <c r="AY27" s="202">
        <f t="shared" si="86"/>
        <v>92</v>
      </c>
      <c r="AZ27" s="202">
        <f t="shared" si="86"/>
        <v>90</v>
      </c>
      <c r="BA27" s="202">
        <f t="shared" si="86"/>
        <v>91</v>
      </c>
      <c r="BB27" s="202">
        <f t="shared" si="86"/>
        <v>92</v>
      </c>
      <c r="BC27" s="202">
        <f t="shared" si="86"/>
        <v>92</v>
      </c>
      <c r="BD27" s="202">
        <f t="shared" si="86"/>
        <v>91</v>
      </c>
      <c r="BE27" s="202">
        <f t="shared" si="86"/>
        <v>91</v>
      </c>
      <c r="BF27" s="202">
        <f t="shared" si="86"/>
        <v>92</v>
      </c>
      <c r="BG27" s="202">
        <f t="shared" si="86"/>
        <v>92</v>
      </c>
      <c r="BH27" s="202">
        <f t="shared" si="86"/>
        <v>90</v>
      </c>
      <c r="BI27" s="202">
        <f t="shared" si="86"/>
        <v>91</v>
      </c>
      <c r="BJ27" s="202">
        <f t="shared" si="86"/>
        <v>92</v>
      </c>
      <c r="BK27" s="202">
        <f t="shared" si="86"/>
        <v>92</v>
      </c>
      <c r="BL27" s="202">
        <f t="shared" si="86"/>
        <v>90</v>
      </c>
      <c r="BM27" s="202">
        <f t="shared" si="86"/>
        <v>91</v>
      </c>
      <c r="BN27" s="202">
        <f t="shared" si="86"/>
        <v>92</v>
      </c>
      <c r="BO27" s="202">
        <f t="shared" si="86"/>
        <v>92</v>
      </c>
      <c r="BP27" s="202">
        <f t="shared" si="86"/>
        <v>90</v>
      </c>
      <c r="BQ27" s="202">
        <f t="shared" si="86"/>
        <v>91</v>
      </c>
      <c r="BR27" s="202">
        <f t="shared" si="86"/>
        <v>92</v>
      </c>
      <c r="BS27" s="202">
        <f t="shared" si="86"/>
        <v>92</v>
      </c>
      <c r="BT27" s="202">
        <f t="shared" si="86"/>
        <v>91</v>
      </c>
      <c r="BU27" s="202">
        <f t="shared" si="86"/>
        <v>91</v>
      </c>
      <c r="BV27" s="202">
        <f t="shared" ref="BV27:BW27" si="87">BV25-BV26</f>
        <v>92</v>
      </c>
      <c r="BW27" s="202">
        <f t="shared" si="87"/>
        <v>92</v>
      </c>
    </row>
    <row r="28" spans="1:75" s="19" customFormat="1" ht="14.4" x14ac:dyDescent="0.25">
      <c r="A28" s="52"/>
      <c r="B28" s="52"/>
      <c r="C28" s="53"/>
      <c r="D28" s="54"/>
      <c r="E28" s="55"/>
      <c r="F28" s="95"/>
      <c r="G28" s="95"/>
      <c r="H28" s="95"/>
      <c r="I28" s="153"/>
      <c r="J28" s="95"/>
      <c r="K28" s="95"/>
      <c r="L28" s="95"/>
      <c r="M28" s="95"/>
      <c r="N28" s="95"/>
      <c r="O28" s="95"/>
      <c r="P28" s="95"/>
      <c r="Q28" s="95"/>
      <c r="R28" s="95"/>
      <c r="S28" s="95"/>
      <c r="T28" s="95"/>
      <c r="U28" s="95"/>
      <c r="V28" s="95"/>
      <c r="W28" s="95"/>
      <c r="X28" s="95"/>
      <c r="Y28" s="95"/>
      <c r="Z28" s="95"/>
      <c r="AA28" s="95"/>
      <c r="AB28" s="95"/>
      <c r="AC28" s="95"/>
      <c r="AD28" s="95"/>
      <c r="AE28" s="95"/>
      <c r="AF28" s="95"/>
      <c r="AG28" s="95"/>
      <c r="AH28" s="95"/>
      <c r="AI28" s="95"/>
      <c r="AJ28" s="95"/>
      <c r="AK28" s="95"/>
      <c r="AL28" s="95"/>
      <c r="AM28" s="95"/>
      <c r="AN28" s="95"/>
      <c r="AO28" s="95"/>
      <c r="AP28" s="95"/>
      <c r="AQ28" s="95"/>
      <c r="AR28" s="95"/>
      <c r="AS28" s="95"/>
      <c r="AT28" s="95"/>
      <c r="AU28" s="95"/>
      <c r="AV28" s="95"/>
      <c r="AW28" s="95"/>
      <c r="AX28" s="95"/>
      <c r="AY28" s="95"/>
      <c r="AZ28" s="95"/>
      <c r="BA28" s="95"/>
      <c r="BB28" s="95"/>
      <c r="BC28" s="95"/>
      <c r="BD28" s="95"/>
      <c r="BE28" s="95"/>
      <c r="BF28" s="95"/>
      <c r="BG28" s="95"/>
      <c r="BH28" s="95"/>
      <c r="BI28" s="95"/>
      <c r="BJ28" s="95"/>
      <c r="BK28" s="95"/>
      <c r="BL28" s="95"/>
      <c r="BM28" s="95"/>
      <c r="BN28" s="95"/>
      <c r="BO28" s="95"/>
      <c r="BP28" s="95"/>
      <c r="BQ28" s="95"/>
      <c r="BR28" s="95"/>
      <c r="BS28" s="95"/>
      <c r="BT28" s="95"/>
      <c r="BU28" s="95"/>
      <c r="BV28" s="95"/>
      <c r="BW28" s="95"/>
    </row>
    <row r="29" spans="1:75" s="19" customFormat="1" ht="14.4" x14ac:dyDescent="0.25">
      <c r="A29" s="52"/>
      <c r="B29" s="52"/>
      <c r="C29" s="53"/>
      <c r="D29" s="54"/>
      <c r="E29" s="55"/>
      <c r="F29" s="95"/>
      <c r="G29" s="95"/>
      <c r="H29" s="95"/>
      <c r="I29" s="153"/>
      <c r="J29" s="95"/>
      <c r="K29" s="95"/>
      <c r="L29" s="95"/>
      <c r="M29" s="95"/>
      <c r="N29" s="95"/>
      <c r="O29" s="95"/>
      <c r="P29" s="95"/>
      <c r="Q29" s="95"/>
      <c r="R29" s="95"/>
      <c r="S29" s="95"/>
      <c r="T29" s="95"/>
      <c r="U29" s="95"/>
      <c r="V29" s="95"/>
      <c r="W29" s="95"/>
      <c r="X29" s="95"/>
      <c r="Y29" s="95"/>
      <c r="Z29" s="95"/>
      <c r="AA29" s="95"/>
      <c r="AB29" s="95"/>
      <c r="AC29" s="95"/>
      <c r="AD29" s="95"/>
      <c r="AE29" s="95"/>
      <c r="AF29" s="95"/>
      <c r="AG29" s="95"/>
      <c r="AH29" s="95"/>
      <c r="AI29" s="95"/>
      <c r="AJ29" s="95"/>
      <c r="AK29" s="95"/>
      <c r="AL29" s="95"/>
      <c r="AM29" s="95"/>
      <c r="AN29" s="95"/>
      <c r="AO29" s="95"/>
      <c r="AP29" s="95"/>
      <c r="AQ29" s="95"/>
      <c r="AR29" s="95"/>
      <c r="AS29" s="95"/>
      <c r="AT29" s="95"/>
      <c r="AU29" s="95"/>
      <c r="AV29" s="95"/>
      <c r="AW29" s="95"/>
      <c r="AX29" s="95"/>
      <c r="AY29" s="95"/>
      <c r="AZ29" s="95"/>
      <c r="BA29" s="95"/>
      <c r="BB29" s="95"/>
      <c r="BC29" s="95"/>
      <c r="BD29" s="95"/>
      <c r="BE29" s="95"/>
      <c r="BF29" s="95"/>
      <c r="BG29" s="95"/>
      <c r="BH29" s="95"/>
      <c r="BI29" s="95"/>
      <c r="BJ29" s="95"/>
      <c r="BK29" s="95"/>
      <c r="BL29" s="95"/>
      <c r="BM29" s="95"/>
      <c r="BN29" s="95"/>
      <c r="BO29" s="95"/>
      <c r="BP29" s="95"/>
      <c r="BQ29" s="95"/>
      <c r="BR29" s="95"/>
      <c r="BS29" s="95"/>
      <c r="BT29" s="95"/>
      <c r="BU29" s="95"/>
      <c r="BV29" s="95"/>
      <c r="BW29" s="95"/>
    </row>
    <row r="30" spans="1:75" s="19" customFormat="1" ht="14.4" x14ac:dyDescent="0.25">
      <c r="A30" s="52"/>
      <c r="B30" s="52"/>
      <c r="C30" s="53"/>
      <c r="D30" s="54"/>
      <c r="E30" s="55"/>
      <c r="F30" s="95"/>
      <c r="G30" s="95"/>
      <c r="H30" s="95"/>
      <c r="I30" s="153"/>
      <c r="J30" s="95"/>
      <c r="K30" s="95"/>
      <c r="L30" s="95"/>
      <c r="M30" s="95"/>
      <c r="N30" s="95"/>
      <c r="O30" s="95"/>
      <c r="P30" s="95"/>
      <c r="Q30" s="95"/>
      <c r="R30" s="95"/>
      <c r="S30" s="95"/>
      <c r="T30" s="95"/>
      <c r="U30" s="95"/>
      <c r="V30" s="95"/>
      <c r="W30" s="95"/>
      <c r="X30" s="95"/>
      <c r="Y30" s="95"/>
      <c r="Z30" s="95"/>
      <c r="AA30" s="95"/>
      <c r="AB30" s="95"/>
      <c r="AC30" s="95"/>
      <c r="AD30" s="95"/>
      <c r="AE30" s="95"/>
      <c r="AF30" s="95"/>
      <c r="AG30" s="95"/>
      <c r="AH30" s="95"/>
      <c r="AI30" s="95"/>
      <c r="AJ30" s="95"/>
      <c r="AK30" s="95"/>
      <c r="AL30" s="95"/>
      <c r="AM30" s="95"/>
      <c r="AN30" s="95"/>
      <c r="AO30" s="95"/>
      <c r="AP30" s="95"/>
      <c r="AQ30" s="95"/>
      <c r="AR30" s="95"/>
      <c r="AS30" s="95"/>
      <c r="AT30" s="95"/>
      <c r="AU30" s="95"/>
      <c r="AV30" s="95"/>
      <c r="AW30" s="95"/>
      <c r="AX30" s="95"/>
      <c r="AY30" s="95"/>
      <c r="AZ30" s="95"/>
      <c r="BA30" s="95"/>
      <c r="BB30" s="95"/>
      <c r="BC30" s="95"/>
      <c r="BD30" s="95"/>
      <c r="BE30" s="95"/>
      <c r="BF30" s="95"/>
      <c r="BG30" s="95"/>
      <c r="BH30" s="95"/>
      <c r="BI30" s="95"/>
      <c r="BJ30" s="95"/>
      <c r="BK30" s="95"/>
      <c r="BL30" s="95"/>
      <c r="BM30" s="95"/>
      <c r="BN30" s="95"/>
      <c r="BO30" s="95"/>
      <c r="BP30" s="95"/>
      <c r="BQ30" s="95"/>
      <c r="BR30" s="95"/>
      <c r="BS30" s="95"/>
      <c r="BT30" s="95"/>
      <c r="BU30" s="95"/>
      <c r="BV30" s="95"/>
      <c r="BW30" s="95"/>
    </row>
    <row r="31" spans="1:75" s="19" customFormat="1" ht="14.4" x14ac:dyDescent="0.25">
      <c r="A31" s="52"/>
      <c r="B31" s="52"/>
      <c r="C31" s="53"/>
      <c r="D31" s="54"/>
      <c r="E31" s="55"/>
      <c r="F31" s="95"/>
      <c r="G31" s="95"/>
      <c r="H31" s="95"/>
      <c r="I31" s="153"/>
      <c r="J31" s="95"/>
      <c r="K31" s="95"/>
      <c r="L31" s="95"/>
      <c r="M31" s="95"/>
      <c r="N31" s="95"/>
      <c r="O31" s="95"/>
      <c r="P31" s="95"/>
      <c r="Q31" s="95"/>
      <c r="R31" s="95"/>
      <c r="S31" s="95"/>
      <c r="T31" s="95"/>
      <c r="U31" s="95"/>
      <c r="V31" s="95"/>
      <c r="W31" s="95"/>
      <c r="X31" s="95"/>
      <c r="Y31" s="95"/>
      <c r="Z31" s="95"/>
      <c r="AA31" s="95"/>
      <c r="AB31" s="95"/>
      <c r="AC31" s="95"/>
      <c r="AD31" s="95"/>
      <c r="AE31" s="95"/>
      <c r="AF31" s="95"/>
      <c r="AG31" s="95"/>
      <c r="AH31" s="95"/>
      <c r="AI31" s="95"/>
      <c r="AJ31" s="95"/>
      <c r="AK31" s="95"/>
      <c r="AL31" s="95"/>
      <c r="AM31" s="95"/>
      <c r="AN31" s="95"/>
      <c r="AO31" s="95"/>
      <c r="AP31" s="95"/>
      <c r="AQ31" s="95"/>
      <c r="AR31" s="95"/>
      <c r="AS31" s="95"/>
      <c r="AT31" s="95"/>
      <c r="AU31" s="95"/>
      <c r="AV31" s="95"/>
      <c r="AW31" s="95"/>
      <c r="AX31" s="95"/>
      <c r="AY31" s="95"/>
      <c r="AZ31" s="95"/>
      <c r="BA31" s="95"/>
      <c r="BB31" s="95"/>
      <c r="BC31" s="95"/>
      <c r="BD31" s="95"/>
      <c r="BE31" s="95"/>
      <c r="BF31" s="95"/>
      <c r="BG31" s="95"/>
      <c r="BH31" s="95"/>
      <c r="BI31" s="95"/>
      <c r="BJ31" s="95"/>
      <c r="BK31" s="95"/>
      <c r="BL31" s="95"/>
      <c r="BM31" s="95"/>
      <c r="BN31" s="95"/>
      <c r="BO31" s="95"/>
      <c r="BP31" s="95"/>
      <c r="BQ31" s="95"/>
      <c r="BR31" s="95"/>
      <c r="BS31" s="95"/>
      <c r="BT31" s="95"/>
      <c r="BU31" s="95"/>
      <c r="BV31" s="95"/>
      <c r="BW31" s="95"/>
    </row>
    <row r="32" spans="1:75" s="27" customFormat="1" ht="14.4" x14ac:dyDescent="0.25">
      <c r="A32" s="52"/>
      <c r="B32" s="52"/>
      <c r="C32" s="53"/>
      <c r="D32" s="54"/>
      <c r="E32" s="78"/>
      <c r="F32" s="78"/>
      <c r="G32" s="78"/>
      <c r="H32" s="78"/>
      <c r="I32" s="78"/>
      <c r="J32" s="78"/>
      <c r="K32" s="78"/>
      <c r="L32" s="78"/>
      <c r="M32" s="78"/>
      <c r="N32" s="78"/>
      <c r="O32" s="78"/>
      <c r="P32" s="78"/>
      <c r="Q32" s="78"/>
      <c r="R32" s="78"/>
      <c r="S32" s="78"/>
      <c r="T32" s="78"/>
      <c r="U32" s="78"/>
      <c r="V32" s="78"/>
      <c r="W32" s="78"/>
      <c r="X32" s="78"/>
      <c r="Y32" s="78"/>
      <c r="Z32" s="78"/>
      <c r="AA32" s="78"/>
      <c r="AB32" s="78"/>
      <c r="AC32" s="78"/>
      <c r="AD32" s="78"/>
      <c r="AE32" s="78"/>
      <c r="AF32" s="78"/>
      <c r="AG32" s="78"/>
      <c r="AH32" s="78"/>
      <c r="AI32" s="78"/>
      <c r="AJ32" s="78"/>
      <c r="AK32" s="78"/>
      <c r="AL32" s="78"/>
      <c r="AM32" s="78"/>
      <c r="AN32" s="78"/>
      <c r="AO32" s="78"/>
      <c r="AP32" s="78"/>
      <c r="AQ32" s="78"/>
      <c r="AR32" s="78"/>
      <c r="AS32" s="78"/>
      <c r="AT32" s="78"/>
      <c r="AU32" s="78"/>
      <c r="AV32" s="78"/>
      <c r="AW32" s="78"/>
      <c r="AX32" s="78"/>
      <c r="AY32" s="78"/>
      <c r="AZ32" s="78"/>
      <c r="BA32" s="78"/>
      <c r="BB32" s="78"/>
      <c r="BC32" s="78"/>
      <c r="BD32" s="78"/>
      <c r="BE32" s="78"/>
      <c r="BF32" s="78"/>
      <c r="BG32" s="78"/>
      <c r="BH32" s="78"/>
      <c r="BI32" s="78"/>
      <c r="BJ32" s="78"/>
      <c r="BK32" s="78"/>
      <c r="BL32" s="78"/>
      <c r="BM32" s="78"/>
      <c r="BN32" s="78"/>
      <c r="BO32" s="78"/>
      <c r="BP32" s="78"/>
      <c r="BQ32" s="78"/>
      <c r="BR32" s="78"/>
      <c r="BS32" s="78"/>
      <c r="BT32" s="78"/>
      <c r="BU32" s="78"/>
      <c r="BV32" s="78"/>
      <c r="BW32" s="78"/>
    </row>
    <row r="33" spans="1:75" s="27" customFormat="1" ht="14.4" x14ac:dyDescent="0.25">
      <c r="A33" s="52"/>
      <c r="B33" s="52"/>
      <c r="C33" s="53"/>
      <c r="D33" s="54"/>
      <c r="E33" s="78"/>
      <c r="F33" s="78"/>
      <c r="G33" s="78"/>
      <c r="H33" s="78"/>
      <c r="I33" s="78"/>
      <c r="J33" s="78"/>
      <c r="K33" s="78"/>
      <c r="L33" s="78"/>
      <c r="M33" s="78"/>
      <c r="N33" s="78"/>
      <c r="O33" s="78"/>
      <c r="P33" s="78"/>
      <c r="Q33" s="78"/>
      <c r="R33" s="78"/>
      <c r="S33" s="78"/>
      <c r="T33" s="78"/>
      <c r="U33" s="78"/>
      <c r="V33" s="78"/>
      <c r="W33" s="78"/>
      <c r="X33" s="78"/>
      <c r="Y33" s="78"/>
      <c r="Z33" s="78"/>
      <c r="AA33" s="78"/>
      <c r="AB33" s="78"/>
      <c r="AC33" s="78"/>
      <c r="AD33" s="78"/>
      <c r="AE33" s="78"/>
      <c r="AF33" s="78"/>
      <c r="AG33" s="78"/>
      <c r="AH33" s="78"/>
      <c r="AI33" s="78"/>
      <c r="AJ33" s="78"/>
      <c r="AK33" s="78"/>
      <c r="AL33" s="78"/>
      <c r="AM33" s="78"/>
      <c r="AN33" s="78"/>
      <c r="AO33" s="78"/>
      <c r="AP33" s="78"/>
      <c r="AQ33" s="78"/>
      <c r="AR33" s="78"/>
      <c r="AS33" s="78"/>
      <c r="AT33" s="78"/>
      <c r="AU33" s="78"/>
      <c r="AV33" s="78"/>
      <c r="AW33" s="78"/>
      <c r="AX33" s="78"/>
      <c r="AY33" s="78"/>
      <c r="AZ33" s="78"/>
      <c r="BA33" s="78"/>
      <c r="BB33" s="78"/>
      <c r="BC33" s="78"/>
      <c r="BD33" s="78"/>
      <c r="BE33" s="78"/>
      <c r="BF33" s="78"/>
      <c r="BG33" s="78"/>
      <c r="BH33" s="78"/>
      <c r="BI33" s="78"/>
      <c r="BJ33" s="78"/>
      <c r="BK33" s="78"/>
      <c r="BL33" s="78"/>
      <c r="BM33" s="78"/>
      <c r="BN33" s="78"/>
      <c r="BO33" s="78"/>
      <c r="BP33" s="78"/>
      <c r="BQ33" s="78"/>
      <c r="BR33" s="78"/>
      <c r="BS33" s="78"/>
      <c r="BT33" s="78"/>
      <c r="BU33" s="78"/>
      <c r="BV33" s="78"/>
      <c r="BW33" s="78"/>
    </row>
    <row r="34" spans="1:75" s="27" customFormat="1" ht="14.4" x14ac:dyDescent="0.25">
      <c r="A34" s="52" t="s">
        <v>10</v>
      </c>
      <c r="B34" s="52"/>
      <c r="C34" s="53"/>
      <c r="D34" s="54"/>
      <c r="E34" s="78"/>
      <c r="F34" s="78"/>
      <c r="G34" s="78"/>
      <c r="H34" s="78"/>
      <c r="I34" s="78"/>
      <c r="J34" s="78"/>
      <c r="K34" s="78"/>
      <c r="L34" s="78"/>
      <c r="M34" s="78"/>
      <c r="N34" s="78"/>
      <c r="O34" s="78"/>
      <c r="P34" s="78"/>
      <c r="Q34" s="78"/>
      <c r="R34" s="78"/>
      <c r="S34" s="78"/>
      <c r="T34" s="78"/>
      <c r="U34" s="78"/>
      <c r="V34" s="78"/>
      <c r="W34" s="78"/>
      <c r="X34" s="78"/>
      <c r="Y34" s="78"/>
      <c r="Z34" s="78"/>
      <c r="AA34" s="78"/>
      <c r="AB34" s="78"/>
      <c r="AC34" s="78"/>
      <c r="AD34" s="78"/>
      <c r="AE34" s="78"/>
      <c r="AF34" s="78"/>
      <c r="AG34" s="78"/>
      <c r="AH34" s="78"/>
      <c r="AI34" s="78"/>
      <c r="AJ34" s="78"/>
      <c r="AK34" s="78"/>
      <c r="AL34" s="78"/>
      <c r="AM34" s="78"/>
      <c r="AN34" s="78"/>
      <c r="AO34" s="78"/>
      <c r="AP34" s="78"/>
      <c r="AQ34" s="78"/>
      <c r="AR34" s="78"/>
      <c r="AS34" s="78"/>
      <c r="AT34" s="78"/>
      <c r="AU34" s="78"/>
      <c r="AV34" s="78"/>
      <c r="AW34" s="78"/>
      <c r="AX34" s="78"/>
      <c r="AY34" s="78"/>
      <c r="AZ34" s="78"/>
      <c r="BA34" s="78"/>
      <c r="BB34" s="78"/>
      <c r="BC34" s="78"/>
      <c r="BD34" s="78"/>
      <c r="BE34" s="78"/>
      <c r="BF34" s="78"/>
      <c r="BG34" s="78"/>
      <c r="BH34" s="78"/>
      <c r="BI34" s="78"/>
      <c r="BJ34" s="78"/>
      <c r="BK34" s="78"/>
      <c r="BL34" s="78"/>
      <c r="BM34" s="78"/>
      <c r="BN34" s="78"/>
      <c r="BO34" s="78"/>
      <c r="BP34" s="78"/>
      <c r="BQ34" s="78"/>
      <c r="BR34" s="78"/>
      <c r="BS34" s="78"/>
      <c r="BT34" s="78"/>
      <c r="BU34" s="78"/>
      <c r="BV34" s="78"/>
      <c r="BW34" s="78"/>
    </row>
    <row r="35" spans="1:75" s="27" customFormat="1" ht="14.4" x14ac:dyDescent="0.25">
      <c r="A35" s="52"/>
      <c r="B35" s="52"/>
      <c r="C35" s="53"/>
      <c r="D35" s="54"/>
      <c r="E35" s="78"/>
      <c r="F35" s="78"/>
      <c r="G35" s="78"/>
      <c r="H35" s="78"/>
      <c r="I35" s="78"/>
      <c r="J35" s="78"/>
      <c r="K35" s="78"/>
      <c r="L35" s="78"/>
      <c r="M35" s="78"/>
      <c r="N35" s="78"/>
      <c r="O35" s="78"/>
      <c r="P35" s="78"/>
      <c r="Q35" s="78"/>
      <c r="R35" s="78"/>
      <c r="S35" s="78"/>
      <c r="T35" s="78"/>
      <c r="U35" s="78"/>
      <c r="V35" s="78"/>
      <c r="W35" s="78"/>
      <c r="X35" s="78"/>
      <c r="Y35" s="78"/>
      <c r="Z35" s="78"/>
      <c r="AA35" s="78"/>
      <c r="AB35" s="78"/>
      <c r="AC35" s="78"/>
      <c r="AD35" s="78"/>
      <c r="AE35" s="78"/>
      <c r="AF35" s="78"/>
      <c r="AG35" s="78"/>
      <c r="AH35" s="78"/>
      <c r="AI35" s="78"/>
      <c r="AJ35" s="78"/>
      <c r="AK35" s="78"/>
      <c r="AL35" s="78"/>
      <c r="AM35" s="78"/>
      <c r="AN35" s="78"/>
      <c r="AO35" s="78"/>
      <c r="AP35" s="78"/>
      <c r="AQ35" s="78"/>
      <c r="AR35" s="78"/>
      <c r="AS35" s="78"/>
      <c r="AT35" s="78"/>
      <c r="AU35" s="78"/>
      <c r="AV35" s="78"/>
      <c r="AW35" s="78"/>
      <c r="AX35" s="78"/>
      <c r="AY35" s="78"/>
      <c r="AZ35" s="78"/>
      <c r="BA35" s="78"/>
      <c r="BB35" s="78"/>
      <c r="BC35" s="78"/>
      <c r="BD35" s="78"/>
      <c r="BE35" s="78"/>
      <c r="BF35" s="78"/>
      <c r="BG35" s="78"/>
      <c r="BH35" s="78"/>
      <c r="BI35" s="78"/>
      <c r="BJ35" s="78"/>
      <c r="BK35" s="78"/>
      <c r="BL35" s="78"/>
      <c r="BM35" s="78"/>
      <c r="BN35" s="78"/>
      <c r="BO35" s="78"/>
      <c r="BP35" s="78"/>
      <c r="BQ35" s="78"/>
      <c r="BR35" s="78"/>
      <c r="BS35" s="78"/>
      <c r="BT35" s="78"/>
      <c r="BU35" s="78"/>
      <c r="BV35" s="78"/>
      <c r="BW35" s="78"/>
    </row>
    <row r="36" spans="1:75" s="27" customFormat="1" ht="14.4" x14ac:dyDescent="0.25">
      <c r="A36" s="52"/>
      <c r="B36" s="52" t="s">
        <v>4</v>
      </c>
      <c r="C36" s="53"/>
      <c r="D36" s="54"/>
      <c r="E36" s="78"/>
      <c r="F36" s="78"/>
      <c r="G36" s="78"/>
      <c r="H36" s="78"/>
      <c r="I36" s="78"/>
      <c r="J36" s="78"/>
      <c r="K36" s="78"/>
      <c r="L36" s="78"/>
      <c r="M36" s="78"/>
      <c r="N36" s="78"/>
      <c r="O36" s="78"/>
      <c r="P36" s="78"/>
      <c r="Q36" s="78"/>
      <c r="R36" s="78"/>
      <c r="S36" s="78"/>
      <c r="T36" s="78"/>
      <c r="U36" s="78"/>
      <c r="V36" s="78"/>
      <c r="W36" s="78"/>
      <c r="X36" s="78"/>
      <c r="Y36" s="78"/>
      <c r="Z36" s="78"/>
      <c r="AA36" s="78"/>
      <c r="AB36" s="78"/>
      <c r="AC36" s="78"/>
      <c r="AD36" s="78"/>
      <c r="AE36" s="78"/>
      <c r="AF36" s="78"/>
      <c r="AG36" s="78"/>
      <c r="AH36" s="78"/>
      <c r="AI36" s="78"/>
      <c r="AJ36" s="78"/>
      <c r="AK36" s="78"/>
      <c r="AL36" s="78"/>
      <c r="AM36" s="78"/>
      <c r="AN36" s="78"/>
      <c r="AO36" s="78"/>
      <c r="AP36" s="78"/>
      <c r="AQ36" s="78"/>
      <c r="AR36" s="78"/>
      <c r="AS36" s="78"/>
      <c r="AT36" s="78"/>
      <c r="AU36" s="78"/>
      <c r="AV36" s="78"/>
      <c r="AW36" s="78"/>
      <c r="AX36" s="78"/>
      <c r="AY36" s="78"/>
      <c r="AZ36" s="78"/>
      <c r="BA36" s="78"/>
      <c r="BB36" s="78"/>
      <c r="BC36" s="78"/>
      <c r="BD36" s="78"/>
      <c r="BE36" s="78"/>
      <c r="BF36" s="78"/>
      <c r="BG36" s="78"/>
      <c r="BH36" s="78"/>
      <c r="BI36" s="78"/>
      <c r="BJ36" s="78"/>
      <c r="BK36" s="78"/>
      <c r="BL36" s="78"/>
      <c r="BM36" s="78"/>
      <c r="BN36" s="78"/>
      <c r="BO36" s="78"/>
      <c r="BP36" s="78"/>
      <c r="BQ36" s="78"/>
      <c r="BR36" s="78"/>
      <c r="BS36" s="78"/>
      <c r="BT36" s="78"/>
      <c r="BU36" s="78"/>
      <c r="BV36" s="78"/>
      <c r="BW36" s="78"/>
    </row>
    <row r="37" spans="1:75" s="24" customFormat="1" ht="14.4" x14ac:dyDescent="0.25">
      <c r="A37" s="52"/>
      <c r="B37" s="52"/>
      <c r="C37" s="53"/>
      <c r="D37" s="54"/>
      <c r="E37" s="112" t="str">
        <f>InpC!E$14</f>
        <v>Acquisition / initial balance date</v>
      </c>
      <c r="F37" s="112">
        <f>InpC!F$14</f>
        <v>45657</v>
      </c>
      <c r="G37" s="112" t="str">
        <f>InpC!G$14</f>
        <v>date</v>
      </c>
      <c r="H37" s="54"/>
      <c r="I37" s="54"/>
      <c r="J37" s="54"/>
      <c r="K37" s="54"/>
      <c r="L37" s="54"/>
      <c r="M37" s="54"/>
      <c r="N37" s="54"/>
      <c r="O37" s="54"/>
      <c r="P37" s="54"/>
      <c r="Q37" s="54"/>
      <c r="R37" s="54"/>
      <c r="S37" s="54"/>
      <c r="T37" s="54"/>
      <c r="U37" s="54"/>
      <c r="V37" s="54"/>
      <c r="W37" s="54"/>
      <c r="X37" s="54"/>
      <c r="Y37" s="54"/>
      <c r="Z37" s="54"/>
      <c r="AA37" s="54"/>
      <c r="AB37" s="54"/>
      <c r="AC37" s="54"/>
      <c r="AD37" s="54"/>
      <c r="AE37" s="54"/>
      <c r="AF37" s="54"/>
      <c r="AG37" s="54"/>
      <c r="AH37" s="54"/>
      <c r="AI37" s="54"/>
      <c r="AJ37" s="54"/>
      <c r="AK37" s="54"/>
      <c r="AL37" s="54"/>
      <c r="AM37" s="54"/>
      <c r="AN37" s="54"/>
      <c r="AO37" s="54"/>
      <c r="AP37" s="54"/>
      <c r="AQ37" s="54"/>
      <c r="AR37" s="54"/>
      <c r="AS37" s="54"/>
      <c r="AT37" s="54"/>
      <c r="AU37" s="54"/>
      <c r="AV37" s="54"/>
      <c r="AW37" s="54"/>
      <c r="AX37" s="54"/>
      <c r="AY37" s="54"/>
      <c r="AZ37" s="54"/>
      <c r="BA37" s="54"/>
      <c r="BB37" s="54"/>
      <c r="BC37" s="54"/>
      <c r="BD37" s="54"/>
      <c r="BE37" s="54"/>
      <c r="BF37" s="54"/>
      <c r="BG37" s="54"/>
      <c r="BH37" s="54"/>
      <c r="BI37" s="54"/>
      <c r="BJ37" s="54"/>
      <c r="BK37" s="54"/>
      <c r="BL37" s="54"/>
      <c r="BM37" s="54"/>
      <c r="BN37" s="54"/>
      <c r="BO37" s="54"/>
      <c r="BP37" s="54"/>
      <c r="BQ37" s="54"/>
      <c r="BR37" s="54"/>
      <c r="BS37" s="54"/>
      <c r="BT37" s="54"/>
      <c r="BU37" s="54"/>
      <c r="BV37" s="54"/>
      <c r="BW37" s="54"/>
    </row>
    <row r="38" spans="1:75" s="7" customFormat="1" ht="14.4" x14ac:dyDescent="0.25">
      <c r="A38" s="52"/>
      <c r="B38" s="52"/>
      <c r="C38" s="53"/>
      <c r="D38" s="54"/>
      <c r="E38" s="83" t="str">
        <f xml:space="preserve"> E$18</f>
        <v xml:space="preserve">Model period ending </v>
      </c>
      <c r="F38" s="83">
        <f t="shared" ref="F38:BQ38" si="88" xml:space="preserve"> F$18</f>
        <v>0</v>
      </c>
      <c r="G38" s="83" t="str">
        <f t="shared" si="88"/>
        <v>date</v>
      </c>
      <c r="H38" s="83">
        <f t="shared" si="88"/>
        <v>0</v>
      </c>
      <c r="I38" s="83">
        <f t="shared" si="88"/>
        <v>0</v>
      </c>
      <c r="J38" s="83">
        <f t="shared" si="88"/>
        <v>45565</v>
      </c>
      <c r="K38" s="83">
        <f t="shared" si="88"/>
        <v>45657</v>
      </c>
      <c r="L38" s="83">
        <f t="shared" si="88"/>
        <v>45747</v>
      </c>
      <c r="M38" s="83">
        <f t="shared" si="88"/>
        <v>45838</v>
      </c>
      <c r="N38" s="83">
        <f t="shared" si="88"/>
        <v>45930</v>
      </c>
      <c r="O38" s="83">
        <f t="shared" si="88"/>
        <v>46022</v>
      </c>
      <c r="P38" s="83">
        <f t="shared" si="88"/>
        <v>46112</v>
      </c>
      <c r="Q38" s="83">
        <f t="shared" si="88"/>
        <v>46203</v>
      </c>
      <c r="R38" s="83">
        <f t="shared" si="88"/>
        <v>46295</v>
      </c>
      <c r="S38" s="83">
        <f t="shared" si="88"/>
        <v>46387</v>
      </c>
      <c r="T38" s="83">
        <f t="shared" si="88"/>
        <v>46477</v>
      </c>
      <c r="U38" s="83">
        <f t="shared" si="88"/>
        <v>46568</v>
      </c>
      <c r="V38" s="83">
        <f t="shared" si="88"/>
        <v>46660</v>
      </c>
      <c r="W38" s="83">
        <f t="shared" si="88"/>
        <v>46752</v>
      </c>
      <c r="X38" s="83">
        <f t="shared" si="88"/>
        <v>46843</v>
      </c>
      <c r="Y38" s="83">
        <f t="shared" si="88"/>
        <v>46934</v>
      </c>
      <c r="Z38" s="83">
        <f t="shared" si="88"/>
        <v>47026</v>
      </c>
      <c r="AA38" s="83">
        <f t="shared" si="88"/>
        <v>47118</v>
      </c>
      <c r="AB38" s="83">
        <f t="shared" si="88"/>
        <v>47208</v>
      </c>
      <c r="AC38" s="83">
        <f t="shared" si="88"/>
        <v>47299</v>
      </c>
      <c r="AD38" s="83">
        <f t="shared" si="88"/>
        <v>47391</v>
      </c>
      <c r="AE38" s="83">
        <f t="shared" si="88"/>
        <v>47483</v>
      </c>
      <c r="AF38" s="83">
        <f t="shared" si="88"/>
        <v>47573</v>
      </c>
      <c r="AG38" s="83">
        <f t="shared" si="88"/>
        <v>47664</v>
      </c>
      <c r="AH38" s="83">
        <f t="shared" si="88"/>
        <v>47756</v>
      </c>
      <c r="AI38" s="83">
        <f t="shared" si="88"/>
        <v>47848</v>
      </c>
      <c r="AJ38" s="83">
        <f t="shared" si="88"/>
        <v>47938</v>
      </c>
      <c r="AK38" s="83">
        <f t="shared" si="88"/>
        <v>48029</v>
      </c>
      <c r="AL38" s="83">
        <f t="shared" si="88"/>
        <v>48121</v>
      </c>
      <c r="AM38" s="83">
        <f t="shared" si="88"/>
        <v>48213</v>
      </c>
      <c r="AN38" s="83">
        <f t="shared" si="88"/>
        <v>48304</v>
      </c>
      <c r="AO38" s="83">
        <f t="shared" si="88"/>
        <v>48395</v>
      </c>
      <c r="AP38" s="83">
        <f t="shared" si="88"/>
        <v>48487</v>
      </c>
      <c r="AQ38" s="83">
        <f t="shared" si="88"/>
        <v>48579</v>
      </c>
      <c r="AR38" s="83">
        <f t="shared" si="88"/>
        <v>48669</v>
      </c>
      <c r="AS38" s="83">
        <f t="shared" si="88"/>
        <v>48760</v>
      </c>
      <c r="AT38" s="83">
        <f t="shared" si="88"/>
        <v>48852</v>
      </c>
      <c r="AU38" s="83">
        <f t="shared" si="88"/>
        <v>48944</v>
      </c>
      <c r="AV38" s="83">
        <f t="shared" si="88"/>
        <v>49034</v>
      </c>
      <c r="AW38" s="83">
        <f t="shared" si="88"/>
        <v>49125</v>
      </c>
      <c r="AX38" s="83">
        <f t="shared" si="88"/>
        <v>49217</v>
      </c>
      <c r="AY38" s="83">
        <f t="shared" si="88"/>
        <v>49309</v>
      </c>
      <c r="AZ38" s="83">
        <f t="shared" si="88"/>
        <v>49399</v>
      </c>
      <c r="BA38" s="83">
        <f t="shared" si="88"/>
        <v>49490</v>
      </c>
      <c r="BB38" s="83">
        <f t="shared" si="88"/>
        <v>49582</v>
      </c>
      <c r="BC38" s="83">
        <f t="shared" si="88"/>
        <v>49674</v>
      </c>
      <c r="BD38" s="83">
        <f t="shared" si="88"/>
        <v>49765</v>
      </c>
      <c r="BE38" s="83">
        <f t="shared" si="88"/>
        <v>49856</v>
      </c>
      <c r="BF38" s="83">
        <f t="shared" si="88"/>
        <v>49948</v>
      </c>
      <c r="BG38" s="83">
        <f t="shared" si="88"/>
        <v>50040</v>
      </c>
      <c r="BH38" s="83">
        <f t="shared" si="88"/>
        <v>50130</v>
      </c>
      <c r="BI38" s="83">
        <f t="shared" si="88"/>
        <v>50221</v>
      </c>
      <c r="BJ38" s="83">
        <f t="shared" si="88"/>
        <v>50313</v>
      </c>
      <c r="BK38" s="83">
        <f t="shared" si="88"/>
        <v>50405</v>
      </c>
      <c r="BL38" s="83">
        <f t="shared" si="88"/>
        <v>50495</v>
      </c>
      <c r="BM38" s="83">
        <f t="shared" si="88"/>
        <v>50586</v>
      </c>
      <c r="BN38" s="83">
        <f t="shared" si="88"/>
        <v>50678</v>
      </c>
      <c r="BO38" s="83">
        <f t="shared" si="88"/>
        <v>50770</v>
      </c>
      <c r="BP38" s="83">
        <f t="shared" si="88"/>
        <v>50860</v>
      </c>
      <c r="BQ38" s="83">
        <f t="shared" si="88"/>
        <v>50951</v>
      </c>
      <c r="BR38" s="83">
        <f t="shared" ref="BR38:BW38" si="89" xml:space="preserve"> BR$18</f>
        <v>51043</v>
      </c>
      <c r="BS38" s="83">
        <f t="shared" si="89"/>
        <v>51135</v>
      </c>
      <c r="BT38" s="83">
        <f t="shared" si="89"/>
        <v>51226</v>
      </c>
      <c r="BU38" s="83">
        <f t="shared" si="89"/>
        <v>51317</v>
      </c>
      <c r="BV38" s="83">
        <f t="shared" si="89"/>
        <v>51409</v>
      </c>
      <c r="BW38" s="83">
        <f t="shared" si="89"/>
        <v>51501</v>
      </c>
    </row>
    <row r="39" spans="1:75" s="22" customFormat="1" ht="14.4" x14ac:dyDescent="0.25">
      <c r="A39" s="52"/>
      <c r="B39" s="52"/>
      <c r="C39" s="53"/>
      <c r="D39" s="54"/>
      <c r="E39" s="116" t="s">
        <v>4</v>
      </c>
      <c r="F39" s="116"/>
      <c r="G39" s="116" t="s">
        <v>15</v>
      </c>
      <c r="H39" s="116">
        <f>SUM(J39:BW39)</f>
        <v>1</v>
      </c>
      <c r="I39" s="116"/>
      <c r="J39" s="116">
        <f t="shared" ref="J39:AO39" si="90" xml:space="preserve"> IF(J38 = $F37, 1, 0)</f>
        <v>0</v>
      </c>
      <c r="K39" s="116">
        <f t="shared" si="90"/>
        <v>1</v>
      </c>
      <c r="L39" s="116">
        <f xml:space="preserve"> IF(L38 = $F37, 1, 0)</f>
        <v>0</v>
      </c>
      <c r="M39" s="116">
        <f t="shared" si="90"/>
        <v>0</v>
      </c>
      <c r="N39" s="116">
        <f t="shared" si="90"/>
        <v>0</v>
      </c>
      <c r="O39" s="116">
        <f t="shared" si="90"/>
        <v>0</v>
      </c>
      <c r="P39" s="116">
        <f t="shared" si="90"/>
        <v>0</v>
      </c>
      <c r="Q39" s="116">
        <f t="shared" si="90"/>
        <v>0</v>
      </c>
      <c r="R39" s="116">
        <f t="shared" si="90"/>
        <v>0</v>
      </c>
      <c r="S39" s="116">
        <f t="shared" si="90"/>
        <v>0</v>
      </c>
      <c r="T39" s="116">
        <f t="shared" si="90"/>
        <v>0</v>
      </c>
      <c r="U39" s="116">
        <f t="shared" si="90"/>
        <v>0</v>
      </c>
      <c r="V39" s="116">
        <f t="shared" si="90"/>
        <v>0</v>
      </c>
      <c r="W39" s="116">
        <f t="shared" si="90"/>
        <v>0</v>
      </c>
      <c r="X39" s="116">
        <f t="shared" si="90"/>
        <v>0</v>
      </c>
      <c r="Y39" s="116">
        <f t="shared" si="90"/>
        <v>0</v>
      </c>
      <c r="Z39" s="116">
        <f t="shared" si="90"/>
        <v>0</v>
      </c>
      <c r="AA39" s="116">
        <f t="shared" si="90"/>
        <v>0</v>
      </c>
      <c r="AB39" s="116">
        <f t="shared" si="90"/>
        <v>0</v>
      </c>
      <c r="AC39" s="116">
        <f t="shared" si="90"/>
        <v>0</v>
      </c>
      <c r="AD39" s="116">
        <f t="shared" si="90"/>
        <v>0</v>
      </c>
      <c r="AE39" s="116">
        <f t="shared" si="90"/>
        <v>0</v>
      </c>
      <c r="AF39" s="116">
        <f t="shared" si="90"/>
        <v>0</v>
      </c>
      <c r="AG39" s="116">
        <f t="shared" si="90"/>
        <v>0</v>
      </c>
      <c r="AH39" s="116">
        <f t="shared" si="90"/>
        <v>0</v>
      </c>
      <c r="AI39" s="116">
        <f t="shared" si="90"/>
        <v>0</v>
      </c>
      <c r="AJ39" s="116">
        <f t="shared" si="90"/>
        <v>0</v>
      </c>
      <c r="AK39" s="116">
        <f t="shared" si="90"/>
        <v>0</v>
      </c>
      <c r="AL39" s="116">
        <f t="shared" si="90"/>
        <v>0</v>
      </c>
      <c r="AM39" s="116">
        <f t="shared" si="90"/>
        <v>0</v>
      </c>
      <c r="AN39" s="116">
        <f t="shared" si="90"/>
        <v>0</v>
      </c>
      <c r="AO39" s="116">
        <f t="shared" si="90"/>
        <v>0</v>
      </c>
      <c r="AP39" s="116">
        <f t="shared" ref="AP39:BU39" si="91" xml:space="preserve"> IF(AP38 = $F37, 1, 0)</f>
        <v>0</v>
      </c>
      <c r="AQ39" s="116">
        <f t="shared" si="91"/>
        <v>0</v>
      </c>
      <c r="AR39" s="116">
        <f t="shared" si="91"/>
        <v>0</v>
      </c>
      <c r="AS39" s="116">
        <f t="shared" si="91"/>
        <v>0</v>
      </c>
      <c r="AT39" s="116">
        <f t="shared" si="91"/>
        <v>0</v>
      </c>
      <c r="AU39" s="116">
        <f t="shared" si="91"/>
        <v>0</v>
      </c>
      <c r="AV39" s="116">
        <f t="shared" si="91"/>
        <v>0</v>
      </c>
      <c r="AW39" s="116">
        <f t="shared" si="91"/>
        <v>0</v>
      </c>
      <c r="AX39" s="116">
        <f t="shared" si="91"/>
        <v>0</v>
      </c>
      <c r="AY39" s="116">
        <f t="shared" si="91"/>
        <v>0</v>
      </c>
      <c r="AZ39" s="116">
        <f t="shared" si="91"/>
        <v>0</v>
      </c>
      <c r="BA39" s="116">
        <f t="shared" si="91"/>
        <v>0</v>
      </c>
      <c r="BB39" s="116">
        <f t="shared" si="91"/>
        <v>0</v>
      </c>
      <c r="BC39" s="116">
        <f t="shared" si="91"/>
        <v>0</v>
      </c>
      <c r="BD39" s="116">
        <f t="shared" si="91"/>
        <v>0</v>
      </c>
      <c r="BE39" s="116">
        <f t="shared" si="91"/>
        <v>0</v>
      </c>
      <c r="BF39" s="116">
        <f t="shared" si="91"/>
        <v>0</v>
      </c>
      <c r="BG39" s="116">
        <f t="shared" si="91"/>
        <v>0</v>
      </c>
      <c r="BH39" s="116">
        <f t="shared" si="91"/>
        <v>0</v>
      </c>
      <c r="BI39" s="116">
        <f t="shared" si="91"/>
        <v>0</v>
      </c>
      <c r="BJ39" s="116">
        <f t="shared" si="91"/>
        <v>0</v>
      </c>
      <c r="BK39" s="116">
        <f t="shared" si="91"/>
        <v>0</v>
      </c>
      <c r="BL39" s="116">
        <f t="shared" si="91"/>
        <v>0</v>
      </c>
      <c r="BM39" s="116">
        <f t="shared" si="91"/>
        <v>0</v>
      </c>
      <c r="BN39" s="116">
        <f t="shared" si="91"/>
        <v>0</v>
      </c>
      <c r="BO39" s="116">
        <f t="shared" si="91"/>
        <v>0</v>
      </c>
      <c r="BP39" s="116">
        <f t="shared" si="91"/>
        <v>0</v>
      </c>
      <c r="BQ39" s="116">
        <f t="shared" si="91"/>
        <v>0</v>
      </c>
      <c r="BR39" s="116">
        <f t="shared" si="91"/>
        <v>0</v>
      </c>
      <c r="BS39" s="116">
        <f t="shared" si="91"/>
        <v>0</v>
      </c>
      <c r="BT39" s="116">
        <f t="shared" si="91"/>
        <v>0</v>
      </c>
      <c r="BU39" s="116">
        <f t="shared" si="91"/>
        <v>0</v>
      </c>
      <c r="BV39" s="116">
        <f xml:space="preserve"> IF(BV38 = $F37, 1, 0)</f>
        <v>0</v>
      </c>
      <c r="BW39" s="116">
        <f xml:space="preserve"> IF(BW38 = $F37, 1, 0)</f>
        <v>0</v>
      </c>
    </row>
    <row r="40" spans="1:75" s="4" customFormat="1" ht="14.4" x14ac:dyDescent="0.25">
      <c r="A40" s="52"/>
      <c r="B40" s="52"/>
      <c r="C40" s="53"/>
      <c r="D40" s="54"/>
      <c r="E40" s="55"/>
      <c r="F40" s="55"/>
      <c r="G40" s="55"/>
      <c r="H40" s="55"/>
      <c r="I40" s="55"/>
      <c r="J40" s="55"/>
      <c r="K40" s="55"/>
      <c r="L40" s="55"/>
      <c r="M40" s="55"/>
      <c r="N40" s="55"/>
      <c r="O40" s="55"/>
      <c r="P40" s="55"/>
      <c r="Q40" s="55"/>
      <c r="R40" s="55"/>
      <c r="S40" s="55"/>
      <c r="T40" s="55"/>
      <c r="U40" s="55"/>
      <c r="V40" s="55"/>
      <c r="W40" s="55"/>
      <c r="X40" s="55"/>
      <c r="Y40" s="55"/>
      <c r="Z40" s="55"/>
      <c r="AA40" s="55"/>
      <c r="AB40" s="55"/>
      <c r="AC40" s="55"/>
      <c r="AD40" s="55"/>
      <c r="AE40" s="55"/>
      <c r="AF40" s="55"/>
      <c r="AG40" s="55"/>
      <c r="AH40" s="55"/>
      <c r="AI40" s="55"/>
      <c r="AJ40" s="55"/>
      <c r="AK40" s="55"/>
      <c r="AL40" s="55"/>
      <c r="AM40" s="55"/>
      <c r="AN40" s="55"/>
      <c r="AO40" s="55"/>
      <c r="AP40" s="55"/>
      <c r="AQ40" s="55"/>
      <c r="AR40" s="55"/>
      <c r="AS40" s="55"/>
      <c r="AT40" s="55"/>
      <c r="AU40" s="55"/>
      <c r="AV40" s="55"/>
      <c r="AW40" s="55"/>
      <c r="AX40" s="55"/>
      <c r="AY40" s="55"/>
      <c r="AZ40" s="55"/>
      <c r="BA40" s="55"/>
      <c r="BB40" s="55"/>
      <c r="BC40" s="55"/>
      <c r="BD40" s="55"/>
      <c r="BE40" s="55"/>
      <c r="BF40" s="55"/>
      <c r="BG40" s="55"/>
      <c r="BH40" s="55"/>
      <c r="BI40" s="55"/>
      <c r="BJ40" s="55"/>
      <c r="BK40" s="55"/>
      <c r="BL40" s="55"/>
      <c r="BM40" s="55"/>
      <c r="BN40" s="55"/>
      <c r="BO40" s="55"/>
      <c r="BP40" s="55"/>
      <c r="BQ40" s="55"/>
      <c r="BR40" s="55"/>
      <c r="BS40" s="55"/>
      <c r="BT40" s="55"/>
      <c r="BU40" s="55"/>
      <c r="BV40" s="55"/>
      <c r="BW40" s="55"/>
    </row>
    <row r="41" spans="1:75" s="31" customFormat="1" ht="14.4" x14ac:dyDescent="0.25">
      <c r="A41" s="56"/>
      <c r="B41" s="56" t="s">
        <v>40</v>
      </c>
      <c r="C41" s="57"/>
      <c r="D41" s="59"/>
      <c r="E41" s="78"/>
      <c r="F41" s="78"/>
      <c r="G41" s="78"/>
      <c r="H41" s="54"/>
      <c r="I41" s="54"/>
      <c r="J41" s="54"/>
      <c r="K41" s="54"/>
      <c r="L41" s="54"/>
      <c r="M41" s="54"/>
      <c r="N41" s="54"/>
      <c r="O41" s="54"/>
      <c r="P41" s="54"/>
      <c r="Q41" s="54"/>
      <c r="R41" s="59"/>
      <c r="S41" s="59"/>
      <c r="T41" s="59"/>
      <c r="U41" s="59"/>
      <c r="V41" s="59"/>
      <c r="W41" s="59"/>
      <c r="X41" s="59"/>
      <c r="Y41" s="59"/>
      <c r="Z41" s="59"/>
      <c r="AA41" s="59"/>
      <c r="AB41" s="59"/>
      <c r="AC41" s="59"/>
      <c r="AD41" s="59"/>
      <c r="AE41" s="59"/>
      <c r="AF41" s="59"/>
      <c r="AG41" s="59"/>
      <c r="AH41" s="59"/>
      <c r="AI41" s="59"/>
      <c r="AJ41" s="59"/>
      <c r="AK41" s="59"/>
      <c r="AL41" s="59"/>
      <c r="AM41" s="59"/>
      <c r="AN41" s="59"/>
      <c r="AO41" s="59"/>
      <c r="AP41" s="59"/>
      <c r="AQ41" s="59"/>
      <c r="AR41" s="59"/>
      <c r="AS41" s="59"/>
      <c r="AT41" s="59"/>
      <c r="AU41" s="59"/>
      <c r="AV41" s="59"/>
      <c r="AW41" s="59"/>
      <c r="AX41" s="59"/>
      <c r="AY41" s="59"/>
      <c r="AZ41" s="59"/>
      <c r="BA41" s="59"/>
      <c r="BB41" s="59"/>
      <c r="BC41" s="59"/>
      <c r="BD41" s="59"/>
      <c r="BE41" s="59"/>
      <c r="BF41" s="59"/>
      <c r="BG41" s="59"/>
      <c r="BH41" s="59"/>
      <c r="BI41" s="59"/>
      <c r="BJ41" s="59"/>
      <c r="BK41" s="59"/>
      <c r="BL41" s="59"/>
      <c r="BM41" s="59"/>
      <c r="BN41" s="59"/>
      <c r="BO41" s="59"/>
      <c r="BP41" s="59"/>
      <c r="BQ41" s="59"/>
      <c r="BR41" s="59"/>
      <c r="BS41" s="59"/>
      <c r="BT41" s="59"/>
      <c r="BU41" s="59"/>
      <c r="BV41" s="59"/>
      <c r="BW41" s="59"/>
    </row>
    <row r="42" spans="1:75" s="24" customFormat="1" ht="14.4" x14ac:dyDescent="0.25">
      <c r="A42" s="52"/>
      <c r="B42" s="52"/>
      <c r="C42" s="53"/>
      <c r="D42" s="54"/>
      <c r="E42" s="112" t="str">
        <f>InpC!E$14</f>
        <v>Acquisition / initial balance date</v>
      </c>
      <c r="F42" s="112">
        <f>InpC!F$14</f>
        <v>45657</v>
      </c>
      <c r="G42" s="112" t="str">
        <f>InpC!G$14</f>
        <v>date</v>
      </c>
      <c r="H42" s="54"/>
      <c r="I42" s="54"/>
      <c r="J42" s="54"/>
      <c r="K42" s="54"/>
      <c r="L42" s="54"/>
      <c r="M42" s="54"/>
      <c r="N42" s="54"/>
      <c r="O42" s="54"/>
      <c r="P42" s="54"/>
      <c r="Q42" s="54"/>
      <c r="R42" s="54"/>
      <c r="S42" s="54"/>
      <c r="T42" s="54"/>
      <c r="U42" s="54"/>
      <c r="V42" s="54"/>
      <c r="W42" s="54"/>
      <c r="X42" s="54"/>
      <c r="Y42" s="54"/>
      <c r="Z42" s="54"/>
      <c r="AA42" s="54"/>
      <c r="AB42" s="54"/>
      <c r="AC42" s="54"/>
      <c r="AD42" s="54"/>
      <c r="AE42" s="54"/>
      <c r="AF42" s="54"/>
      <c r="AG42" s="54"/>
      <c r="AH42" s="54"/>
      <c r="AI42" s="54"/>
      <c r="AJ42" s="54"/>
      <c r="AK42" s="54"/>
      <c r="AL42" s="54"/>
      <c r="AM42" s="54"/>
      <c r="AN42" s="54"/>
      <c r="AO42" s="54"/>
      <c r="AP42" s="54"/>
      <c r="AQ42" s="54"/>
      <c r="AR42" s="54"/>
      <c r="AS42" s="54"/>
      <c r="AT42" s="54"/>
      <c r="AU42" s="54"/>
      <c r="AV42" s="54"/>
      <c r="AW42" s="54"/>
      <c r="AX42" s="54"/>
      <c r="AY42" s="54"/>
      <c r="AZ42" s="54"/>
      <c r="BA42" s="54"/>
      <c r="BB42" s="54"/>
      <c r="BC42" s="54"/>
      <c r="BD42" s="54"/>
      <c r="BE42" s="54"/>
      <c r="BF42" s="54"/>
      <c r="BG42" s="54"/>
      <c r="BH42" s="54"/>
      <c r="BI42" s="54"/>
      <c r="BJ42" s="54"/>
      <c r="BK42" s="54"/>
      <c r="BL42" s="54"/>
      <c r="BM42" s="54"/>
      <c r="BN42" s="54"/>
      <c r="BO42" s="54"/>
      <c r="BP42" s="54"/>
      <c r="BQ42" s="54"/>
      <c r="BR42" s="54"/>
      <c r="BS42" s="54"/>
      <c r="BT42" s="54"/>
      <c r="BU42" s="54"/>
      <c r="BV42" s="54"/>
      <c r="BW42" s="54"/>
    </row>
    <row r="43" spans="1:75" s="34" customFormat="1" ht="14.4" x14ac:dyDescent="0.25">
      <c r="A43" s="56"/>
      <c r="B43" s="56"/>
      <c r="C43" s="57"/>
      <c r="D43" s="59"/>
      <c r="E43" s="71" t="s">
        <v>41</v>
      </c>
      <c r="F43" s="71">
        <f xml:space="preserve"> F42 + 1</f>
        <v>45658</v>
      </c>
      <c r="G43" s="71" t="s">
        <v>16</v>
      </c>
      <c r="H43" s="55"/>
      <c r="I43" s="55"/>
      <c r="J43" s="55"/>
      <c r="K43" s="55"/>
      <c r="L43" s="55"/>
      <c r="M43" s="55"/>
      <c r="N43" s="55"/>
      <c r="O43" s="55"/>
      <c r="P43" s="55"/>
      <c r="Q43" s="55"/>
      <c r="R43" s="59"/>
      <c r="S43" s="59"/>
      <c r="T43" s="59"/>
      <c r="U43" s="59"/>
      <c r="V43" s="59"/>
      <c r="W43" s="59"/>
      <c r="X43" s="59"/>
      <c r="Y43" s="59"/>
      <c r="Z43" s="59"/>
      <c r="AA43" s="59"/>
      <c r="AB43" s="59"/>
      <c r="AC43" s="59"/>
      <c r="AD43" s="59"/>
      <c r="AE43" s="59"/>
      <c r="AF43" s="59"/>
      <c r="AG43" s="59"/>
      <c r="AH43" s="59"/>
      <c r="AI43" s="59"/>
      <c r="AJ43" s="59"/>
      <c r="AK43" s="59"/>
      <c r="AL43" s="59"/>
      <c r="AM43" s="59"/>
      <c r="AN43" s="59"/>
      <c r="AO43" s="59"/>
      <c r="AP43" s="59"/>
      <c r="AQ43" s="59"/>
      <c r="AR43" s="59"/>
      <c r="AS43" s="59"/>
      <c r="AT43" s="59"/>
      <c r="AU43" s="59"/>
      <c r="AV43" s="59"/>
      <c r="AW43" s="59"/>
      <c r="AX43" s="59"/>
      <c r="AY43" s="59"/>
      <c r="AZ43" s="59"/>
      <c r="BA43" s="59"/>
      <c r="BB43" s="59"/>
      <c r="BC43" s="59"/>
      <c r="BD43" s="59"/>
      <c r="BE43" s="59"/>
      <c r="BF43" s="59"/>
      <c r="BG43" s="59"/>
      <c r="BH43" s="59"/>
      <c r="BI43" s="59"/>
      <c r="BJ43" s="59"/>
      <c r="BK43" s="59"/>
      <c r="BL43" s="59"/>
      <c r="BM43" s="59"/>
      <c r="BN43" s="59"/>
      <c r="BO43" s="59"/>
      <c r="BP43" s="59"/>
      <c r="BQ43" s="59"/>
      <c r="BR43" s="59"/>
      <c r="BS43" s="59"/>
      <c r="BT43" s="59"/>
      <c r="BU43" s="59"/>
      <c r="BV43" s="59"/>
      <c r="BW43" s="59"/>
    </row>
    <row r="44" spans="1:75" s="31" customFormat="1" ht="14.4" x14ac:dyDescent="0.25">
      <c r="A44" s="56"/>
      <c r="B44" s="56"/>
      <c r="C44" s="57"/>
      <c r="D44" s="59"/>
      <c r="E44" s="78"/>
      <c r="F44" s="78"/>
      <c r="G44" s="78"/>
      <c r="H44" s="55"/>
      <c r="I44" s="55"/>
      <c r="J44" s="55"/>
      <c r="K44" s="55"/>
      <c r="L44" s="55"/>
      <c r="M44" s="55"/>
      <c r="N44" s="55"/>
      <c r="O44" s="55"/>
      <c r="P44" s="55"/>
      <c r="Q44" s="55"/>
      <c r="R44" s="59"/>
      <c r="S44" s="59"/>
      <c r="T44" s="59"/>
      <c r="U44" s="59"/>
      <c r="V44" s="59"/>
      <c r="W44" s="59"/>
      <c r="X44" s="59"/>
      <c r="Y44" s="59"/>
      <c r="Z44" s="59"/>
      <c r="AA44" s="59"/>
      <c r="AB44" s="59"/>
      <c r="AC44" s="59"/>
      <c r="AD44" s="59"/>
      <c r="AE44" s="59"/>
      <c r="AF44" s="59"/>
      <c r="AG44" s="59"/>
      <c r="AH44" s="59"/>
      <c r="AI44" s="59"/>
      <c r="AJ44" s="59"/>
      <c r="AK44" s="59"/>
      <c r="AL44" s="59"/>
      <c r="AM44" s="59"/>
      <c r="AN44" s="59"/>
      <c r="AO44" s="59"/>
      <c r="AP44" s="59"/>
      <c r="AQ44" s="59"/>
      <c r="AR44" s="59"/>
      <c r="AS44" s="59"/>
      <c r="AT44" s="59"/>
      <c r="AU44" s="59"/>
      <c r="AV44" s="59"/>
      <c r="AW44" s="59"/>
      <c r="AX44" s="59"/>
      <c r="AY44" s="59"/>
      <c r="AZ44" s="59"/>
      <c r="BA44" s="59"/>
      <c r="BB44" s="59"/>
      <c r="BC44" s="59"/>
      <c r="BD44" s="59"/>
      <c r="BE44" s="59"/>
      <c r="BF44" s="59"/>
      <c r="BG44" s="59"/>
      <c r="BH44" s="59"/>
      <c r="BI44" s="59"/>
      <c r="BJ44" s="59"/>
      <c r="BK44" s="59"/>
      <c r="BL44" s="59"/>
      <c r="BM44" s="59"/>
      <c r="BN44" s="59"/>
      <c r="BO44" s="59"/>
      <c r="BP44" s="59"/>
      <c r="BQ44" s="59"/>
      <c r="BR44" s="59"/>
      <c r="BS44" s="59"/>
      <c r="BT44" s="59"/>
      <c r="BU44" s="59"/>
      <c r="BV44" s="59"/>
      <c r="BW44" s="59"/>
    </row>
    <row r="45" spans="1:75" s="35" customFormat="1" ht="14.4" x14ac:dyDescent="0.25">
      <c r="A45" s="56"/>
      <c r="B45" s="56"/>
      <c r="C45" s="57"/>
      <c r="D45" s="59"/>
      <c r="E45" s="117" t="str">
        <f xml:space="preserve"> E$43</f>
        <v>First forecast period start date</v>
      </c>
      <c r="F45" s="117">
        <f t="shared" ref="F45:G45" si="92" xml:space="preserve"> F$43</f>
        <v>45658</v>
      </c>
      <c r="G45" s="117" t="str">
        <f t="shared" si="92"/>
        <v>date</v>
      </c>
      <c r="H45" s="55"/>
      <c r="I45" s="55"/>
      <c r="J45" s="55"/>
      <c r="K45" s="55"/>
      <c r="L45" s="55"/>
      <c r="M45" s="55"/>
      <c r="N45" s="55"/>
      <c r="O45" s="55"/>
      <c r="P45" s="55"/>
      <c r="Q45" s="55"/>
      <c r="R45" s="59"/>
      <c r="S45" s="59"/>
      <c r="T45" s="59"/>
      <c r="U45" s="59"/>
      <c r="V45" s="59"/>
      <c r="W45" s="59"/>
      <c r="X45" s="59"/>
      <c r="Y45" s="59"/>
      <c r="Z45" s="59"/>
      <c r="AA45" s="59"/>
      <c r="AB45" s="59"/>
      <c r="AC45" s="59"/>
      <c r="AD45" s="59"/>
      <c r="AE45" s="59"/>
      <c r="AF45" s="59"/>
      <c r="AG45" s="59"/>
      <c r="AH45" s="59"/>
      <c r="AI45" s="59"/>
      <c r="AJ45" s="59"/>
      <c r="AK45" s="59"/>
      <c r="AL45" s="59"/>
      <c r="AM45" s="59"/>
      <c r="AN45" s="59"/>
      <c r="AO45" s="59"/>
      <c r="AP45" s="59"/>
      <c r="AQ45" s="59"/>
      <c r="AR45" s="59"/>
      <c r="AS45" s="59"/>
      <c r="AT45" s="59"/>
      <c r="AU45" s="59"/>
      <c r="AV45" s="59"/>
      <c r="AW45" s="59"/>
      <c r="AX45" s="59"/>
      <c r="AY45" s="59"/>
      <c r="AZ45" s="59"/>
      <c r="BA45" s="59"/>
      <c r="BB45" s="59"/>
      <c r="BC45" s="59"/>
      <c r="BD45" s="59"/>
      <c r="BE45" s="59"/>
      <c r="BF45" s="59"/>
      <c r="BG45" s="59"/>
      <c r="BH45" s="59"/>
      <c r="BI45" s="59"/>
      <c r="BJ45" s="59"/>
      <c r="BK45" s="59"/>
      <c r="BL45" s="59"/>
      <c r="BM45" s="59"/>
      <c r="BN45" s="59"/>
      <c r="BO45" s="59"/>
      <c r="BP45" s="59"/>
      <c r="BQ45" s="59"/>
      <c r="BR45" s="59"/>
      <c r="BS45" s="59"/>
      <c r="BT45" s="59"/>
      <c r="BU45" s="59"/>
      <c r="BV45" s="59"/>
      <c r="BW45" s="59"/>
    </row>
    <row r="46" spans="1:75" s="7" customFormat="1" ht="14.4" x14ac:dyDescent="0.25">
      <c r="A46" s="52"/>
      <c r="B46" s="52"/>
      <c r="C46" s="53"/>
      <c r="D46" s="54"/>
      <c r="E46" s="83" t="str">
        <f xml:space="preserve"> E$18</f>
        <v xml:space="preserve">Model period ending </v>
      </c>
      <c r="F46" s="83">
        <f t="shared" ref="F46:BQ46" si="93" xml:space="preserve"> F$18</f>
        <v>0</v>
      </c>
      <c r="G46" s="83" t="str">
        <f t="shared" si="93"/>
        <v>date</v>
      </c>
      <c r="H46" s="83">
        <f t="shared" si="93"/>
        <v>0</v>
      </c>
      <c r="I46" s="114">
        <f t="shared" si="93"/>
        <v>0</v>
      </c>
      <c r="J46" s="83">
        <f t="shared" si="93"/>
        <v>45565</v>
      </c>
      <c r="K46" s="83">
        <f t="shared" si="93"/>
        <v>45657</v>
      </c>
      <c r="L46" s="83">
        <f t="shared" si="93"/>
        <v>45747</v>
      </c>
      <c r="M46" s="83">
        <f t="shared" si="93"/>
        <v>45838</v>
      </c>
      <c r="N46" s="83">
        <f t="shared" si="93"/>
        <v>45930</v>
      </c>
      <c r="O46" s="83">
        <f t="shared" si="93"/>
        <v>46022</v>
      </c>
      <c r="P46" s="83">
        <f t="shared" si="93"/>
        <v>46112</v>
      </c>
      <c r="Q46" s="83">
        <f t="shared" si="93"/>
        <v>46203</v>
      </c>
      <c r="R46" s="83">
        <f t="shared" si="93"/>
        <v>46295</v>
      </c>
      <c r="S46" s="83">
        <f t="shared" si="93"/>
        <v>46387</v>
      </c>
      <c r="T46" s="83">
        <f t="shared" si="93"/>
        <v>46477</v>
      </c>
      <c r="U46" s="83">
        <f t="shared" si="93"/>
        <v>46568</v>
      </c>
      <c r="V46" s="83">
        <f t="shared" si="93"/>
        <v>46660</v>
      </c>
      <c r="W46" s="83">
        <f t="shared" si="93"/>
        <v>46752</v>
      </c>
      <c r="X46" s="83">
        <f t="shared" si="93"/>
        <v>46843</v>
      </c>
      <c r="Y46" s="83">
        <f t="shared" si="93"/>
        <v>46934</v>
      </c>
      <c r="Z46" s="83">
        <f t="shared" si="93"/>
        <v>47026</v>
      </c>
      <c r="AA46" s="83">
        <f t="shared" si="93"/>
        <v>47118</v>
      </c>
      <c r="AB46" s="83">
        <f t="shared" si="93"/>
        <v>47208</v>
      </c>
      <c r="AC46" s="83">
        <f t="shared" si="93"/>
        <v>47299</v>
      </c>
      <c r="AD46" s="83">
        <f t="shared" si="93"/>
        <v>47391</v>
      </c>
      <c r="AE46" s="83">
        <f t="shared" si="93"/>
        <v>47483</v>
      </c>
      <c r="AF46" s="83">
        <f t="shared" si="93"/>
        <v>47573</v>
      </c>
      <c r="AG46" s="83">
        <f t="shared" si="93"/>
        <v>47664</v>
      </c>
      <c r="AH46" s="83">
        <f t="shared" si="93"/>
        <v>47756</v>
      </c>
      <c r="AI46" s="83">
        <f t="shared" si="93"/>
        <v>47848</v>
      </c>
      <c r="AJ46" s="83">
        <f t="shared" si="93"/>
        <v>47938</v>
      </c>
      <c r="AK46" s="83">
        <f t="shared" si="93"/>
        <v>48029</v>
      </c>
      <c r="AL46" s="83">
        <f t="shared" si="93"/>
        <v>48121</v>
      </c>
      <c r="AM46" s="83">
        <f t="shared" si="93"/>
        <v>48213</v>
      </c>
      <c r="AN46" s="83">
        <f t="shared" si="93"/>
        <v>48304</v>
      </c>
      <c r="AO46" s="83">
        <f t="shared" si="93"/>
        <v>48395</v>
      </c>
      <c r="AP46" s="83">
        <f t="shared" si="93"/>
        <v>48487</v>
      </c>
      <c r="AQ46" s="83">
        <f t="shared" si="93"/>
        <v>48579</v>
      </c>
      <c r="AR46" s="83">
        <f t="shared" si="93"/>
        <v>48669</v>
      </c>
      <c r="AS46" s="83">
        <f t="shared" si="93"/>
        <v>48760</v>
      </c>
      <c r="AT46" s="83">
        <f t="shared" si="93"/>
        <v>48852</v>
      </c>
      <c r="AU46" s="83">
        <f t="shared" si="93"/>
        <v>48944</v>
      </c>
      <c r="AV46" s="83">
        <f t="shared" si="93"/>
        <v>49034</v>
      </c>
      <c r="AW46" s="83">
        <f t="shared" si="93"/>
        <v>49125</v>
      </c>
      <c r="AX46" s="83">
        <f t="shared" si="93"/>
        <v>49217</v>
      </c>
      <c r="AY46" s="83">
        <f t="shared" si="93"/>
        <v>49309</v>
      </c>
      <c r="AZ46" s="83">
        <f t="shared" si="93"/>
        <v>49399</v>
      </c>
      <c r="BA46" s="83">
        <f t="shared" si="93"/>
        <v>49490</v>
      </c>
      <c r="BB46" s="83">
        <f t="shared" si="93"/>
        <v>49582</v>
      </c>
      <c r="BC46" s="83">
        <f t="shared" si="93"/>
        <v>49674</v>
      </c>
      <c r="BD46" s="83">
        <f t="shared" si="93"/>
        <v>49765</v>
      </c>
      <c r="BE46" s="83">
        <f t="shared" si="93"/>
        <v>49856</v>
      </c>
      <c r="BF46" s="83">
        <f t="shared" si="93"/>
        <v>49948</v>
      </c>
      <c r="BG46" s="83">
        <f t="shared" si="93"/>
        <v>50040</v>
      </c>
      <c r="BH46" s="83">
        <f t="shared" si="93"/>
        <v>50130</v>
      </c>
      <c r="BI46" s="83">
        <f t="shared" si="93"/>
        <v>50221</v>
      </c>
      <c r="BJ46" s="83">
        <f t="shared" si="93"/>
        <v>50313</v>
      </c>
      <c r="BK46" s="83">
        <f t="shared" si="93"/>
        <v>50405</v>
      </c>
      <c r="BL46" s="83">
        <f t="shared" si="93"/>
        <v>50495</v>
      </c>
      <c r="BM46" s="83">
        <f t="shared" si="93"/>
        <v>50586</v>
      </c>
      <c r="BN46" s="83">
        <f t="shared" si="93"/>
        <v>50678</v>
      </c>
      <c r="BO46" s="83">
        <f t="shared" si="93"/>
        <v>50770</v>
      </c>
      <c r="BP46" s="83">
        <f t="shared" si="93"/>
        <v>50860</v>
      </c>
      <c r="BQ46" s="83">
        <f t="shared" si="93"/>
        <v>50951</v>
      </c>
      <c r="BR46" s="83">
        <f t="shared" ref="BR46:BW46" si="94" xml:space="preserve"> BR$18</f>
        <v>51043</v>
      </c>
      <c r="BS46" s="83">
        <f t="shared" si="94"/>
        <v>51135</v>
      </c>
      <c r="BT46" s="83">
        <f t="shared" si="94"/>
        <v>51226</v>
      </c>
      <c r="BU46" s="83">
        <f t="shared" si="94"/>
        <v>51317</v>
      </c>
      <c r="BV46" s="83">
        <f t="shared" si="94"/>
        <v>51409</v>
      </c>
      <c r="BW46" s="83">
        <f t="shared" si="94"/>
        <v>51501</v>
      </c>
    </row>
    <row r="47" spans="1:75" s="36" customFormat="1" ht="14.4" x14ac:dyDescent="0.25">
      <c r="A47" s="56"/>
      <c r="B47" s="56"/>
      <c r="C47" s="57"/>
      <c r="D47" s="59"/>
      <c r="E47" s="54" t="s">
        <v>40</v>
      </c>
      <c r="F47" s="55"/>
      <c r="G47" s="55" t="s">
        <v>15</v>
      </c>
      <c r="H47" s="55">
        <f xml:space="preserve"> SUM(J47:BW47)</f>
        <v>1</v>
      </c>
      <c r="I47" s="55"/>
      <c r="J47" s="54">
        <f xml:space="preserve"> IF(AND(I46 &lt; $F45, J46 &gt;= $F45), 1, 0)</f>
        <v>0</v>
      </c>
      <c r="K47" s="54">
        <f t="shared" ref="K47:Q47" si="95" xml:space="preserve"> IF(AND(J46 &lt; $F45, K46 &gt;= $F45), 1, 0)</f>
        <v>0</v>
      </c>
      <c r="L47" s="54">
        <f t="shared" si="95"/>
        <v>1</v>
      </c>
      <c r="M47" s="54">
        <f t="shared" si="95"/>
        <v>0</v>
      </c>
      <c r="N47" s="54">
        <f t="shared" si="95"/>
        <v>0</v>
      </c>
      <c r="O47" s="54">
        <f t="shared" si="95"/>
        <v>0</v>
      </c>
      <c r="P47" s="54">
        <f t="shared" si="95"/>
        <v>0</v>
      </c>
      <c r="Q47" s="54">
        <f t="shared" si="95"/>
        <v>0</v>
      </c>
      <c r="R47" s="54">
        <f t="shared" ref="R47" si="96" xml:space="preserve"> IF(AND(Q46 &lt; $F45, R46 &gt;= $F45), 1, 0)</f>
        <v>0</v>
      </c>
      <c r="S47" s="54">
        <f t="shared" ref="S47" si="97" xml:space="preserve"> IF(AND(R46 &lt; $F45, S46 &gt;= $F45), 1, 0)</f>
        <v>0</v>
      </c>
      <c r="T47" s="54">
        <f t="shared" ref="T47" si="98" xml:space="preserve"> IF(AND(S46 &lt; $F45, T46 &gt;= $F45), 1, 0)</f>
        <v>0</v>
      </c>
      <c r="U47" s="54">
        <f t="shared" ref="U47" si="99" xml:space="preserve"> IF(AND(T46 &lt; $F45, U46 &gt;= $F45), 1, 0)</f>
        <v>0</v>
      </c>
      <c r="V47" s="54">
        <f t="shared" ref="V47" si="100" xml:space="preserve"> IF(AND(U46 &lt; $F45, V46 &gt;= $F45), 1, 0)</f>
        <v>0</v>
      </c>
      <c r="W47" s="54">
        <f t="shared" ref="W47" si="101" xml:space="preserve"> IF(AND(V46 &lt; $F45, W46 &gt;= $F45), 1, 0)</f>
        <v>0</v>
      </c>
      <c r="X47" s="54">
        <f t="shared" ref="X47" si="102" xml:space="preserve"> IF(AND(W46 &lt; $F45, X46 &gt;= $F45), 1, 0)</f>
        <v>0</v>
      </c>
      <c r="Y47" s="54">
        <f t="shared" ref="Y47" si="103" xml:space="preserve"> IF(AND(X46 &lt; $F45, Y46 &gt;= $F45), 1, 0)</f>
        <v>0</v>
      </c>
      <c r="Z47" s="54">
        <f t="shared" ref="Z47" si="104" xml:space="preserve"> IF(AND(Y46 &lt; $F45, Z46 &gt;= $F45), 1, 0)</f>
        <v>0</v>
      </c>
      <c r="AA47" s="54">
        <f t="shared" ref="AA47" si="105" xml:space="preserve"> IF(AND(Z46 &lt; $F45, AA46 &gt;= $F45), 1, 0)</f>
        <v>0</v>
      </c>
      <c r="AB47" s="54">
        <f t="shared" ref="AB47" si="106" xml:space="preserve"> IF(AND(AA46 &lt; $F45, AB46 &gt;= $F45), 1, 0)</f>
        <v>0</v>
      </c>
      <c r="AC47" s="54">
        <f t="shared" ref="AC47" si="107" xml:space="preserve"> IF(AND(AB46 &lt; $F45, AC46 &gt;= $F45), 1, 0)</f>
        <v>0</v>
      </c>
      <c r="AD47" s="54">
        <f t="shared" ref="AD47" si="108" xml:space="preserve"> IF(AND(AC46 &lt; $F45, AD46 &gt;= $F45), 1, 0)</f>
        <v>0</v>
      </c>
      <c r="AE47" s="54">
        <f t="shared" ref="AE47" si="109" xml:space="preserve"> IF(AND(AD46 &lt; $F45, AE46 &gt;= $F45), 1, 0)</f>
        <v>0</v>
      </c>
      <c r="AF47" s="54">
        <f t="shared" ref="AF47" si="110" xml:space="preserve"> IF(AND(AE46 &lt; $F45, AF46 &gt;= $F45), 1, 0)</f>
        <v>0</v>
      </c>
      <c r="AG47" s="54">
        <f t="shared" ref="AG47" si="111" xml:space="preserve"> IF(AND(AF46 &lt; $F45, AG46 &gt;= $F45), 1, 0)</f>
        <v>0</v>
      </c>
      <c r="AH47" s="54">
        <f t="shared" ref="AH47" si="112" xml:space="preserve"> IF(AND(AG46 &lt; $F45, AH46 &gt;= $F45), 1, 0)</f>
        <v>0</v>
      </c>
      <c r="AI47" s="54">
        <f t="shared" ref="AI47" si="113" xml:space="preserve"> IF(AND(AH46 &lt; $F45, AI46 &gt;= $F45), 1, 0)</f>
        <v>0</v>
      </c>
      <c r="AJ47" s="54">
        <f t="shared" ref="AJ47" si="114" xml:space="preserve"> IF(AND(AI46 &lt; $F45, AJ46 &gt;= $F45), 1, 0)</f>
        <v>0</v>
      </c>
      <c r="AK47" s="54">
        <f t="shared" ref="AK47" si="115" xml:space="preserve"> IF(AND(AJ46 &lt; $F45, AK46 &gt;= $F45), 1, 0)</f>
        <v>0</v>
      </c>
      <c r="AL47" s="54">
        <f t="shared" ref="AL47" si="116" xml:space="preserve"> IF(AND(AK46 &lt; $F45, AL46 &gt;= $F45), 1, 0)</f>
        <v>0</v>
      </c>
      <c r="AM47" s="54">
        <f t="shared" ref="AM47" si="117" xml:space="preserve"> IF(AND(AL46 &lt; $F45, AM46 &gt;= $F45), 1, 0)</f>
        <v>0</v>
      </c>
      <c r="AN47" s="54">
        <f t="shared" ref="AN47" si="118" xml:space="preserve"> IF(AND(AM46 &lt; $F45, AN46 &gt;= $F45), 1, 0)</f>
        <v>0</v>
      </c>
      <c r="AO47" s="54">
        <f t="shared" ref="AO47" si="119" xml:space="preserve"> IF(AND(AN46 &lt; $F45, AO46 &gt;= $F45), 1, 0)</f>
        <v>0</v>
      </c>
      <c r="AP47" s="54">
        <f t="shared" ref="AP47" si="120" xml:space="preserve"> IF(AND(AO46 &lt; $F45, AP46 &gt;= $F45), 1, 0)</f>
        <v>0</v>
      </c>
      <c r="AQ47" s="54">
        <f t="shared" ref="AQ47" si="121" xml:space="preserve"> IF(AND(AP46 &lt; $F45, AQ46 &gt;= $F45), 1, 0)</f>
        <v>0</v>
      </c>
      <c r="AR47" s="54">
        <f t="shared" ref="AR47" si="122" xml:space="preserve"> IF(AND(AQ46 &lt; $F45, AR46 &gt;= $F45), 1, 0)</f>
        <v>0</v>
      </c>
      <c r="AS47" s="54">
        <f t="shared" ref="AS47" si="123" xml:space="preserve"> IF(AND(AR46 &lt; $F45, AS46 &gt;= $F45), 1, 0)</f>
        <v>0</v>
      </c>
      <c r="AT47" s="54">
        <f t="shared" ref="AT47" si="124" xml:space="preserve"> IF(AND(AS46 &lt; $F45, AT46 &gt;= $F45), 1, 0)</f>
        <v>0</v>
      </c>
      <c r="AU47" s="54">
        <f t="shared" ref="AU47" si="125" xml:space="preserve"> IF(AND(AT46 &lt; $F45, AU46 &gt;= $F45), 1, 0)</f>
        <v>0</v>
      </c>
      <c r="AV47" s="54">
        <f t="shared" ref="AV47" si="126" xml:space="preserve"> IF(AND(AU46 &lt; $F45, AV46 &gt;= $F45), 1, 0)</f>
        <v>0</v>
      </c>
      <c r="AW47" s="54">
        <f t="shared" ref="AW47" si="127" xml:space="preserve"> IF(AND(AV46 &lt; $F45, AW46 &gt;= $F45), 1, 0)</f>
        <v>0</v>
      </c>
      <c r="AX47" s="54">
        <f t="shared" ref="AX47" si="128" xml:space="preserve"> IF(AND(AW46 &lt; $F45, AX46 &gt;= $F45), 1, 0)</f>
        <v>0</v>
      </c>
      <c r="AY47" s="54">
        <f t="shared" ref="AY47" si="129" xml:space="preserve"> IF(AND(AX46 &lt; $F45, AY46 &gt;= $F45), 1, 0)</f>
        <v>0</v>
      </c>
      <c r="AZ47" s="54">
        <f t="shared" ref="AZ47" si="130" xml:space="preserve"> IF(AND(AY46 &lt; $F45, AZ46 &gt;= $F45), 1, 0)</f>
        <v>0</v>
      </c>
      <c r="BA47" s="54">
        <f t="shared" ref="BA47" si="131" xml:space="preserve"> IF(AND(AZ46 &lt; $F45, BA46 &gt;= $F45), 1, 0)</f>
        <v>0</v>
      </c>
      <c r="BB47" s="54">
        <f t="shared" ref="BB47" si="132" xml:space="preserve"> IF(AND(BA46 &lt; $F45, BB46 &gt;= $F45), 1, 0)</f>
        <v>0</v>
      </c>
      <c r="BC47" s="54">
        <f t="shared" ref="BC47" si="133" xml:space="preserve"> IF(AND(BB46 &lt; $F45, BC46 &gt;= $F45), 1, 0)</f>
        <v>0</v>
      </c>
      <c r="BD47" s="54">
        <f t="shared" ref="BD47" si="134" xml:space="preserve"> IF(AND(BC46 &lt; $F45, BD46 &gt;= $F45), 1, 0)</f>
        <v>0</v>
      </c>
      <c r="BE47" s="54">
        <f t="shared" ref="BE47" si="135" xml:space="preserve"> IF(AND(BD46 &lt; $F45, BE46 &gt;= $F45), 1, 0)</f>
        <v>0</v>
      </c>
      <c r="BF47" s="54">
        <f t="shared" ref="BF47" si="136" xml:space="preserve"> IF(AND(BE46 &lt; $F45, BF46 &gt;= $F45), 1, 0)</f>
        <v>0</v>
      </c>
      <c r="BG47" s="54">
        <f t="shared" ref="BG47" si="137" xml:space="preserve"> IF(AND(BF46 &lt; $F45, BG46 &gt;= $F45), 1, 0)</f>
        <v>0</v>
      </c>
      <c r="BH47" s="54">
        <f t="shared" ref="BH47" si="138" xml:space="preserve"> IF(AND(BG46 &lt; $F45, BH46 &gt;= $F45), 1, 0)</f>
        <v>0</v>
      </c>
      <c r="BI47" s="54">
        <f t="shared" ref="BI47" si="139" xml:space="preserve"> IF(AND(BH46 &lt; $F45, BI46 &gt;= $F45), 1, 0)</f>
        <v>0</v>
      </c>
      <c r="BJ47" s="54">
        <f t="shared" ref="BJ47" si="140" xml:space="preserve"> IF(AND(BI46 &lt; $F45, BJ46 &gt;= $F45), 1, 0)</f>
        <v>0</v>
      </c>
      <c r="BK47" s="54">
        <f t="shared" ref="BK47" si="141" xml:space="preserve"> IF(AND(BJ46 &lt; $F45, BK46 &gt;= $F45), 1, 0)</f>
        <v>0</v>
      </c>
      <c r="BL47" s="54">
        <f t="shared" ref="BL47" si="142" xml:space="preserve"> IF(AND(BK46 &lt; $F45, BL46 &gt;= $F45), 1, 0)</f>
        <v>0</v>
      </c>
      <c r="BM47" s="54">
        <f t="shared" ref="BM47" si="143" xml:space="preserve"> IF(AND(BL46 &lt; $F45, BM46 &gt;= $F45), 1, 0)</f>
        <v>0</v>
      </c>
      <c r="BN47" s="54">
        <f t="shared" ref="BN47" si="144" xml:space="preserve"> IF(AND(BM46 &lt; $F45, BN46 &gt;= $F45), 1, 0)</f>
        <v>0</v>
      </c>
      <c r="BO47" s="54">
        <f t="shared" ref="BO47" si="145" xml:space="preserve"> IF(AND(BN46 &lt; $F45, BO46 &gt;= $F45), 1, 0)</f>
        <v>0</v>
      </c>
      <c r="BP47" s="54">
        <f t="shared" ref="BP47" si="146" xml:space="preserve"> IF(AND(BO46 &lt; $F45, BP46 &gt;= $F45), 1, 0)</f>
        <v>0</v>
      </c>
      <c r="BQ47" s="54">
        <f t="shared" ref="BQ47" si="147" xml:space="preserve"> IF(AND(BP46 &lt; $F45, BQ46 &gt;= $F45), 1, 0)</f>
        <v>0</v>
      </c>
      <c r="BR47" s="54">
        <f t="shared" ref="BR47" si="148" xml:space="preserve"> IF(AND(BQ46 &lt; $F45, BR46 &gt;= $F45), 1, 0)</f>
        <v>0</v>
      </c>
      <c r="BS47" s="54">
        <f t="shared" ref="BS47" si="149" xml:space="preserve"> IF(AND(BR46 &lt; $F45, BS46 &gt;= $F45), 1, 0)</f>
        <v>0</v>
      </c>
      <c r="BT47" s="54">
        <f t="shared" ref="BT47" si="150" xml:space="preserve"> IF(AND(BS46 &lt; $F45, BT46 &gt;= $F45), 1, 0)</f>
        <v>0</v>
      </c>
      <c r="BU47" s="54">
        <f t="shared" ref="BU47" si="151" xml:space="preserve"> IF(AND(BT46 &lt; $F45, BU46 &gt;= $F45), 1, 0)</f>
        <v>0</v>
      </c>
      <c r="BV47" s="54">
        <f t="shared" ref="BV47" si="152" xml:space="preserve"> IF(AND(BU46 &lt; $F45, BV46 &gt;= $F45), 1, 0)</f>
        <v>0</v>
      </c>
      <c r="BW47" s="54">
        <f t="shared" ref="BW47" si="153" xml:space="preserve"> IF(AND(BV46 &lt; $F45, BW46 &gt;= $F45), 1, 0)</f>
        <v>0</v>
      </c>
    </row>
    <row r="48" spans="1:75" s="31" customFormat="1" ht="14.4" x14ac:dyDescent="0.25">
      <c r="A48" s="56"/>
      <c r="B48" s="56"/>
      <c r="C48" s="57"/>
      <c r="D48" s="59"/>
      <c r="E48" s="78"/>
      <c r="F48" s="78"/>
      <c r="G48" s="78"/>
      <c r="H48" s="54"/>
      <c r="I48" s="54"/>
      <c r="J48" s="54"/>
      <c r="K48" s="54"/>
      <c r="L48" s="54"/>
      <c r="M48" s="54"/>
      <c r="N48" s="54"/>
      <c r="O48" s="54"/>
      <c r="P48" s="54"/>
      <c r="Q48" s="54"/>
      <c r="R48" s="59"/>
      <c r="S48" s="59"/>
      <c r="T48" s="59"/>
      <c r="U48" s="59"/>
      <c r="V48" s="59"/>
      <c r="W48" s="59"/>
      <c r="X48" s="59"/>
      <c r="Y48" s="59"/>
      <c r="Z48" s="59"/>
      <c r="AA48" s="59"/>
      <c r="AB48" s="59"/>
      <c r="AC48" s="59"/>
      <c r="AD48" s="59"/>
      <c r="AE48" s="59"/>
      <c r="AF48" s="59"/>
      <c r="AG48" s="59"/>
      <c r="AH48" s="59"/>
      <c r="AI48" s="59"/>
      <c r="AJ48" s="59"/>
      <c r="AK48" s="59"/>
      <c r="AL48" s="59"/>
      <c r="AM48" s="59"/>
      <c r="AN48" s="59"/>
      <c r="AO48" s="59"/>
      <c r="AP48" s="59"/>
      <c r="AQ48" s="59"/>
      <c r="AR48" s="59"/>
      <c r="AS48" s="59"/>
      <c r="AT48" s="59"/>
      <c r="AU48" s="59"/>
      <c r="AV48" s="59"/>
      <c r="AW48" s="59"/>
      <c r="AX48" s="59"/>
      <c r="AY48" s="59"/>
      <c r="AZ48" s="59"/>
      <c r="BA48" s="59"/>
      <c r="BB48" s="59"/>
      <c r="BC48" s="59"/>
      <c r="BD48" s="59"/>
      <c r="BE48" s="59"/>
      <c r="BF48" s="59"/>
      <c r="BG48" s="59"/>
      <c r="BH48" s="59"/>
      <c r="BI48" s="59"/>
      <c r="BJ48" s="59"/>
      <c r="BK48" s="59"/>
      <c r="BL48" s="59"/>
      <c r="BM48" s="59"/>
      <c r="BN48" s="59"/>
      <c r="BO48" s="59"/>
      <c r="BP48" s="59"/>
      <c r="BQ48" s="59"/>
      <c r="BR48" s="59"/>
      <c r="BS48" s="59"/>
      <c r="BT48" s="59"/>
      <c r="BU48" s="59"/>
      <c r="BV48" s="59"/>
      <c r="BW48" s="59"/>
    </row>
    <row r="49" spans="1:75" s="42" customFormat="1" ht="14.4" x14ac:dyDescent="0.25">
      <c r="A49" s="52"/>
      <c r="B49" s="52" t="s">
        <v>65</v>
      </c>
      <c r="C49" s="53"/>
      <c r="D49" s="54"/>
      <c r="E49" s="118"/>
      <c r="F49" s="118"/>
      <c r="G49" s="118"/>
      <c r="H49" s="118"/>
      <c r="I49" s="118"/>
      <c r="J49" s="118"/>
      <c r="K49" s="118"/>
      <c r="L49" s="118"/>
      <c r="M49" s="118"/>
      <c r="N49" s="118"/>
      <c r="O49" s="118"/>
      <c r="P49" s="118"/>
      <c r="Q49" s="118"/>
      <c r="R49" s="118"/>
      <c r="S49" s="118"/>
      <c r="T49" s="118"/>
      <c r="U49" s="118"/>
      <c r="V49" s="118"/>
      <c r="W49" s="118"/>
      <c r="X49" s="118"/>
      <c r="Y49" s="118"/>
      <c r="Z49" s="118"/>
      <c r="AA49" s="118"/>
      <c r="AB49" s="118"/>
      <c r="AC49" s="118"/>
      <c r="AD49" s="118"/>
      <c r="AE49" s="118"/>
      <c r="AF49" s="118"/>
      <c r="AG49" s="118"/>
      <c r="AH49" s="118"/>
      <c r="AI49" s="118"/>
      <c r="AJ49" s="118"/>
      <c r="AK49" s="118"/>
      <c r="AL49" s="118"/>
      <c r="AM49" s="118"/>
      <c r="AN49" s="118"/>
      <c r="AO49" s="118"/>
      <c r="AP49" s="118"/>
      <c r="AQ49" s="118"/>
      <c r="AR49" s="118"/>
      <c r="AS49" s="118"/>
      <c r="AT49" s="118"/>
      <c r="AU49" s="118"/>
      <c r="AV49" s="118"/>
      <c r="AW49" s="118"/>
      <c r="AX49" s="118"/>
      <c r="AY49" s="118"/>
      <c r="AZ49" s="118"/>
      <c r="BA49" s="118"/>
      <c r="BB49" s="118"/>
      <c r="BC49" s="118"/>
      <c r="BD49" s="118"/>
      <c r="BE49" s="118"/>
      <c r="BF49" s="118"/>
      <c r="BG49" s="118"/>
      <c r="BH49" s="118"/>
      <c r="BI49" s="118"/>
      <c r="BJ49" s="118"/>
      <c r="BK49" s="118"/>
      <c r="BL49" s="118"/>
      <c r="BM49" s="118"/>
      <c r="BN49" s="118"/>
      <c r="BO49" s="118"/>
      <c r="BP49" s="118"/>
      <c r="BQ49" s="118"/>
      <c r="BR49" s="118"/>
      <c r="BS49" s="118"/>
      <c r="BT49" s="118"/>
      <c r="BU49" s="118"/>
      <c r="BV49" s="118"/>
      <c r="BW49" s="118"/>
    </row>
    <row r="50" spans="1:75" s="24" customFormat="1" ht="14.4" x14ac:dyDescent="0.25">
      <c r="A50" s="52"/>
      <c r="B50" s="52"/>
      <c r="C50" s="53"/>
      <c r="D50" s="54"/>
      <c r="E50" s="112" t="str">
        <f>InpC!E$14</f>
        <v>Acquisition / initial balance date</v>
      </c>
      <c r="F50" s="112">
        <f>InpC!F$14</f>
        <v>45657</v>
      </c>
      <c r="G50" s="112" t="str">
        <f>InpC!G$14</f>
        <v>date</v>
      </c>
      <c r="H50" s="54"/>
      <c r="I50" s="54"/>
      <c r="J50" s="54"/>
      <c r="K50" s="54"/>
      <c r="L50" s="54"/>
      <c r="M50" s="54"/>
      <c r="N50" s="54"/>
      <c r="O50" s="54"/>
      <c r="P50" s="54"/>
      <c r="Q50" s="54"/>
      <c r="R50" s="54"/>
      <c r="S50" s="54"/>
      <c r="T50" s="54"/>
      <c r="U50" s="54"/>
      <c r="V50" s="54"/>
      <c r="W50" s="54"/>
      <c r="X50" s="54"/>
      <c r="Y50" s="54"/>
      <c r="Z50" s="54"/>
      <c r="AA50" s="54"/>
      <c r="AB50" s="54"/>
      <c r="AC50" s="54"/>
      <c r="AD50" s="54"/>
      <c r="AE50" s="54"/>
      <c r="AF50" s="54"/>
      <c r="AG50" s="54"/>
      <c r="AH50" s="54"/>
      <c r="AI50" s="54"/>
      <c r="AJ50" s="54"/>
      <c r="AK50" s="54"/>
      <c r="AL50" s="54"/>
      <c r="AM50" s="54"/>
      <c r="AN50" s="54"/>
      <c r="AO50" s="54"/>
      <c r="AP50" s="54"/>
      <c r="AQ50" s="54"/>
      <c r="AR50" s="54"/>
      <c r="AS50" s="54"/>
      <c r="AT50" s="54"/>
      <c r="AU50" s="54"/>
      <c r="AV50" s="54"/>
      <c r="AW50" s="54"/>
      <c r="AX50" s="54"/>
      <c r="AY50" s="54"/>
      <c r="AZ50" s="54"/>
      <c r="BA50" s="54"/>
      <c r="BB50" s="54"/>
      <c r="BC50" s="54"/>
      <c r="BD50" s="54"/>
      <c r="BE50" s="54"/>
      <c r="BF50" s="54"/>
      <c r="BG50" s="54"/>
      <c r="BH50" s="54"/>
      <c r="BI50" s="54"/>
      <c r="BJ50" s="54"/>
      <c r="BK50" s="54"/>
      <c r="BL50" s="54"/>
      <c r="BM50" s="54"/>
      <c r="BN50" s="54"/>
      <c r="BO50" s="54"/>
      <c r="BP50" s="54"/>
      <c r="BQ50" s="54"/>
      <c r="BR50" s="54"/>
      <c r="BS50" s="54"/>
      <c r="BT50" s="54"/>
      <c r="BU50" s="54"/>
      <c r="BV50" s="54"/>
      <c r="BW50" s="54"/>
    </row>
    <row r="51" spans="1:75" s="7" customFormat="1" ht="14.4" x14ac:dyDescent="0.25">
      <c r="A51" s="52"/>
      <c r="B51" s="52"/>
      <c r="C51" s="53"/>
      <c r="D51" s="54"/>
      <c r="E51" s="83" t="str">
        <f xml:space="preserve"> E$18</f>
        <v xml:space="preserve">Model period ending </v>
      </c>
      <c r="F51" s="83">
        <f t="shared" ref="F51:BQ51" si="154" xml:space="preserve"> F$18</f>
        <v>0</v>
      </c>
      <c r="G51" s="83" t="str">
        <f t="shared" si="154"/>
        <v>date</v>
      </c>
      <c r="H51" s="83">
        <f t="shared" si="154"/>
        <v>0</v>
      </c>
      <c r="I51" s="83">
        <f t="shared" si="154"/>
        <v>0</v>
      </c>
      <c r="J51" s="83">
        <f t="shared" si="154"/>
        <v>45565</v>
      </c>
      <c r="K51" s="83">
        <f t="shared" si="154"/>
        <v>45657</v>
      </c>
      <c r="L51" s="83">
        <f t="shared" si="154"/>
        <v>45747</v>
      </c>
      <c r="M51" s="83">
        <f t="shared" si="154"/>
        <v>45838</v>
      </c>
      <c r="N51" s="83">
        <f t="shared" si="154"/>
        <v>45930</v>
      </c>
      <c r="O51" s="83">
        <f t="shared" si="154"/>
        <v>46022</v>
      </c>
      <c r="P51" s="83">
        <f t="shared" si="154"/>
        <v>46112</v>
      </c>
      <c r="Q51" s="83">
        <f t="shared" si="154"/>
        <v>46203</v>
      </c>
      <c r="R51" s="83">
        <f t="shared" si="154"/>
        <v>46295</v>
      </c>
      <c r="S51" s="83">
        <f t="shared" si="154"/>
        <v>46387</v>
      </c>
      <c r="T51" s="83">
        <f t="shared" si="154"/>
        <v>46477</v>
      </c>
      <c r="U51" s="83">
        <f t="shared" si="154"/>
        <v>46568</v>
      </c>
      <c r="V51" s="83">
        <f t="shared" si="154"/>
        <v>46660</v>
      </c>
      <c r="W51" s="83">
        <f t="shared" si="154"/>
        <v>46752</v>
      </c>
      <c r="X51" s="83">
        <f t="shared" si="154"/>
        <v>46843</v>
      </c>
      <c r="Y51" s="83">
        <f t="shared" si="154"/>
        <v>46934</v>
      </c>
      <c r="Z51" s="83">
        <f t="shared" si="154"/>
        <v>47026</v>
      </c>
      <c r="AA51" s="83">
        <f t="shared" si="154"/>
        <v>47118</v>
      </c>
      <c r="AB51" s="83">
        <f t="shared" si="154"/>
        <v>47208</v>
      </c>
      <c r="AC51" s="83">
        <f t="shared" si="154"/>
        <v>47299</v>
      </c>
      <c r="AD51" s="83">
        <f t="shared" si="154"/>
        <v>47391</v>
      </c>
      <c r="AE51" s="83">
        <f t="shared" si="154"/>
        <v>47483</v>
      </c>
      <c r="AF51" s="83">
        <f t="shared" si="154"/>
        <v>47573</v>
      </c>
      <c r="AG51" s="83">
        <f t="shared" si="154"/>
        <v>47664</v>
      </c>
      <c r="AH51" s="83">
        <f t="shared" si="154"/>
        <v>47756</v>
      </c>
      <c r="AI51" s="83">
        <f t="shared" si="154"/>
        <v>47848</v>
      </c>
      <c r="AJ51" s="83">
        <f t="shared" si="154"/>
        <v>47938</v>
      </c>
      <c r="AK51" s="83">
        <f t="shared" si="154"/>
        <v>48029</v>
      </c>
      <c r="AL51" s="83">
        <f t="shared" si="154"/>
        <v>48121</v>
      </c>
      <c r="AM51" s="83">
        <f t="shared" si="154"/>
        <v>48213</v>
      </c>
      <c r="AN51" s="83">
        <f t="shared" si="154"/>
        <v>48304</v>
      </c>
      <c r="AO51" s="83">
        <f t="shared" si="154"/>
        <v>48395</v>
      </c>
      <c r="AP51" s="83">
        <f t="shared" si="154"/>
        <v>48487</v>
      </c>
      <c r="AQ51" s="83">
        <f t="shared" si="154"/>
        <v>48579</v>
      </c>
      <c r="AR51" s="83">
        <f t="shared" si="154"/>
        <v>48669</v>
      </c>
      <c r="AS51" s="83">
        <f t="shared" si="154"/>
        <v>48760</v>
      </c>
      <c r="AT51" s="83">
        <f t="shared" si="154"/>
        <v>48852</v>
      </c>
      <c r="AU51" s="83">
        <f t="shared" si="154"/>
        <v>48944</v>
      </c>
      <c r="AV51" s="83">
        <f t="shared" si="154"/>
        <v>49034</v>
      </c>
      <c r="AW51" s="83">
        <f t="shared" si="154"/>
        <v>49125</v>
      </c>
      <c r="AX51" s="83">
        <f t="shared" si="154"/>
        <v>49217</v>
      </c>
      <c r="AY51" s="83">
        <f t="shared" si="154"/>
        <v>49309</v>
      </c>
      <c r="AZ51" s="83">
        <f t="shared" si="154"/>
        <v>49399</v>
      </c>
      <c r="BA51" s="83">
        <f t="shared" si="154"/>
        <v>49490</v>
      </c>
      <c r="BB51" s="83">
        <f t="shared" si="154"/>
        <v>49582</v>
      </c>
      <c r="BC51" s="83">
        <f t="shared" si="154"/>
        <v>49674</v>
      </c>
      <c r="BD51" s="83">
        <f t="shared" si="154"/>
        <v>49765</v>
      </c>
      <c r="BE51" s="83">
        <f t="shared" si="154"/>
        <v>49856</v>
      </c>
      <c r="BF51" s="83">
        <f t="shared" si="154"/>
        <v>49948</v>
      </c>
      <c r="BG51" s="83">
        <f t="shared" si="154"/>
        <v>50040</v>
      </c>
      <c r="BH51" s="83">
        <f t="shared" si="154"/>
        <v>50130</v>
      </c>
      <c r="BI51" s="83">
        <f t="shared" si="154"/>
        <v>50221</v>
      </c>
      <c r="BJ51" s="83">
        <f t="shared" si="154"/>
        <v>50313</v>
      </c>
      <c r="BK51" s="83">
        <f t="shared" si="154"/>
        <v>50405</v>
      </c>
      <c r="BL51" s="83">
        <f t="shared" si="154"/>
        <v>50495</v>
      </c>
      <c r="BM51" s="83">
        <f t="shared" si="154"/>
        <v>50586</v>
      </c>
      <c r="BN51" s="83">
        <f t="shared" si="154"/>
        <v>50678</v>
      </c>
      <c r="BO51" s="83">
        <f t="shared" si="154"/>
        <v>50770</v>
      </c>
      <c r="BP51" s="83">
        <f t="shared" si="154"/>
        <v>50860</v>
      </c>
      <c r="BQ51" s="83">
        <f t="shared" si="154"/>
        <v>50951</v>
      </c>
      <c r="BR51" s="83">
        <f t="shared" ref="BR51:BW51" si="155" xml:space="preserve"> BR$18</f>
        <v>51043</v>
      </c>
      <c r="BS51" s="83">
        <f t="shared" si="155"/>
        <v>51135</v>
      </c>
      <c r="BT51" s="83">
        <f t="shared" si="155"/>
        <v>51226</v>
      </c>
      <c r="BU51" s="83">
        <f t="shared" si="155"/>
        <v>51317</v>
      </c>
      <c r="BV51" s="83">
        <f t="shared" si="155"/>
        <v>51409</v>
      </c>
      <c r="BW51" s="83">
        <f t="shared" si="155"/>
        <v>51501</v>
      </c>
    </row>
    <row r="52" spans="1:75" s="43" customFormat="1" ht="14.4" x14ac:dyDescent="0.25">
      <c r="A52" s="52"/>
      <c r="B52" s="52"/>
      <c r="C52" s="53"/>
      <c r="D52" s="54"/>
      <c r="E52" s="78" t="s">
        <v>65</v>
      </c>
      <c r="F52" s="78"/>
      <c r="G52" s="78" t="s">
        <v>15</v>
      </c>
      <c r="H52" s="78">
        <f xml:space="preserve"> SUM(J52:BW52)</f>
        <v>2</v>
      </c>
      <c r="I52" s="78"/>
      <c r="J52" s="78">
        <f t="shared" ref="J52:BU52" si="156" xml:space="preserve"> IF(J51 &lt;= $F50, 1, 0)</f>
        <v>1</v>
      </c>
      <c r="K52" s="78">
        <f t="shared" si="156"/>
        <v>1</v>
      </c>
      <c r="L52" s="78">
        <f t="shared" si="156"/>
        <v>0</v>
      </c>
      <c r="M52" s="78">
        <f t="shared" si="156"/>
        <v>0</v>
      </c>
      <c r="N52" s="78">
        <f t="shared" si="156"/>
        <v>0</v>
      </c>
      <c r="O52" s="78">
        <f t="shared" si="156"/>
        <v>0</v>
      </c>
      <c r="P52" s="78">
        <f t="shared" si="156"/>
        <v>0</v>
      </c>
      <c r="Q52" s="78">
        <f t="shared" si="156"/>
        <v>0</v>
      </c>
      <c r="R52" s="78">
        <f t="shared" si="156"/>
        <v>0</v>
      </c>
      <c r="S52" s="78">
        <f t="shared" si="156"/>
        <v>0</v>
      </c>
      <c r="T52" s="78">
        <f t="shared" si="156"/>
        <v>0</v>
      </c>
      <c r="U52" s="78">
        <f t="shared" si="156"/>
        <v>0</v>
      </c>
      <c r="V52" s="78">
        <f t="shared" si="156"/>
        <v>0</v>
      </c>
      <c r="W52" s="78">
        <f t="shared" si="156"/>
        <v>0</v>
      </c>
      <c r="X52" s="78">
        <f t="shared" si="156"/>
        <v>0</v>
      </c>
      <c r="Y52" s="78">
        <f t="shared" si="156"/>
        <v>0</v>
      </c>
      <c r="Z52" s="78">
        <f t="shared" si="156"/>
        <v>0</v>
      </c>
      <c r="AA52" s="78">
        <f t="shared" si="156"/>
        <v>0</v>
      </c>
      <c r="AB52" s="78">
        <f t="shared" si="156"/>
        <v>0</v>
      </c>
      <c r="AC52" s="78">
        <f t="shared" si="156"/>
        <v>0</v>
      </c>
      <c r="AD52" s="78">
        <f t="shared" si="156"/>
        <v>0</v>
      </c>
      <c r="AE52" s="78">
        <f t="shared" si="156"/>
        <v>0</v>
      </c>
      <c r="AF52" s="78">
        <f t="shared" si="156"/>
        <v>0</v>
      </c>
      <c r="AG52" s="78">
        <f t="shared" si="156"/>
        <v>0</v>
      </c>
      <c r="AH52" s="78">
        <f t="shared" si="156"/>
        <v>0</v>
      </c>
      <c r="AI52" s="78">
        <f t="shared" si="156"/>
        <v>0</v>
      </c>
      <c r="AJ52" s="78">
        <f t="shared" si="156"/>
        <v>0</v>
      </c>
      <c r="AK52" s="78">
        <f t="shared" si="156"/>
        <v>0</v>
      </c>
      <c r="AL52" s="78">
        <f t="shared" si="156"/>
        <v>0</v>
      </c>
      <c r="AM52" s="78">
        <f t="shared" si="156"/>
        <v>0</v>
      </c>
      <c r="AN52" s="78">
        <f t="shared" si="156"/>
        <v>0</v>
      </c>
      <c r="AO52" s="78">
        <f t="shared" si="156"/>
        <v>0</v>
      </c>
      <c r="AP52" s="78">
        <f t="shared" si="156"/>
        <v>0</v>
      </c>
      <c r="AQ52" s="78">
        <f t="shared" si="156"/>
        <v>0</v>
      </c>
      <c r="AR52" s="78">
        <f t="shared" si="156"/>
        <v>0</v>
      </c>
      <c r="AS52" s="78">
        <f t="shared" si="156"/>
        <v>0</v>
      </c>
      <c r="AT52" s="78">
        <f t="shared" si="156"/>
        <v>0</v>
      </c>
      <c r="AU52" s="78">
        <f t="shared" si="156"/>
        <v>0</v>
      </c>
      <c r="AV52" s="78">
        <f t="shared" si="156"/>
        <v>0</v>
      </c>
      <c r="AW52" s="78">
        <f t="shared" si="156"/>
        <v>0</v>
      </c>
      <c r="AX52" s="78">
        <f t="shared" si="156"/>
        <v>0</v>
      </c>
      <c r="AY52" s="78">
        <f t="shared" si="156"/>
        <v>0</v>
      </c>
      <c r="AZ52" s="78">
        <f t="shared" si="156"/>
        <v>0</v>
      </c>
      <c r="BA52" s="78">
        <f t="shared" si="156"/>
        <v>0</v>
      </c>
      <c r="BB52" s="78">
        <f t="shared" si="156"/>
        <v>0</v>
      </c>
      <c r="BC52" s="78">
        <f t="shared" si="156"/>
        <v>0</v>
      </c>
      <c r="BD52" s="78">
        <f t="shared" si="156"/>
        <v>0</v>
      </c>
      <c r="BE52" s="78">
        <f t="shared" si="156"/>
        <v>0</v>
      </c>
      <c r="BF52" s="78">
        <f t="shared" si="156"/>
        <v>0</v>
      </c>
      <c r="BG52" s="78">
        <f t="shared" si="156"/>
        <v>0</v>
      </c>
      <c r="BH52" s="78">
        <f t="shared" si="156"/>
        <v>0</v>
      </c>
      <c r="BI52" s="78">
        <f t="shared" si="156"/>
        <v>0</v>
      </c>
      <c r="BJ52" s="78">
        <f t="shared" si="156"/>
        <v>0</v>
      </c>
      <c r="BK52" s="78">
        <f t="shared" si="156"/>
        <v>0</v>
      </c>
      <c r="BL52" s="78">
        <f t="shared" si="156"/>
        <v>0</v>
      </c>
      <c r="BM52" s="78">
        <f t="shared" si="156"/>
        <v>0</v>
      </c>
      <c r="BN52" s="78">
        <f t="shared" si="156"/>
        <v>0</v>
      </c>
      <c r="BO52" s="78">
        <f t="shared" si="156"/>
        <v>0</v>
      </c>
      <c r="BP52" s="78">
        <f t="shared" si="156"/>
        <v>0</v>
      </c>
      <c r="BQ52" s="78">
        <f t="shared" si="156"/>
        <v>0</v>
      </c>
      <c r="BR52" s="78">
        <f t="shared" si="156"/>
        <v>0</v>
      </c>
      <c r="BS52" s="78">
        <f t="shared" si="156"/>
        <v>0</v>
      </c>
      <c r="BT52" s="78">
        <f t="shared" si="156"/>
        <v>0</v>
      </c>
      <c r="BU52" s="78">
        <f t="shared" si="156"/>
        <v>0</v>
      </c>
      <c r="BV52" s="78">
        <f t="shared" ref="BV52:BW52" si="157" xml:space="preserve"> IF(BV51 &lt;= $F50, 1, 0)</f>
        <v>0</v>
      </c>
      <c r="BW52" s="78">
        <f t="shared" si="157"/>
        <v>0</v>
      </c>
    </row>
    <row r="53" spans="1:75" s="43" customFormat="1" ht="14.4" x14ac:dyDescent="0.25">
      <c r="A53" s="52"/>
      <c r="B53" s="52"/>
      <c r="C53" s="53"/>
      <c r="D53" s="54"/>
      <c r="E53" s="78" t="s">
        <v>66</v>
      </c>
      <c r="F53" s="78">
        <f xml:space="preserve"> SUM(J52:BW52)</f>
        <v>2</v>
      </c>
      <c r="G53" s="78" t="s">
        <v>45</v>
      </c>
      <c r="H53" s="78"/>
      <c r="I53" s="78"/>
      <c r="J53" s="78"/>
      <c r="K53" s="78"/>
      <c r="L53" s="78"/>
      <c r="M53" s="78"/>
      <c r="N53" s="78"/>
      <c r="O53" s="78"/>
      <c r="P53" s="78"/>
      <c r="Q53" s="78"/>
      <c r="R53" s="78"/>
      <c r="S53" s="78"/>
      <c r="T53" s="78"/>
      <c r="U53" s="78"/>
      <c r="V53" s="78"/>
      <c r="W53" s="78"/>
      <c r="X53" s="78"/>
      <c r="Y53" s="78"/>
      <c r="Z53" s="78"/>
      <c r="AA53" s="78"/>
      <c r="AB53" s="78"/>
      <c r="AC53" s="78"/>
      <c r="AD53" s="78"/>
      <c r="AE53" s="78"/>
      <c r="AF53" s="78"/>
      <c r="AG53" s="78"/>
      <c r="AH53" s="78"/>
      <c r="AI53" s="78"/>
      <c r="AJ53" s="78"/>
      <c r="AK53" s="78"/>
      <c r="AL53" s="78"/>
      <c r="AM53" s="78"/>
      <c r="AN53" s="78"/>
      <c r="AO53" s="78"/>
      <c r="AP53" s="78"/>
      <c r="AQ53" s="78"/>
      <c r="AR53" s="78"/>
      <c r="AS53" s="78"/>
      <c r="AT53" s="78"/>
      <c r="AU53" s="78"/>
      <c r="AV53" s="78"/>
      <c r="AW53" s="78"/>
      <c r="AX53" s="78"/>
      <c r="AY53" s="78"/>
      <c r="AZ53" s="78"/>
      <c r="BA53" s="78"/>
      <c r="BB53" s="78"/>
      <c r="BC53" s="78"/>
      <c r="BD53" s="78"/>
      <c r="BE53" s="78"/>
      <c r="BF53" s="78"/>
      <c r="BG53" s="78"/>
      <c r="BH53" s="78"/>
      <c r="BI53" s="78"/>
      <c r="BJ53" s="78"/>
      <c r="BK53" s="78"/>
      <c r="BL53" s="78"/>
      <c r="BM53" s="78"/>
      <c r="BN53" s="78"/>
      <c r="BO53" s="78"/>
      <c r="BP53" s="78"/>
      <c r="BQ53" s="78"/>
      <c r="BR53" s="78"/>
      <c r="BS53" s="78"/>
      <c r="BT53" s="78"/>
      <c r="BU53" s="78"/>
      <c r="BV53" s="78"/>
      <c r="BW53" s="78"/>
    </row>
    <row r="54" spans="1:75" s="43" customFormat="1" ht="14.4" x14ac:dyDescent="0.25">
      <c r="A54" s="52"/>
      <c r="B54" s="52"/>
      <c r="C54" s="53"/>
      <c r="D54" s="54"/>
      <c r="E54" s="78"/>
      <c r="F54" s="78"/>
      <c r="G54" s="78"/>
      <c r="H54" s="78"/>
      <c r="I54" s="78"/>
      <c r="J54" s="78"/>
      <c r="K54" s="78"/>
      <c r="L54" s="78"/>
      <c r="M54" s="78"/>
      <c r="N54" s="78"/>
      <c r="O54" s="78"/>
      <c r="P54" s="78"/>
      <c r="Q54" s="78"/>
      <c r="R54" s="78"/>
      <c r="S54" s="78"/>
      <c r="T54" s="78"/>
      <c r="U54" s="78"/>
      <c r="V54" s="78"/>
      <c r="W54" s="78"/>
      <c r="X54" s="78"/>
      <c r="Y54" s="78"/>
      <c r="Z54" s="78"/>
      <c r="AA54" s="78"/>
      <c r="AB54" s="78"/>
      <c r="AC54" s="78"/>
      <c r="AD54" s="78"/>
      <c r="AE54" s="78"/>
      <c r="AF54" s="78"/>
      <c r="AG54" s="78"/>
      <c r="AH54" s="78"/>
      <c r="AI54" s="78"/>
      <c r="AJ54" s="78"/>
      <c r="AK54" s="78"/>
      <c r="AL54" s="78"/>
      <c r="AM54" s="78"/>
      <c r="AN54" s="78"/>
      <c r="AO54" s="78"/>
      <c r="AP54" s="78"/>
      <c r="AQ54" s="78"/>
      <c r="AR54" s="78"/>
      <c r="AS54" s="78"/>
      <c r="AT54" s="78"/>
      <c r="AU54" s="78"/>
      <c r="AV54" s="78"/>
      <c r="AW54" s="78"/>
      <c r="AX54" s="78"/>
      <c r="AY54" s="78"/>
      <c r="AZ54" s="78"/>
      <c r="BA54" s="78"/>
      <c r="BB54" s="78"/>
      <c r="BC54" s="78"/>
      <c r="BD54" s="78"/>
      <c r="BE54" s="78"/>
      <c r="BF54" s="78"/>
      <c r="BG54" s="78"/>
      <c r="BH54" s="78"/>
      <c r="BI54" s="78"/>
      <c r="BJ54" s="78"/>
      <c r="BK54" s="78"/>
      <c r="BL54" s="78"/>
      <c r="BM54" s="78"/>
      <c r="BN54" s="78"/>
      <c r="BO54" s="78"/>
      <c r="BP54" s="78"/>
      <c r="BQ54" s="78"/>
      <c r="BR54" s="78"/>
      <c r="BS54" s="78"/>
      <c r="BT54" s="78"/>
      <c r="BU54" s="78"/>
      <c r="BV54" s="78"/>
      <c r="BW54" s="78"/>
    </row>
    <row r="55" spans="1:75" s="4" customFormat="1" ht="14.4" x14ac:dyDescent="0.25">
      <c r="A55" s="52"/>
      <c r="B55" s="52" t="s">
        <v>18</v>
      </c>
      <c r="C55" s="53"/>
      <c r="D55" s="54"/>
      <c r="E55" s="55"/>
      <c r="F55" s="55"/>
      <c r="G55" s="55"/>
      <c r="H55" s="55"/>
      <c r="I55" s="55"/>
      <c r="J55" s="55"/>
      <c r="K55" s="55"/>
      <c r="L55" s="55"/>
      <c r="M55" s="55"/>
      <c r="N55" s="55"/>
      <c r="O55" s="55"/>
      <c r="P55" s="55"/>
      <c r="Q55" s="55"/>
      <c r="R55" s="55"/>
      <c r="S55" s="55"/>
      <c r="T55" s="55"/>
      <c r="U55" s="55"/>
      <c r="V55" s="55"/>
      <c r="W55" s="55"/>
      <c r="X55" s="55"/>
      <c r="Y55" s="55"/>
      <c r="Z55" s="55"/>
      <c r="AA55" s="55"/>
      <c r="AB55" s="55"/>
      <c r="AC55" s="55"/>
      <c r="AD55" s="55"/>
      <c r="AE55" s="55"/>
      <c r="AF55" s="55"/>
      <c r="AG55" s="55"/>
      <c r="AH55" s="55"/>
      <c r="AI55" s="55"/>
      <c r="AJ55" s="55"/>
      <c r="AK55" s="55"/>
      <c r="AL55" s="55"/>
      <c r="AM55" s="55"/>
      <c r="AN55" s="55"/>
      <c r="AO55" s="55"/>
      <c r="AP55" s="55"/>
      <c r="AQ55" s="55"/>
      <c r="AR55" s="55"/>
      <c r="AS55" s="55"/>
      <c r="AT55" s="55"/>
      <c r="AU55" s="55"/>
      <c r="AV55" s="55"/>
      <c r="AW55" s="55"/>
      <c r="AX55" s="55"/>
      <c r="AY55" s="55"/>
      <c r="AZ55" s="55"/>
      <c r="BA55" s="55"/>
      <c r="BB55" s="55"/>
      <c r="BC55" s="55"/>
      <c r="BD55" s="55"/>
      <c r="BE55" s="55"/>
      <c r="BF55" s="55"/>
      <c r="BG55" s="55"/>
      <c r="BH55" s="55"/>
      <c r="BI55" s="55"/>
      <c r="BJ55" s="55"/>
      <c r="BK55" s="55"/>
      <c r="BL55" s="55"/>
      <c r="BM55" s="55"/>
      <c r="BN55" s="55"/>
      <c r="BO55" s="55"/>
      <c r="BP55" s="55"/>
      <c r="BQ55" s="55"/>
      <c r="BR55" s="55"/>
      <c r="BS55" s="55"/>
      <c r="BT55" s="55"/>
      <c r="BU55" s="55"/>
      <c r="BV55" s="55"/>
      <c r="BW55" s="55"/>
    </row>
    <row r="56" spans="1:75" s="26" customFormat="1" ht="14.4" x14ac:dyDescent="0.25">
      <c r="A56" s="52"/>
      <c r="B56" s="52"/>
      <c r="C56" s="53"/>
      <c r="D56" s="54"/>
      <c r="E56" s="119" t="str">
        <f xml:space="preserve"> InpC!E$14</f>
        <v>Acquisition / initial balance date</v>
      </c>
      <c r="F56" s="112">
        <f xml:space="preserve"> InpC!F$14</f>
        <v>45657</v>
      </c>
      <c r="G56" s="119" t="str">
        <f xml:space="preserve"> InpC!G$14</f>
        <v>date</v>
      </c>
      <c r="H56" s="54"/>
      <c r="I56" s="54"/>
      <c r="J56" s="54"/>
      <c r="K56" s="54"/>
      <c r="L56" s="54"/>
      <c r="M56" s="54"/>
      <c r="N56" s="54"/>
      <c r="O56" s="54"/>
      <c r="P56" s="54"/>
      <c r="Q56" s="54"/>
      <c r="R56" s="54"/>
      <c r="S56" s="54"/>
      <c r="T56" s="54"/>
      <c r="U56" s="54"/>
      <c r="V56" s="54"/>
      <c r="W56" s="54"/>
      <c r="X56" s="54"/>
      <c r="Y56" s="54"/>
      <c r="Z56" s="54"/>
      <c r="AA56" s="54"/>
      <c r="AB56" s="54"/>
      <c r="AC56" s="54"/>
      <c r="AD56" s="54"/>
      <c r="AE56" s="54"/>
      <c r="AF56" s="54"/>
      <c r="AG56" s="54"/>
      <c r="AH56" s="54"/>
      <c r="AI56" s="54"/>
      <c r="AJ56" s="54"/>
      <c r="AK56" s="54"/>
      <c r="AL56" s="54"/>
      <c r="AM56" s="54"/>
      <c r="AN56" s="54"/>
      <c r="AO56" s="54"/>
      <c r="AP56" s="54"/>
      <c r="AQ56" s="54"/>
      <c r="AR56" s="54"/>
      <c r="AS56" s="54"/>
      <c r="AT56" s="54"/>
      <c r="AU56" s="54"/>
      <c r="AV56" s="54"/>
      <c r="AW56" s="54"/>
      <c r="AX56" s="54"/>
      <c r="AY56" s="54"/>
      <c r="AZ56" s="54"/>
      <c r="BA56" s="54"/>
      <c r="BB56" s="54"/>
      <c r="BC56" s="54"/>
      <c r="BD56" s="54"/>
      <c r="BE56" s="54"/>
      <c r="BF56" s="54"/>
      <c r="BG56" s="54"/>
      <c r="BH56" s="54"/>
      <c r="BI56" s="54"/>
      <c r="BJ56" s="54"/>
      <c r="BK56" s="54"/>
      <c r="BL56" s="54"/>
      <c r="BM56" s="54"/>
      <c r="BN56" s="54"/>
      <c r="BO56" s="54"/>
      <c r="BP56" s="54"/>
      <c r="BQ56" s="54"/>
      <c r="BR56" s="54"/>
      <c r="BS56" s="54"/>
      <c r="BT56" s="54"/>
      <c r="BU56" s="54"/>
      <c r="BV56" s="54"/>
      <c r="BW56" s="54"/>
    </row>
    <row r="57" spans="1:75" s="28" customFormat="1" ht="14.4" x14ac:dyDescent="0.25">
      <c r="A57" s="52"/>
      <c r="B57" s="52"/>
      <c r="C57" s="53"/>
      <c r="D57" s="54"/>
      <c r="E57" s="115" t="str">
        <f xml:space="preserve"> InpC!E$15</f>
        <v>Length of forecast period</v>
      </c>
      <c r="F57" s="115">
        <f xml:space="preserve"> InpC!F$15</f>
        <v>15</v>
      </c>
      <c r="G57" s="115" t="str">
        <f xml:space="preserve"> InpC!G$15</f>
        <v>years</v>
      </c>
      <c r="H57" s="54"/>
      <c r="I57" s="54"/>
      <c r="J57" s="54"/>
      <c r="K57" s="54"/>
      <c r="L57" s="54"/>
      <c r="M57" s="54"/>
      <c r="N57" s="54"/>
      <c r="O57" s="54"/>
      <c r="P57" s="54"/>
      <c r="Q57" s="54"/>
      <c r="R57" s="54"/>
      <c r="S57" s="54"/>
      <c r="T57" s="54"/>
      <c r="U57" s="54"/>
      <c r="V57" s="54"/>
      <c r="W57" s="54"/>
      <c r="X57" s="54"/>
      <c r="Y57" s="54"/>
      <c r="Z57" s="54"/>
      <c r="AA57" s="54"/>
      <c r="AB57" s="54"/>
      <c r="AC57" s="54"/>
      <c r="AD57" s="54"/>
      <c r="AE57" s="54"/>
      <c r="AF57" s="54"/>
      <c r="AG57" s="54"/>
      <c r="AH57" s="54"/>
      <c r="AI57" s="54"/>
      <c r="AJ57" s="54"/>
      <c r="AK57" s="54"/>
      <c r="AL57" s="54"/>
      <c r="AM57" s="54"/>
      <c r="AN57" s="54"/>
      <c r="AO57" s="54"/>
      <c r="AP57" s="54"/>
      <c r="AQ57" s="54"/>
      <c r="AR57" s="54"/>
      <c r="AS57" s="54"/>
      <c r="AT57" s="54"/>
      <c r="AU57" s="54"/>
      <c r="AV57" s="54"/>
      <c r="AW57" s="54"/>
      <c r="AX57" s="54"/>
      <c r="AY57" s="54"/>
      <c r="AZ57" s="54"/>
      <c r="BA57" s="54"/>
      <c r="BB57" s="54"/>
      <c r="BC57" s="54"/>
      <c r="BD57" s="54"/>
      <c r="BE57" s="54"/>
      <c r="BF57" s="54"/>
      <c r="BG57" s="54"/>
      <c r="BH57" s="54"/>
      <c r="BI57" s="54"/>
      <c r="BJ57" s="54"/>
      <c r="BK57" s="54"/>
      <c r="BL57" s="54"/>
      <c r="BM57" s="54"/>
      <c r="BN57" s="54"/>
      <c r="BO57" s="54"/>
      <c r="BP57" s="54"/>
      <c r="BQ57" s="54"/>
      <c r="BR57" s="54"/>
      <c r="BS57" s="54"/>
      <c r="BT57" s="54"/>
      <c r="BU57" s="54"/>
      <c r="BV57" s="54"/>
      <c r="BW57" s="54"/>
    </row>
    <row r="58" spans="1:75" s="10" customFormat="1" ht="14.4" x14ac:dyDescent="0.25">
      <c r="A58" s="52"/>
      <c r="B58" s="52"/>
      <c r="C58" s="53"/>
      <c r="D58" s="54"/>
      <c r="E58" s="74" t="s">
        <v>7</v>
      </c>
      <c r="F58" s="72">
        <f xml:space="preserve"> EOMONTH(F56, F57 * 12)</f>
        <v>51135</v>
      </c>
      <c r="G58" s="74" t="s">
        <v>16</v>
      </c>
      <c r="H58" s="78"/>
      <c r="I58" s="54"/>
      <c r="J58" s="54"/>
      <c r="K58" s="54"/>
      <c r="L58" s="54"/>
      <c r="M58" s="54"/>
      <c r="N58" s="54"/>
      <c r="O58" s="54"/>
      <c r="P58" s="54"/>
      <c r="Q58" s="54"/>
      <c r="R58" s="54"/>
      <c r="S58" s="54"/>
      <c r="T58" s="54"/>
      <c r="U58" s="54"/>
      <c r="V58" s="54"/>
      <c r="W58" s="54"/>
      <c r="X58" s="54"/>
      <c r="Y58" s="54"/>
      <c r="Z58" s="54"/>
      <c r="AA58" s="54"/>
      <c r="AB58" s="54"/>
      <c r="AC58" s="54"/>
      <c r="AD58" s="54"/>
      <c r="AE58" s="54"/>
      <c r="AF58" s="54"/>
      <c r="AG58" s="54"/>
      <c r="AH58" s="54"/>
      <c r="AI58" s="54"/>
      <c r="AJ58" s="54"/>
      <c r="AK58" s="54"/>
      <c r="AL58" s="54"/>
      <c r="AM58" s="54"/>
      <c r="AN58" s="54"/>
      <c r="AO58" s="54"/>
      <c r="AP58" s="54"/>
      <c r="AQ58" s="54"/>
      <c r="AR58" s="54"/>
      <c r="AS58" s="54"/>
      <c r="AT58" s="54"/>
      <c r="AU58" s="54"/>
      <c r="AV58" s="54"/>
      <c r="AW58" s="54"/>
      <c r="AX58" s="54"/>
      <c r="AY58" s="54"/>
      <c r="AZ58" s="54"/>
      <c r="BA58" s="54"/>
      <c r="BB58" s="54"/>
      <c r="BC58" s="54"/>
      <c r="BD58" s="54"/>
      <c r="BE58" s="54"/>
      <c r="BF58" s="54"/>
      <c r="BG58" s="54"/>
      <c r="BH58" s="54"/>
      <c r="BI58" s="54"/>
      <c r="BJ58" s="54"/>
      <c r="BK58" s="54"/>
      <c r="BL58" s="54"/>
      <c r="BM58" s="54"/>
      <c r="BN58" s="54"/>
      <c r="BO58" s="54"/>
      <c r="BP58" s="54"/>
      <c r="BQ58" s="54"/>
      <c r="BR58" s="54"/>
      <c r="BS58" s="54"/>
      <c r="BT58" s="54"/>
      <c r="BU58" s="54"/>
      <c r="BV58" s="54"/>
      <c r="BW58" s="54"/>
    </row>
    <row r="59" spans="1:75" s="27" customFormat="1" ht="14.4" x14ac:dyDescent="0.25">
      <c r="A59" s="52"/>
      <c r="B59" s="52"/>
      <c r="C59" s="53"/>
      <c r="D59" s="54"/>
      <c r="E59" s="78"/>
      <c r="F59" s="78"/>
      <c r="G59" s="78"/>
      <c r="H59" s="54"/>
      <c r="I59" s="54"/>
      <c r="J59" s="54"/>
      <c r="K59" s="54"/>
      <c r="L59" s="54"/>
      <c r="M59" s="54"/>
      <c r="N59" s="54"/>
      <c r="O59" s="54"/>
      <c r="P59" s="54"/>
      <c r="Q59" s="54"/>
      <c r="R59" s="54"/>
      <c r="S59" s="54"/>
      <c r="T59" s="54"/>
      <c r="U59" s="54"/>
      <c r="V59" s="54"/>
      <c r="W59" s="54"/>
      <c r="X59" s="54"/>
      <c r="Y59" s="54"/>
      <c r="Z59" s="54"/>
      <c r="AA59" s="54"/>
      <c r="AB59" s="54"/>
      <c r="AC59" s="54"/>
      <c r="AD59" s="54"/>
      <c r="AE59" s="54"/>
      <c r="AF59" s="54"/>
      <c r="AG59" s="54"/>
      <c r="AH59" s="54"/>
      <c r="AI59" s="54"/>
      <c r="AJ59" s="54"/>
      <c r="AK59" s="54"/>
      <c r="AL59" s="54"/>
      <c r="AM59" s="54"/>
      <c r="AN59" s="54"/>
      <c r="AO59" s="54"/>
      <c r="AP59" s="54"/>
      <c r="AQ59" s="54"/>
      <c r="AR59" s="54"/>
      <c r="AS59" s="54"/>
      <c r="AT59" s="54"/>
      <c r="AU59" s="54"/>
      <c r="AV59" s="54"/>
      <c r="AW59" s="54"/>
      <c r="AX59" s="54"/>
      <c r="AY59" s="54"/>
      <c r="AZ59" s="54"/>
      <c r="BA59" s="54"/>
      <c r="BB59" s="54"/>
      <c r="BC59" s="54"/>
      <c r="BD59" s="54"/>
      <c r="BE59" s="54"/>
      <c r="BF59" s="54"/>
      <c r="BG59" s="54"/>
      <c r="BH59" s="54"/>
      <c r="BI59" s="54"/>
      <c r="BJ59" s="54"/>
      <c r="BK59" s="54"/>
      <c r="BL59" s="54"/>
      <c r="BM59" s="54"/>
      <c r="BN59" s="54"/>
      <c r="BO59" s="54"/>
      <c r="BP59" s="54"/>
      <c r="BQ59" s="54"/>
      <c r="BR59" s="54"/>
      <c r="BS59" s="54"/>
      <c r="BT59" s="54"/>
      <c r="BU59" s="54"/>
      <c r="BV59" s="54"/>
      <c r="BW59" s="54"/>
    </row>
    <row r="60" spans="1:75" s="24" customFormat="1" ht="14.4" x14ac:dyDescent="0.25">
      <c r="A60" s="52"/>
      <c r="B60" s="52"/>
      <c r="C60" s="53"/>
      <c r="D60" s="54"/>
      <c r="E60" s="112" t="str">
        <f xml:space="preserve"> InpC!E$14</f>
        <v>Acquisition / initial balance date</v>
      </c>
      <c r="F60" s="112">
        <f xml:space="preserve"> InpC!F$14</f>
        <v>45657</v>
      </c>
      <c r="G60" s="112" t="str">
        <f xml:space="preserve"> InpC!G$14</f>
        <v>date</v>
      </c>
      <c r="H60" s="54"/>
      <c r="I60" s="54"/>
      <c r="J60" s="54"/>
      <c r="K60" s="54"/>
      <c r="L60" s="54"/>
      <c r="M60" s="54"/>
      <c r="N60" s="54"/>
      <c r="O60" s="54"/>
      <c r="P60" s="54"/>
      <c r="Q60" s="54"/>
      <c r="R60" s="54"/>
      <c r="S60" s="54"/>
      <c r="T60" s="54"/>
      <c r="U60" s="54"/>
      <c r="V60" s="54"/>
      <c r="W60" s="54"/>
      <c r="X60" s="54"/>
      <c r="Y60" s="54"/>
      <c r="Z60" s="54"/>
      <c r="AA60" s="54"/>
      <c r="AB60" s="54"/>
      <c r="AC60" s="54"/>
      <c r="AD60" s="54"/>
      <c r="AE60" s="54"/>
      <c r="AF60" s="54"/>
      <c r="AG60" s="54"/>
      <c r="AH60" s="54"/>
      <c r="AI60" s="54"/>
      <c r="AJ60" s="54"/>
      <c r="AK60" s="54"/>
      <c r="AL60" s="54"/>
      <c r="AM60" s="54"/>
      <c r="AN60" s="54"/>
      <c r="AO60" s="54"/>
      <c r="AP60" s="54"/>
      <c r="AQ60" s="54"/>
      <c r="AR60" s="54"/>
      <c r="AS60" s="54"/>
      <c r="AT60" s="54"/>
      <c r="AU60" s="54"/>
      <c r="AV60" s="54"/>
      <c r="AW60" s="54"/>
      <c r="AX60" s="54"/>
      <c r="AY60" s="54"/>
      <c r="AZ60" s="54"/>
      <c r="BA60" s="54"/>
      <c r="BB60" s="54"/>
      <c r="BC60" s="54"/>
      <c r="BD60" s="54"/>
      <c r="BE60" s="54"/>
      <c r="BF60" s="54"/>
      <c r="BG60" s="54"/>
      <c r="BH60" s="54"/>
      <c r="BI60" s="54"/>
      <c r="BJ60" s="54"/>
      <c r="BK60" s="54"/>
      <c r="BL60" s="54"/>
      <c r="BM60" s="54"/>
      <c r="BN60" s="54"/>
      <c r="BO60" s="54"/>
      <c r="BP60" s="54"/>
      <c r="BQ60" s="54"/>
      <c r="BR60" s="54"/>
      <c r="BS60" s="54"/>
      <c r="BT60" s="54"/>
      <c r="BU60" s="54"/>
      <c r="BV60" s="54"/>
      <c r="BW60" s="54"/>
    </row>
    <row r="61" spans="1:75" s="20" customFormat="1" ht="14.4" x14ac:dyDescent="0.25">
      <c r="A61" s="52"/>
      <c r="B61" s="52"/>
      <c r="C61" s="53"/>
      <c r="D61" s="54"/>
      <c r="E61" s="71" t="str">
        <f xml:space="preserve"> E$58</f>
        <v>Last forecast date</v>
      </c>
      <c r="F61" s="71">
        <f xml:space="preserve"> F$58</f>
        <v>51135</v>
      </c>
      <c r="G61" s="71" t="str">
        <f xml:space="preserve"> G$58</f>
        <v>date</v>
      </c>
      <c r="H61" s="54"/>
      <c r="I61" s="54"/>
      <c r="J61" s="54"/>
      <c r="K61" s="54"/>
      <c r="L61" s="54"/>
      <c r="M61" s="54"/>
      <c r="N61" s="54"/>
      <c r="O61" s="54"/>
      <c r="P61" s="54"/>
      <c r="Q61" s="54"/>
      <c r="R61" s="54"/>
      <c r="S61" s="54"/>
      <c r="T61" s="54"/>
      <c r="U61" s="54"/>
      <c r="V61" s="54"/>
      <c r="W61" s="54"/>
      <c r="X61" s="54"/>
      <c r="Y61" s="54"/>
      <c r="Z61" s="54"/>
      <c r="AA61" s="54"/>
      <c r="AB61" s="54"/>
      <c r="AC61" s="54"/>
      <c r="AD61" s="54"/>
      <c r="AE61" s="54"/>
      <c r="AF61" s="54"/>
      <c r="AG61" s="54"/>
      <c r="AH61" s="54"/>
      <c r="AI61" s="54"/>
      <c r="AJ61" s="54"/>
      <c r="AK61" s="54"/>
      <c r="AL61" s="54"/>
      <c r="AM61" s="54"/>
      <c r="AN61" s="54"/>
      <c r="AO61" s="54"/>
      <c r="AP61" s="54"/>
      <c r="AQ61" s="54"/>
      <c r="AR61" s="54"/>
      <c r="AS61" s="54"/>
      <c r="AT61" s="54"/>
      <c r="AU61" s="54"/>
      <c r="AV61" s="54"/>
      <c r="AW61" s="54"/>
      <c r="AX61" s="54"/>
      <c r="AY61" s="54"/>
      <c r="AZ61" s="54"/>
      <c r="BA61" s="54"/>
      <c r="BB61" s="54"/>
      <c r="BC61" s="54"/>
      <c r="BD61" s="54"/>
      <c r="BE61" s="54"/>
      <c r="BF61" s="54"/>
      <c r="BG61" s="54"/>
      <c r="BH61" s="54"/>
      <c r="BI61" s="54"/>
      <c r="BJ61" s="54"/>
      <c r="BK61" s="54"/>
      <c r="BL61" s="54"/>
      <c r="BM61" s="54"/>
      <c r="BN61" s="54"/>
      <c r="BO61" s="54"/>
      <c r="BP61" s="54"/>
      <c r="BQ61" s="54"/>
      <c r="BR61" s="54"/>
      <c r="BS61" s="54"/>
      <c r="BT61" s="54"/>
      <c r="BU61" s="54"/>
      <c r="BV61" s="54"/>
      <c r="BW61" s="54"/>
    </row>
    <row r="62" spans="1:75" s="7" customFormat="1" ht="14.4" x14ac:dyDescent="0.25">
      <c r="A62" s="52"/>
      <c r="B62" s="52"/>
      <c r="C62" s="53"/>
      <c r="D62" s="54"/>
      <c r="E62" s="83" t="str">
        <f xml:space="preserve"> E$18</f>
        <v xml:space="preserve">Model period ending </v>
      </c>
      <c r="F62" s="83">
        <f t="shared" ref="F62:BQ62" si="158" xml:space="preserve"> F$18</f>
        <v>0</v>
      </c>
      <c r="G62" s="83" t="str">
        <f t="shared" si="158"/>
        <v>date</v>
      </c>
      <c r="H62" s="83">
        <f t="shared" si="158"/>
        <v>0</v>
      </c>
      <c r="I62" s="83">
        <f t="shared" si="158"/>
        <v>0</v>
      </c>
      <c r="J62" s="83">
        <f t="shared" si="158"/>
        <v>45565</v>
      </c>
      <c r="K62" s="83">
        <f t="shared" si="158"/>
        <v>45657</v>
      </c>
      <c r="L62" s="83">
        <f t="shared" si="158"/>
        <v>45747</v>
      </c>
      <c r="M62" s="83">
        <f t="shared" si="158"/>
        <v>45838</v>
      </c>
      <c r="N62" s="83">
        <f t="shared" si="158"/>
        <v>45930</v>
      </c>
      <c r="O62" s="83">
        <f t="shared" si="158"/>
        <v>46022</v>
      </c>
      <c r="P62" s="83">
        <f t="shared" si="158"/>
        <v>46112</v>
      </c>
      <c r="Q62" s="83">
        <f t="shared" si="158"/>
        <v>46203</v>
      </c>
      <c r="R62" s="83">
        <f t="shared" si="158"/>
        <v>46295</v>
      </c>
      <c r="S62" s="83">
        <f t="shared" si="158"/>
        <v>46387</v>
      </c>
      <c r="T62" s="83">
        <f t="shared" si="158"/>
        <v>46477</v>
      </c>
      <c r="U62" s="83">
        <f t="shared" si="158"/>
        <v>46568</v>
      </c>
      <c r="V62" s="83">
        <f t="shared" si="158"/>
        <v>46660</v>
      </c>
      <c r="W62" s="83">
        <f t="shared" si="158"/>
        <v>46752</v>
      </c>
      <c r="X62" s="83">
        <f t="shared" si="158"/>
        <v>46843</v>
      </c>
      <c r="Y62" s="83">
        <f t="shared" si="158"/>
        <v>46934</v>
      </c>
      <c r="Z62" s="83">
        <f t="shared" si="158"/>
        <v>47026</v>
      </c>
      <c r="AA62" s="83">
        <f t="shared" si="158"/>
        <v>47118</v>
      </c>
      <c r="AB62" s="83">
        <f t="shared" si="158"/>
        <v>47208</v>
      </c>
      <c r="AC62" s="83">
        <f t="shared" si="158"/>
        <v>47299</v>
      </c>
      <c r="AD62" s="83">
        <f t="shared" si="158"/>
        <v>47391</v>
      </c>
      <c r="AE62" s="83">
        <f t="shared" si="158"/>
        <v>47483</v>
      </c>
      <c r="AF62" s="83">
        <f t="shared" si="158"/>
        <v>47573</v>
      </c>
      <c r="AG62" s="83">
        <f t="shared" si="158"/>
        <v>47664</v>
      </c>
      <c r="AH62" s="83">
        <f t="shared" si="158"/>
        <v>47756</v>
      </c>
      <c r="AI62" s="83">
        <f t="shared" si="158"/>
        <v>47848</v>
      </c>
      <c r="AJ62" s="83">
        <f t="shared" si="158"/>
        <v>47938</v>
      </c>
      <c r="AK62" s="83">
        <f t="shared" si="158"/>
        <v>48029</v>
      </c>
      <c r="AL62" s="83">
        <f t="shared" si="158"/>
        <v>48121</v>
      </c>
      <c r="AM62" s="83">
        <f t="shared" si="158"/>
        <v>48213</v>
      </c>
      <c r="AN62" s="83">
        <f t="shared" si="158"/>
        <v>48304</v>
      </c>
      <c r="AO62" s="83">
        <f t="shared" si="158"/>
        <v>48395</v>
      </c>
      <c r="AP62" s="83">
        <f t="shared" si="158"/>
        <v>48487</v>
      </c>
      <c r="AQ62" s="83">
        <f t="shared" si="158"/>
        <v>48579</v>
      </c>
      <c r="AR62" s="83">
        <f t="shared" si="158"/>
        <v>48669</v>
      </c>
      <c r="AS62" s="83">
        <f t="shared" si="158"/>
        <v>48760</v>
      </c>
      <c r="AT62" s="83">
        <f t="shared" si="158"/>
        <v>48852</v>
      </c>
      <c r="AU62" s="83">
        <f t="shared" si="158"/>
        <v>48944</v>
      </c>
      <c r="AV62" s="83">
        <f t="shared" si="158"/>
        <v>49034</v>
      </c>
      <c r="AW62" s="83">
        <f t="shared" si="158"/>
        <v>49125</v>
      </c>
      <c r="AX62" s="83">
        <f t="shared" si="158"/>
        <v>49217</v>
      </c>
      <c r="AY62" s="83">
        <f t="shared" si="158"/>
        <v>49309</v>
      </c>
      <c r="AZ62" s="83">
        <f t="shared" si="158"/>
        <v>49399</v>
      </c>
      <c r="BA62" s="83">
        <f t="shared" si="158"/>
        <v>49490</v>
      </c>
      <c r="BB62" s="83">
        <f t="shared" si="158"/>
        <v>49582</v>
      </c>
      <c r="BC62" s="83">
        <f t="shared" si="158"/>
        <v>49674</v>
      </c>
      <c r="BD62" s="83">
        <f t="shared" si="158"/>
        <v>49765</v>
      </c>
      <c r="BE62" s="83">
        <f t="shared" si="158"/>
        <v>49856</v>
      </c>
      <c r="BF62" s="83">
        <f t="shared" si="158"/>
        <v>49948</v>
      </c>
      <c r="BG62" s="83">
        <f t="shared" si="158"/>
        <v>50040</v>
      </c>
      <c r="BH62" s="83">
        <f t="shared" si="158"/>
        <v>50130</v>
      </c>
      <c r="BI62" s="83">
        <f t="shared" si="158"/>
        <v>50221</v>
      </c>
      <c r="BJ62" s="83">
        <f t="shared" si="158"/>
        <v>50313</v>
      </c>
      <c r="BK62" s="83">
        <f t="shared" si="158"/>
        <v>50405</v>
      </c>
      <c r="BL62" s="83">
        <f t="shared" si="158"/>
        <v>50495</v>
      </c>
      <c r="BM62" s="83">
        <f t="shared" si="158"/>
        <v>50586</v>
      </c>
      <c r="BN62" s="83">
        <f t="shared" si="158"/>
        <v>50678</v>
      </c>
      <c r="BO62" s="83">
        <f t="shared" si="158"/>
        <v>50770</v>
      </c>
      <c r="BP62" s="83">
        <f t="shared" si="158"/>
        <v>50860</v>
      </c>
      <c r="BQ62" s="83">
        <f t="shared" si="158"/>
        <v>50951</v>
      </c>
      <c r="BR62" s="83">
        <f t="shared" ref="BR62:BW62" si="159" xml:space="preserve"> BR$18</f>
        <v>51043</v>
      </c>
      <c r="BS62" s="83">
        <f t="shared" si="159"/>
        <v>51135</v>
      </c>
      <c r="BT62" s="83">
        <f t="shared" si="159"/>
        <v>51226</v>
      </c>
      <c r="BU62" s="83">
        <f t="shared" si="159"/>
        <v>51317</v>
      </c>
      <c r="BV62" s="83">
        <f t="shared" si="159"/>
        <v>51409</v>
      </c>
      <c r="BW62" s="83">
        <f t="shared" si="159"/>
        <v>51501</v>
      </c>
    </row>
    <row r="63" spans="1:75" s="198" customFormat="1" ht="14.4" x14ac:dyDescent="0.25">
      <c r="A63" s="195"/>
      <c r="B63" s="195"/>
      <c r="C63" s="196"/>
      <c r="D63" s="197"/>
      <c r="E63" s="116" t="s">
        <v>18</v>
      </c>
      <c r="F63" s="116"/>
      <c r="G63" s="116" t="s">
        <v>15</v>
      </c>
      <c r="H63" s="116">
        <f>SUM(J63:BW63)</f>
        <v>60</v>
      </c>
      <c r="I63" s="116"/>
      <c r="J63" s="116">
        <f xml:space="preserve"> IF(AND(J62 &gt; $F60, J62 &lt;=$F61), 1, 0)</f>
        <v>0</v>
      </c>
      <c r="K63" s="116">
        <f t="shared" ref="K63:BV63" si="160" xml:space="preserve"> IF(AND(K62 &gt; $F60, K62 &lt;=$F61), 1, 0)</f>
        <v>0</v>
      </c>
      <c r="L63" s="116">
        <f t="shared" si="160"/>
        <v>1</v>
      </c>
      <c r="M63" s="116">
        <f t="shared" si="160"/>
        <v>1</v>
      </c>
      <c r="N63" s="116">
        <f t="shared" si="160"/>
        <v>1</v>
      </c>
      <c r="O63" s="116">
        <f t="shared" si="160"/>
        <v>1</v>
      </c>
      <c r="P63" s="116">
        <f t="shared" si="160"/>
        <v>1</v>
      </c>
      <c r="Q63" s="116">
        <f t="shared" si="160"/>
        <v>1</v>
      </c>
      <c r="R63" s="116">
        <f t="shared" si="160"/>
        <v>1</v>
      </c>
      <c r="S63" s="116">
        <f t="shared" si="160"/>
        <v>1</v>
      </c>
      <c r="T63" s="116">
        <f t="shared" si="160"/>
        <v>1</v>
      </c>
      <c r="U63" s="116">
        <f t="shared" si="160"/>
        <v>1</v>
      </c>
      <c r="V63" s="116">
        <f t="shared" si="160"/>
        <v>1</v>
      </c>
      <c r="W63" s="116">
        <f t="shared" si="160"/>
        <v>1</v>
      </c>
      <c r="X63" s="116">
        <f t="shared" si="160"/>
        <v>1</v>
      </c>
      <c r="Y63" s="116">
        <f t="shared" si="160"/>
        <v>1</v>
      </c>
      <c r="Z63" s="116">
        <f t="shared" si="160"/>
        <v>1</v>
      </c>
      <c r="AA63" s="116">
        <f t="shared" si="160"/>
        <v>1</v>
      </c>
      <c r="AB63" s="116">
        <f t="shared" si="160"/>
        <v>1</v>
      </c>
      <c r="AC63" s="116">
        <f t="shared" si="160"/>
        <v>1</v>
      </c>
      <c r="AD63" s="116">
        <f t="shared" si="160"/>
        <v>1</v>
      </c>
      <c r="AE63" s="116">
        <f t="shared" si="160"/>
        <v>1</v>
      </c>
      <c r="AF63" s="116">
        <f t="shared" si="160"/>
        <v>1</v>
      </c>
      <c r="AG63" s="116">
        <f t="shared" si="160"/>
        <v>1</v>
      </c>
      <c r="AH63" s="116">
        <f t="shared" si="160"/>
        <v>1</v>
      </c>
      <c r="AI63" s="116">
        <f t="shared" si="160"/>
        <v>1</v>
      </c>
      <c r="AJ63" s="116">
        <f t="shared" si="160"/>
        <v>1</v>
      </c>
      <c r="AK63" s="116">
        <f t="shared" si="160"/>
        <v>1</v>
      </c>
      <c r="AL63" s="116">
        <f t="shared" si="160"/>
        <v>1</v>
      </c>
      <c r="AM63" s="116">
        <f t="shared" si="160"/>
        <v>1</v>
      </c>
      <c r="AN63" s="116">
        <f t="shared" si="160"/>
        <v>1</v>
      </c>
      <c r="AO63" s="116">
        <f t="shared" si="160"/>
        <v>1</v>
      </c>
      <c r="AP63" s="116">
        <f t="shared" si="160"/>
        <v>1</v>
      </c>
      <c r="AQ63" s="116">
        <f t="shared" si="160"/>
        <v>1</v>
      </c>
      <c r="AR63" s="116">
        <f t="shared" si="160"/>
        <v>1</v>
      </c>
      <c r="AS63" s="116">
        <f t="shared" si="160"/>
        <v>1</v>
      </c>
      <c r="AT63" s="116">
        <f t="shared" si="160"/>
        <v>1</v>
      </c>
      <c r="AU63" s="116">
        <f t="shared" si="160"/>
        <v>1</v>
      </c>
      <c r="AV63" s="116">
        <f t="shared" si="160"/>
        <v>1</v>
      </c>
      <c r="AW63" s="116">
        <f t="shared" si="160"/>
        <v>1</v>
      </c>
      <c r="AX63" s="116">
        <f t="shared" si="160"/>
        <v>1</v>
      </c>
      <c r="AY63" s="116">
        <f t="shared" si="160"/>
        <v>1</v>
      </c>
      <c r="AZ63" s="116">
        <f t="shared" si="160"/>
        <v>1</v>
      </c>
      <c r="BA63" s="116">
        <f t="shared" si="160"/>
        <v>1</v>
      </c>
      <c r="BB63" s="116">
        <f t="shared" si="160"/>
        <v>1</v>
      </c>
      <c r="BC63" s="116">
        <f t="shared" si="160"/>
        <v>1</v>
      </c>
      <c r="BD63" s="116">
        <f t="shared" si="160"/>
        <v>1</v>
      </c>
      <c r="BE63" s="116">
        <f t="shared" si="160"/>
        <v>1</v>
      </c>
      <c r="BF63" s="116">
        <f t="shared" si="160"/>
        <v>1</v>
      </c>
      <c r="BG63" s="116">
        <f t="shared" si="160"/>
        <v>1</v>
      </c>
      <c r="BH63" s="116">
        <f t="shared" si="160"/>
        <v>1</v>
      </c>
      <c r="BI63" s="116">
        <f t="shared" si="160"/>
        <v>1</v>
      </c>
      <c r="BJ63" s="116">
        <f t="shared" si="160"/>
        <v>1</v>
      </c>
      <c r="BK63" s="116">
        <f t="shared" si="160"/>
        <v>1</v>
      </c>
      <c r="BL63" s="116">
        <f t="shared" si="160"/>
        <v>1</v>
      </c>
      <c r="BM63" s="116">
        <f t="shared" si="160"/>
        <v>1</v>
      </c>
      <c r="BN63" s="116">
        <f t="shared" si="160"/>
        <v>1</v>
      </c>
      <c r="BO63" s="116">
        <f t="shared" si="160"/>
        <v>1</v>
      </c>
      <c r="BP63" s="116">
        <f t="shared" si="160"/>
        <v>1</v>
      </c>
      <c r="BQ63" s="116">
        <f t="shared" si="160"/>
        <v>1</v>
      </c>
      <c r="BR63" s="116">
        <f t="shared" si="160"/>
        <v>1</v>
      </c>
      <c r="BS63" s="116">
        <f t="shared" si="160"/>
        <v>1</v>
      </c>
      <c r="BT63" s="116">
        <f t="shared" si="160"/>
        <v>0</v>
      </c>
      <c r="BU63" s="116">
        <f t="shared" si="160"/>
        <v>0</v>
      </c>
      <c r="BV63" s="116">
        <f t="shared" si="160"/>
        <v>0</v>
      </c>
      <c r="BW63" s="116">
        <f xml:space="preserve"> IF(AND(BW62 &gt; $F60, BW62 &lt;=$F61), 1, 0)</f>
        <v>0</v>
      </c>
    </row>
    <row r="64" spans="1:75" s="37" customFormat="1" ht="14.4" x14ac:dyDescent="0.25">
      <c r="A64" s="56"/>
      <c r="B64" s="56"/>
      <c r="C64" s="57"/>
      <c r="D64" s="59"/>
      <c r="E64" s="54" t="s">
        <v>46</v>
      </c>
      <c r="F64" s="54">
        <f xml:space="preserve"> SUM(J63:BW63)</f>
        <v>60</v>
      </c>
      <c r="G64" s="54" t="s">
        <v>45</v>
      </c>
      <c r="H64" s="54"/>
      <c r="I64" s="54"/>
      <c r="J64" s="54"/>
      <c r="K64" s="54"/>
      <c r="L64" s="54"/>
      <c r="M64" s="54"/>
      <c r="N64" s="54"/>
      <c r="O64" s="54"/>
      <c r="P64" s="54"/>
      <c r="Q64" s="54"/>
      <c r="R64" s="59"/>
      <c r="S64" s="59"/>
      <c r="T64" s="59"/>
      <c r="U64" s="59"/>
      <c r="V64" s="59"/>
      <c r="W64" s="59"/>
      <c r="X64" s="59"/>
      <c r="Y64" s="59"/>
      <c r="Z64" s="59"/>
      <c r="AA64" s="59"/>
      <c r="AB64" s="59"/>
      <c r="AC64" s="59"/>
      <c r="AD64" s="59"/>
      <c r="AE64" s="59"/>
      <c r="AF64" s="59"/>
      <c r="AG64" s="59"/>
      <c r="AH64" s="59"/>
      <c r="AI64" s="59"/>
      <c r="AJ64" s="59"/>
      <c r="AK64" s="59"/>
      <c r="AL64" s="59"/>
      <c r="AM64" s="59"/>
      <c r="AN64" s="59"/>
      <c r="AO64" s="59"/>
      <c r="AP64" s="59"/>
      <c r="AQ64" s="59"/>
      <c r="AR64" s="59"/>
      <c r="AS64" s="59"/>
      <c r="AT64" s="59"/>
      <c r="AU64" s="59"/>
      <c r="AV64" s="59"/>
      <c r="AW64" s="59"/>
      <c r="AX64" s="59"/>
      <c r="AY64" s="59"/>
      <c r="AZ64" s="59"/>
      <c r="BA64" s="59"/>
      <c r="BB64" s="59"/>
      <c r="BC64" s="59"/>
      <c r="BD64" s="59"/>
      <c r="BE64" s="59"/>
      <c r="BF64" s="59"/>
      <c r="BG64" s="59"/>
      <c r="BH64" s="59"/>
      <c r="BI64" s="59"/>
      <c r="BJ64" s="59"/>
      <c r="BK64" s="59"/>
      <c r="BL64" s="59"/>
      <c r="BM64" s="59"/>
      <c r="BN64" s="59"/>
      <c r="BO64" s="59"/>
      <c r="BP64" s="59"/>
      <c r="BQ64" s="59"/>
      <c r="BR64" s="59"/>
      <c r="BS64" s="59"/>
      <c r="BT64" s="59"/>
      <c r="BU64" s="59"/>
      <c r="BV64" s="59"/>
      <c r="BW64" s="59"/>
    </row>
    <row r="65" spans="1:75" s="37" customFormat="1" ht="14.4" x14ac:dyDescent="0.25">
      <c r="A65" s="56"/>
      <c r="B65" s="56"/>
      <c r="C65" s="57"/>
      <c r="D65" s="59"/>
      <c r="E65" s="54"/>
      <c r="F65" s="54"/>
      <c r="G65" s="54"/>
      <c r="H65" s="54"/>
      <c r="I65" s="54"/>
      <c r="J65" s="54"/>
      <c r="K65" s="54"/>
      <c r="L65" s="54"/>
      <c r="M65" s="54"/>
      <c r="N65" s="54"/>
      <c r="O65" s="54"/>
      <c r="P65" s="54"/>
      <c r="Q65" s="54"/>
      <c r="R65" s="59"/>
      <c r="S65" s="59"/>
      <c r="T65" s="59"/>
      <c r="U65" s="59"/>
      <c r="V65" s="59"/>
      <c r="W65" s="59"/>
      <c r="X65" s="59"/>
      <c r="Y65" s="59"/>
      <c r="Z65" s="59"/>
      <c r="AA65" s="59"/>
      <c r="AB65" s="59"/>
      <c r="AC65" s="59"/>
      <c r="AD65" s="59"/>
      <c r="AE65" s="59"/>
      <c r="AF65" s="59"/>
      <c r="AG65" s="59"/>
      <c r="AH65" s="59"/>
      <c r="AI65" s="59"/>
      <c r="AJ65" s="59"/>
      <c r="AK65" s="59"/>
      <c r="AL65" s="59"/>
      <c r="AM65" s="59"/>
      <c r="AN65" s="59"/>
      <c r="AO65" s="59"/>
      <c r="AP65" s="59"/>
      <c r="AQ65" s="59"/>
      <c r="AR65" s="59"/>
      <c r="AS65" s="59"/>
      <c r="AT65" s="59"/>
      <c r="AU65" s="59"/>
      <c r="AV65" s="59"/>
      <c r="AW65" s="59"/>
      <c r="AX65" s="59"/>
      <c r="AY65" s="59"/>
      <c r="AZ65" s="59"/>
      <c r="BA65" s="59"/>
      <c r="BB65" s="59"/>
      <c r="BC65" s="59"/>
      <c r="BD65" s="59"/>
      <c r="BE65" s="59"/>
      <c r="BF65" s="59"/>
      <c r="BG65" s="59"/>
      <c r="BH65" s="59"/>
      <c r="BI65" s="59"/>
      <c r="BJ65" s="59"/>
      <c r="BK65" s="59"/>
      <c r="BL65" s="59"/>
      <c r="BM65" s="59"/>
      <c r="BN65" s="59"/>
      <c r="BO65" s="59"/>
      <c r="BP65" s="59"/>
      <c r="BQ65" s="59"/>
      <c r="BR65" s="59"/>
      <c r="BS65" s="59"/>
      <c r="BT65" s="59"/>
      <c r="BU65" s="59"/>
      <c r="BV65" s="59"/>
      <c r="BW65" s="59"/>
    </row>
    <row r="66" spans="1:75" s="4" customFormat="1" ht="14.4" x14ac:dyDescent="0.25">
      <c r="A66" s="52"/>
      <c r="B66" s="52" t="s">
        <v>18</v>
      </c>
      <c r="C66" s="53"/>
      <c r="D66" s="54"/>
      <c r="E66" s="55"/>
      <c r="F66" s="55"/>
      <c r="G66" s="55"/>
      <c r="H66" s="55"/>
      <c r="I66" s="55"/>
      <c r="J66" s="55"/>
      <c r="K66" s="55"/>
      <c r="L66" s="55"/>
      <c r="M66" s="55"/>
      <c r="N66" s="55"/>
      <c r="O66" s="55"/>
      <c r="P66" s="55"/>
      <c r="Q66" s="55"/>
      <c r="R66" s="55"/>
      <c r="S66" s="55"/>
      <c r="T66" s="55"/>
      <c r="U66" s="55"/>
      <c r="V66" s="55"/>
      <c r="W66" s="55"/>
      <c r="X66" s="55"/>
      <c r="Y66" s="55"/>
      <c r="Z66" s="55"/>
      <c r="AA66" s="55"/>
      <c r="AB66" s="55"/>
      <c r="AC66" s="55"/>
      <c r="AD66" s="55"/>
      <c r="AE66" s="55"/>
      <c r="AF66" s="55"/>
      <c r="AG66" s="55"/>
      <c r="AH66" s="55"/>
      <c r="AI66" s="55"/>
      <c r="AJ66" s="55"/>
      <c r="AK66" s="55"/>
      <c r="AL66" s="55"/>
      <c r="AM66" s="55"/>
      <c r="AN66" s="55"/>
      <c r="AO66" s="55"/>
      <c r="AP66" s="55"/>
      <c r="AQ66" s="55"/>
      <c r="AR66" s="55"/>
      <c r="AS66" s="55"/>
      <c r="AT66" s="55"/>
      <c r="AU66" s="55"/>
      <c r="AV66" s="55"/>
      <c r="AW66" s="55"/>
      <c r="AX66" s="55"/>
      <c r="AY66" s="55"/>
      <c r="AZ66" s="55"/>
      <c r="BA66" s="55"/>
      <c r="BB66" s="55"/>
      <c r="BC66" s="55"/>
      <c r="BD66" s="55"/>
      <c r="BE66" s="55"/>
      <c r="BF66" s="55"/>
      <c r="BG66" s="55"/>
      <c r="BH66" s="55"/>
      <c r="BI66" s="55"/>
      <c r="BJ66" s="55"/>
      <c r="BK66" s="55"/>
      <c r="BL66" s="55"/>
      <c r="BM66" s="55"/>
      <c r="BN66" s="55"/>
      <c r="BO66" s="55"/>
      <c r="BP66" s="55"/>
      <c r="BQ66" s="55"/>
      <c r="BR66" s="55"/>
      <c r="BS66" s="55"/>
      <c r="BT66" s="55"/>
      <c r="BU66" s="55"/>
      <c r="BV66" s="55"/>
      <c r="BW66" s="55"/>
    </row>
    <row r="67" spans="1:75" s="26" customFormat="1" ht="14.4" x14ac:dyDescent="0.25">
      <c r="A67" s="52"/>
      <c r="B67" s="52"/>
      <c r="C67" s="53"/>
      <c r="D67" s="54"/>
      <c r="E67" s="119" t="str">
        <f xml:space="preserve"> InpC!E$14</f>
        <v>Acquisition / initial balance date</v>
      </c>
      <c r="F67" s="112">
        <f xml:space="preserve"> InpC!F$14</f>
        <v>45657</v>
      </c>
      <c r="G67" s="119" t="str">
        <f xml:space="preserve"> InpC!G$14</f>
        <v>date</v>
      </c>
      <c r="H67" s="54"/>
      <c r="I67" s="54"/>
      <c r="J67" s="54"/>
      <c r="K67" s="54"/>
      <c r="L67" s="54"/>
      <c r="M67" s="54"/>
      <c r="N67" s="54"/>
      <c r="O67" s="54"/>
      <c r="P67" s="54"/>
      <c r="Q67" s="54"/>
      <c r="R67" s="54"/>
      <c r="S67" s="54"/>
      <c r="T67" s="54"/>
      <c r="U67" s="54"/>
      <c r="V67" s="54"/>
      <c r="W67" s="54"/>
      <c r="X67" s="54"/>
      <c r="Y67" s="54"/>
      <c r="Z67" s="54"/>
      <c r="AA67" s="54"/>
      <c r="AB67" s="54"/>
      <c r="AC67" s="54"/>
      <c r="AD67" s="54"/>
      <c r="AE67" s="54"/>
      <c r="AF67" s="54"/>
      <c r="AG67" s="54"/>
      <c r="AH67" s="54"/>
      <c r="AI67" s="54"/>
      <c r="AJ67" s="54"/>
      <c r="AK67" s="54"/>
      <c r="AL67" s="54"/>
      <c r="AM67" s="54"/>
      <c r="AN67" s="54"/>
      <c r="AO67" s="54"/>
      <c r="AP67" s="54"/>
      <c r="AQ67" s="54"/>
      <c r="AR67" s="54"/>
      <c r="AS67" s="54"/>
      <c r="AT67" s="54"/>
      <c r="AU67" s="54"/>
      <c r="AV67" s="54"/>
      <c r="AW67" s="54"/>
      <c r="AX67" s="54"/>
      <c r="AY67" s="54"/>
      <c r="AZ67" s="54"/>
      <c r="BA67" s="54"/>
      <c r="BB67" s="54"/>
      <c r="BC67" s="54"/>
      <c r="BD67" s="54"/>
      <c r="BE67" s="54"/>
      <c r="BF67" s="54"/>
      <c r="BG67" s="54"/>
      <c r="BH67" s="54"/>
      <c r="BI67" s="54"/>
      <c r="BJ67" s="54"/>
      <c r="BK67" s="54"/>
      <c r="BL67" s="54"/>
      <c r="BM67" s="54"/>
      <c r="BN67" s="54"/>
      <c r="BO67" s="54"/>
      <c r="BP67" s="54"/>
      <c r="BQ67" s="54"/>
      <c r="BR67" s="54"/>
      <c r="BS67" s="54"/>
      <c r="BT67" s="54"/>
      <c r="BU67" s="54"/>
      <c r="BV67" s="54"/>
      <c r="BW67" s="54"/>
    </row>
    <row r="68" spans="1:75" s="28" customFormat="1" ht="14.4" x14ac:dyDescent="0.25">
      <c r="A68" s="52"/>
      <c r="B68" s="52"/>
      <c r="C68" s="53"/>
      <c r="D68" s="54"/>
      <c r="E68" s="270" t="str">
        <f xml:space="preserve"> InpC!E$82</f>
        <v>Remaining useful life</v>
      </c>
      <c r="F68" s="270">
        <f xml:space="preserve"> InpC!F$82</f>
        <v>12</v>
      </c>
      <c r="G68" s="270" t="str">
        <f xml:space="preserve"> InpC!G$82</f>
        <v>years</v>
      </c>
      <c r="H68" s="54"/>
      <c r="I68" s="54"/>
      <c r="J68" s="54"/>
      <c r="K68" s="54"/>
      <c r="L68" s="54"/>
      <c r="M68" s="54"/>
      <c r="N68" s="54"/>
      <c r="O68" s="54"/>
      <c r="P68" s="54"/>
      <c r="Q68" s="54"/>
      <c r="R68" s="54"/>
      <c r="S68" s="54"/>
      <c r="T68" s="54"/>
      <c r="U68" s="54"/>
      <c r="V68" s="54"/>
      <c r="W68" s="54"/>
      <c r="X68" s="54"/>
      <c r="Y68" s="54"/>
      <c r="Z68" s="54"/>
      <c r="AA68" s="54"/>
      <c r="AB68" s="54"/>
      <c r="AC68" s="54"/>
      <c r="AD68" s="54"/>
      <c r="AE68" s="54"/>
      <c r="AF68" s="54"/>
      <c r="AG68" s="54"/>
      <c r="AH68" s="54"/>
      <c r="AI68" s="54"/>
      <c r="AJ68" s="54"/>
      <c r="AK68" s="54"/>
      <c r="AL68" s="54"/>
      <c r="AM68" s="54"/>
      <c r="AN68" s="54"/>
      <c r="AO68" s="54"/>
      <c r="AP68" s="54"/>
      <c r="AQ68" s="54"/>
      <c r="AR68" s="54"/>
      <c r="AS68" s="54"/>
      <c r="AT68" s="54"/>
      <c r="AU68" s="54"/>
      <c r="AV68" s="54"/>
      <c r="AW68" s="54"/>
      <c r="AX68" s="54"/>
      <c r="AY68" s="54"/>
      <c r="AZ68" s="54"/>
      <c r="BA68" s="54"/>
      <c r="BB68" s="54"/>
      <c r="BC68" s="54"/>
      <c r="BD68" s="54"/>
      <c r="BE68" s="54"/>
      <c r="BF68" s="54"/>
      <c r="BG68" s="54"/>
      <c r="BH68" s="54"/>
      <c r="BI68" s="54"/>
      <c r="BJ68" s="54"/>
      <c r="BK68" s="54"/>
      <c r="BL68" s="54"/>
      <c r="BM68" s="54"/>
      <c r="BN68" s="54"/>
      <c r="BO68" s="54"/>
      <c r="BP68" s="54"/>
      <c r="BQ68" s="54"/>
      <c r="BR68" s="54"/>
      <c r="BS68" s="54"/>
      <c r="BT68" s="54"/>
      <c r="BU68" s="54"/>
      <c r="BV68" s="54"/>
      <c r="BW68" s="54"/>
    </row>
    <row r="69" spans="1:75" s="10" customFormat="1" ht="14.4" x14ac:dyDescent="0.25">
      <c r="A69" s="52"/>
      <c r="B69" s="52"/>
      <c r="C69" s="53"/>
      <c r="D69" s="54"/>
      <c r="E69" s="74" t="s">
        <v>7</v>
      </c>
      <c r="F69" s="72">
        <f xml:space="preserve"> EOMONTH(F67, F68 * 12)</f>
        <v>50040</v>
      </c>
      <c r="G69" s="74" t="s">
        <v>16</v>
      </c>
      <c r="H69" s="78"/>
      <c r="I69" s="54"/>
      <c r="J69" s="54"/>
      <c r="K69" s="54"/>
      <c r="L69" s="54"/>
      <c r="M69" s="54"/>
      <c r="N69" s="54"/>
      <c r="O69" s="54"/>
      <c r="P69" s="54"/>
      <c r="Q69" s="54"/>
      <c r="R69" s="54"/>
      <c r="S69" s="54"/>
      <c r="T69" s="54"/>
      <c r="U69" s="54"/>
      <c r="V69" s="54"/>
      <c r="W69" s="54"/>
      <c r="X69" s="54"/>
      <c r="Y69" s="54"/>
      <c r="Z69" s="54"/>
      <c r="AA69" s="54"/>
      <c r="AB69" s="54"/>
      <c r="AC69" s="54"/>
      <c r="AD69" s="54"/>
      <c r="AE69" s="54"/>
      <c r="AF69" s="54"/>
      <c r="AG69" s="54"/>
      <c r="AH69" s="54"/>
      <c r="AI69" s="54"/>
      <c r="AJ69" s="54"/>
      <c r="AK69" s="54"/>
      <c r="AL69" s="54"/>
      <c r="AM69" s="54"/>
      <c r="AN69" s="54"/>
      <c r="AO69" s="54"/>
      <c r="AP69" s="54"/>
      <c r="AQ69" s="54"/>
      <c r="AR69" s="54"/>
      <c r="AS69" s="54"/>
      <c r="AT69" s="54"/>
      <c r="AU69" s="54"/>
      <c r="AV69" s="54"/>
      <c r="AW69" s="54"/>
      <c r="AX69" s="54"/>
      <c r="AY69" s="54"/>
      <c r="AZ69" s="54"/>
      <c r="BA69" s="54"/>
      <c r="BB69" s="54"/>
      <c r="BC69" s="54"/>
      <c r="BD69" s="54"/>
      <c r="BE69" s="54"/>
      <c r="BF69" s="54"/>
      <c r="BG69" s="54"/>
      <c r="BH69" s="54"/>
      <c r="BI69" s="54"/>
      <c r="BJ69" s="54"/>
      <c r="BK69" s="54"/>
      <c r="BL69" s="54"/>
      <c r="BM69" s="54"/>
      <c r="BN69" s="54"/>
      <c r="BO69" s="54"/>
      <c r="BP69" s="54"/>
      <c r="BQ69" s="54"/>
      <c r="BR69" s="54"/>
      <c r="BS69" s="54"/>
      <c r="BT69" s="54"/>
      <c r="BU69" s="54"/>
      <c r="BV69" s="54"/>
      <c r="BW69" s="54"/>
    </row>
    <row r="70" spans="1:75" s="27" customFormat="1" ht="14.4" x14ac:dyDescent="0.25">
      <c r="A70" s="52"/>
      <c r="B70" s="52"/>
      <c r="C70" s="53"/>
      <c r="D70" s="54"/>
      <c r="E70" s="78"/>
      <c r="F70" s="78"/>
      <c r="G70" s="78"/>
      <c r="H70" s="54"/>
      <c r="I70" s="54"/>
      <c r="J70" s="54"/>
      <c r="K70" s="54"/>
      <c r="L70" s="54"/>
      <c r="M70" s="54"/>
      <c r="N70" s="54"/>
      <c r="O70" s="54"/>
      <c r="P70" s="54"/>
      <c r="Q70" s="54"/>
      <c r="R70" s="54"/>
      <c r="S70" s="54"/>
      <c r="T70" s="54"/>
      <c r="U70" s="54"/>
      <c r="V70" s="54"/>
      <c r="W70" s="54"/>
      <c r="X70" s="54"/>
      <c r="Y70" s="54"/>
      <c r="Z70" s="54"/>
      <c r="AA70" s="54"/>
      <c r="AB70" s="54"/>
      <c r="AC70" s="54"/>
      <c r="AD70" s="54"/>
      <c r="AE70" s="54"/>
      <c r="AF70" s="54"/>
      <c r="AG70" s="54"/>
      <c r="AH70" s="54"/>
      <c r="AI70" s="54"/>
      <c r="AJ70" s="54"/>
      <c r="AK70" s="54"/>
      <c r="AL70" s="54"/>
      <c r="AM70" s="54"/>
      <c r="AN70" s="54"/>
      <c r="AO70" s="54"/>
      <c r="AP70" s="54"/>
      <c r="AQ70" s="54"/>
      <c r="AR70" s="54"/>
      <c r="AS70" s="54"/>
      <c r="AT70" s="54"/>
      <c r="AU70" s="54"/>
      <c r="AV70" s="54"/>
      <c r="AW70" s="54"/>
      <c r="AX70" s="54"/>
      <c r="AY70" s="54"/>
      <c r="AZ70" s="54"/>
      <c r="BA70" s="54"/>
      <c r="BB70" s="54"/>
      <c r="BC70" s="54"/>
      <c r="BD70" s="54"/>
      <c r="BE70" s="54"/>
      <c r="BF70" s="54"/>
      <c r="BG70" s="54"/>
      <c r="BH70" s="54"/>
      <c r="BI70" s="54"/>
      <c r="BJ70" s="54"/>
      <c r="BK70" s="54"/>
      <c r="BL70" s="54"/>
      <c r="BM70" s="54"/>
      <c r="BN70" s="54"/>
      <c r="BO70" s="54"/>
      <c r="BP70" s="54"/>
      <c r="BQ70" s="54"/>
      <c r="BR70" s="54"/>
      <c r="BS70" s="54"/>
      <c r="BT70" s="54"/>
      <c r="BU70" s="54"/>
      <c r="BV70" s="54"/>
      <c r="BW70" s="54"/>
    </row>
    <row r="71" spans="1:75" s="24" customFormat="1" ht="14.4" x14ac:dyDescent="0.25">
      <c r="A71" s="52"/>
      <c r="B71" s="52"/>
      <c r="C71" s="53"/>
      <c r="D71" s="54"/>
      <c r="E71" s="276" t="str">
        <f xml:space="preserve"> E$67</f>
        <v>Acquisition / initial balance date</v>
      </c>
      <c r="F71" s="72">
        <f xml:space="preserve"> F$67</f>
        <v>45657</v>
      </c>
      <c r="G71" s="276" t="str">
        <f xml:space="preserve"> G$67</f>
        <v>date</v>
      </c>
      <c r="H71" s="54"/>
      <c r="I71" s="54"/>
      <c r="J71" s="54"/>
      <c r="K71" s="54"/>
      <c r="L71" s="54"/>
      <c r="M71" s="54"/>
      <c r="N71" s="54"/>
      <c r="O71" s="54"/>
      <c r="P71" s="54"/>
      <c r="Q71" s="54"/>
      <c r="R71" s="54"/>
      <c r="S71" s="54"/>
      <c r="T71" s="54"/>
      <c r="U71" s="54"/>
      <c r="V71" s="54"/>
      <c r="W71" s="54"/>
      <c r="X71" s="54"/>
      <c r="Y71" s="54"/>
      <c r="Z71" s="54"/>
      <c r="AA71" s="54"/>
      <c r="AB71" s="54"/>
      <c r="AC71" s="54"/>
      <c r="AD71" s="54"/>
      <c r="AE71" s="54"/>
      <c r="AF71" s="54"/>
      <c r="AG71" s="54"/>
      <c r="AH71" s="54"/>
      <c r="AI71" s="54"/>
      <c r="AJ71" s="54"/>
      <c r="AK71" s="54"/>
      <c r="AL71" s="54"/>
      <c r="AM71" s="54"/>
      <c r="AN71" s="54"/>
      <c r="AO71" s="54"/>
      <c r="AP71" s="54"/>
      <c r="AQ71" s="54"/>
      <c r="AR71" s="54"/>
      <c r="AS71" s="54"/>
      <c r="AT71" s="54"/>
      <c r="AU71" s="54"/>
      <c r="AV71" s="54"/>
      <c r="AW71" s="54"/>
      <c r="AX71" s="54"/>
      <c r="AY71" s="54"/>
      <c r="AZ71" s="54"/>
      <c r="BA71" s="54"/>
      <c r="BB71" s="54"/>
      <c r="BC71" s="54"/>
      <c r="BD71" s="54"/>
      <c r="BE71" s="54"/>
      <c r="BF71" s="54"/>
      <c r="BG71" s="54"/>
      <c r="BH71" s="54"/>
      <c r="BI71" s="54"/>
      <c r="BJ71" s="54"/>
      <c r="BK71" s="54"/>
      <c r="BL71" s="54"/>
      <c r="BM71" s="54"/>
      <c r="BN71" s="54"/>
      <c r="BO71" s="54"/>
      <c r="BP71" s="54"/>
      <c r="BQ71" s="54"/>
      <c r="BR71" s="54"/>
      <c r="BS71" s="54"/>
      <c r="BT71" s="54"/>
      <c r="BU71" s="54"/>
      <c r="BV71" s="54"/>
      <c r="BW71" s="54"/>
    </row>
    <row r="72" spans="1:75" s="20" customFormat="1" ht="14.4" x14ac:dyDescent="0.25">
      <c r="A72" s="52"/>
      <c r="B72" s="52"/>
      <c r="C72" s="53"/>
      <c r="D72" s="54"/>
      <c r="E72" s="277" t="str">
        <f xml:space="preserve"> E$69</f>
        <v>Last forecast date</v>
      </c>
      <c r="F72" s="71">
        <f xml:space="preserve"> F$69</f>
        <v>50040</v>
      </c>
      <c r="G72" s="277" t="str">
        <f xml:space="preserve"> G$69</f>
        <v>date</v>
      </c>
      <c r="H72" s="54"/>
      <c r="I72" s="54"/>
      <c r="J72" s="54"/>
      <c r="K72" s="54"/>
      <c r="L72" s="54"/>
      <c r="M72" s="54"/>
      <c r="N72" s="54"/>
      <c r="O72" s="54"/>
      <c r="P72" s="54"/>
      <c r="Q72" s="54"/>
      <c r="R72" s="54"/>
      <c r="S72" s="54"/>
      <c r="T72" s="54"/>
      <c r="U72" s="54"/>
      <c r="V72" s="54"/>
      <c r="W72" s="54"/>
      <c r="X72" s="54"/>
      <c r="Y72" s="54"/>
      <c r="Z72" s="54"/>
      <c r="AA72" s="54"/>
      <c r="AB72" s="54"/>
      <c r="AC72" s="54"/>
      <c r="AD72" s="54"/>
      <c r="AE72" s="54"/>
      <c r="AF72" s="54"/>
      <c r="AG72" s="54"/>
      <c r="AH72" s="54"/>
      <c r="AI72" s="54"/>
      <c r="AJ72" s="54"/>
      <c r="AK72" s="54"/>
      <c r="AL72" s="54"/>
      <c r="AM72" s="54"/>
      <c r="AN72" s="54"/>
      <c r="AO72" s="54"/>
      <c r="AP72" s="54"/>
      <c r="AQ72" s="54"/>
      <c r="AR72" s="54"/>
      <c r="AS72" s="54"/>
      <c r="AT72" s="54"/>
      <c r="AU72" s="54"/>
      <c r="AV72" s="54"/>
      <c r="AW72" s="54"/>
      <c r="AX72" s="54"/>
      <c r="AY72" s="54"/>
      <c r="AZ72" s="54"/>
      <c r="BA72" s="54"/>
      <c r="BB72" s="54"/>
      <c r="BC72" s="54"/>
      <c r="BD72" s="54"/>
      <c r="BE72" s="54"/>
      <c r="BF72" s="54"/>
      <c r="BG72" s="54"/>
      <c r="BH72" s="54"/>
      <c r="BI72" s="54"/>
      <c r="BJ72" s="54"/>
      <c r="BK72" s="54"/>
      <c r="BL72" s="54"/>
      <c r="BM72" s="54"/>
      <c r="BN72" s="54"/>
      <c r="BO72" s="54"/>
      <c r="BP72" s="54"/>
      <c r="BQ72" s="54"/>
      <c r="BR72" s="54"/>
      <c r="BS72" s="54"/>
      <c r="BT72" s="54"/>
      <c r="BU72" s="54"/>
      <c r="BV72" s="54"/>
      <c r="BW72" s="54"/>
    </row>
    <row r="73" spans="1:75" s="7" customFormat="1" ht="14.4" x14ac:dyDescent="0.25">
      <c r="A73" s="52"/>
      <c r="B73" s="52"/>
      <c r="C73" s="53"/>
      <c r="D73" s="54"/>
      <c r="E73" s="83" t="str">
        <f xml:space="preserve"> E$18</f>
        <v xml:space="preserve">Model period ending </v>
      </c>
      <c r="F73" s="83">
        <f t="shared" ref="F73:BQ73" si="161" xml:space="preserve"> F$18</f>
        <v>0</v>
      </c>
      <c r="G73" s="83" t="str">
        <f t="shared" si="161"/>
        <v>date</v>
      </c>
      <c r="H73" s="83">
        <f t="shared" si="161"/>
        <v>0</v>
      </c>
      <c r="I73" s="83">
        <f t="shared" si="161"/>
        <v>0</v>
      </c>
      <c r="J73" s="83">
        <f t="shared" si="161"/>
        <v>45565</v>
      </c>
      <c r="K73" s="83">
        <f t="shared" si="161"/>
        <v>45657</v>
      </c>
      <c r="L73" s="83">
        <f t="shared" si="161"/>
        <v>45747</v>
      </c>
      <c r="M73" s="83">
        <f t="shared" si="161"/>
        <v>45838</v>
      </c>
      <c r="N73" s="83">
        <f t="shared" si="161"/>
        <v>45930</v>
      </c>
      <c r="O73" s="83">
        <f t="shared" si="161"/>
        <v>46022</v>
      </c>
      <c r="P73" s="83">
        <f t="shared" si="161"/>
        <v>46112</v>
      </c>
      <c r="Q73" s="83">
        <f t="shared" si="161"/>
        <v>46203</v>
      </c>
      <c r="R73" s="83">
        <f t="shared" si="161"/>
        <v>46295</v>
      </c>
      <c r="S73" s="83">
        <f t="shared" si="161"/>
        <v>46387</v>
      </c>
      <c r="T73" s="83">
        <f t="shared" si="161"/>
        <v>46477</v>
      </c>
      <c r="U73" s="83">
        <f t="shared" si="161"/>
        <v>46568</v>
      </c>
      <c r="V73" s="83">
        <f t="shared" si="161"/>
        <v>46660</v>
      </c>
      <c r="W73" s="83">
        <f t="shared" si="161"/>
        <v>46752</v>
      </c>
      <c r="X73" s="83">
        <f t="shared" si="161"/>
        <v>46843</v>
      </c>
      <c r="Y73" s="83">
        <f t="shared" si="161"/>
        <v>46934</v>
      </c>
      <c r="Z73" s="83">
        <f t="shared" si="161"/>
        <v>47026</v>
      </c>
      <c r="AA73" s="83">
        <f t="shared" si="161"/>
        <v>47118</v>
      </c>
      <c r="AB73" s="83">
        <f t="shared" si="161"/>
        <v>47208</v>
      </c>
      <c r="AC73" s="83">
        <f t="shared" si="161"/>
        <v>47299</v>
      </c>
      <c r="AD73" s="83">
        <f t="shared" si="161"/>
        <v>47391</v>
      </c>
      <c r="AE73" s="83">
        <f t="shared" si="161"/>
        <v>47483</v>
      </c>
      <c r="AF73" s="83">
        <f t="shared" si="161"/>
        <v>47573</v>
      </c>
      <c r="AG73" s="83">
        <f t="shared" si="161"/>
        <v>47664</v>
      </c>
      <c r="AH73" s="83">
        <f t="shared" si="161"/>
        <v>47756</v>
      </c>
      <c r="AI73" s="83">
        <f t="shared" si="161"/>
        <v>47848</v>
      </c>
      <c r="AJ73" s="83">
        <f t="shared" si="161"/>
        <v>47938</v>
      </c>
      <c r="AK73" s="83">
        <f t="shared" si="161"/>
        <v>48029</v>
      </c>
      <c r="AL73" s="83">
        <f t="shared" si="161"/>
        <v>48121</v>
      </c>
      <c r="AM73" s="83">
        <f t="shared" si="161"/>
        <v>48213</v>
      </c>
      <c r="AN73" s="83">
        <f t="shared" si="161"/>
        <v>48304</v>
      </c>
      <c r="AO73" s="83">
        <f t="shared" si="161"/>
        <v>48395</v>
      </c>
      <c r="AP73" s="83">
        <f t="shared" si="161"/>
        <v>48487</v>
      </c>
      <c r="AQ73" s="83">
        <f t="shared" si="161"/>
        <v>48579</v>
      </c>
      <c r="AR73" s="83">
        <f t="shared" si="161"/>
        <v>48669</v>
      </c>
      <c r="AS73" s="83">
        <f t="shared" si="161"/>
        <v>48760</v>
      </c>
      <c r="AT73" s="83">
        <f t="shared" si="161"/>
        <v>48852</v>
      </c>
      <c r="AU73" s="83">
        <f t="shared" si="161"/>
        <v>48944</v>
      </c>
      <c r="AV73" s="83">
        <f t="shared" si="161"/>
        <v>49034</v>
      </c>
      <c r="AW73" s="83">
        <f t="shared" si="161"/>
        <v>49125</v>
      </c>
      <c r="AX73" s="83">
        <f t="shared" si="161"/>
        <v>49217</v>
      </c>
      <c r="AY73" s="83">
        <f t="shared" si="161"/>
        <v>49309</v>
      </c>
      <c r="AZ73" s="83">
        <f t="shared" si="161"/>
        <v>49399</v>
      </c>
      <c r="BA73" s="83">
        <f t="shared" si="161"/>
        <v>49490</v>
      </c>
      <c r="BB73" s="83">
        <f t="shared" si="161"/>
        <v>49582</v>
      </c>
      <c r="BC73" s="83">
        <f t="shared" si="161"/>
        <v>49674</v>
      </c>
      <c r="BD73" s="83">
        <f t="shared" si="161"/>
        <v>49765</v>
      </c>
      <c r="BE73" s="83">
        <f t="shared" si="161"/>
        <v>49856</v>
      </c>
      <c r="BF73" s="83">
        <f t="shared" si="161"/>
        <v>49948</v>
      </c>
      <c r="BG73" s="83">
        <f t="shared" si="161"/>
        <v>50040</v>
      </c>
      <c r="BH73" s="83">
        <f t="shared" si="161"/>
        <v>50130</v>
      </c>
      <c r="BI73" s="83">
        <f t="shared" si="161"/>
        <v>50221</v>
      </c>
      <c r="BJ73" s="83">
        <f t="shared" si="161"/>
        <v>50313</v>
      </c>
      <c r="BK73" s="83">
        <f t="shared" si="161"/>
        <v>50405</v>
      </c>
      <c r="BL73" s="83">
        <f t="shared" si="161"/>
        <v>50495</v>
      </c>
      <c r="BM73" s="83">
        <f t="shared" si="161"/>
        <v>50586</v>
      </c>
      <c r="BN73" s="83">
        <f t="shared" si="161"/>
        <v>50678</v>
      </c>
      <c r="BO73" s="83">
        <f t="shared" si="161"/>
        <v>50770</v>
      </c>
      <c r="BP73" s="83">
        <f t="shared" si="161"/>
        <v>50860</v>
      </c>
      <c r="BQ73" s="83">
        <f t="shared" si="161"/>
        <v>50951</v>
      </c>
      <c r="BR73" s="83">
        <f t="shared" ref="BR73:BW73" si="162" xml:space="preserve"> BR$18</f>
        <v>51043</v>
      </c>
      <c r="BS73" s="83">
        <f t="shared" si="162"/>
        <v>51135</v>
      </c>
      <c r="BT73" s="83">
        <f t="shared" si="162"/>
        <v>51226</v>
      </c>
      <c r="BU73" s="83">
        <f t="shared" si="162"/>
        <v>51317</v>
      </c>
      <c r="BV73" s="83">
        <f t="shared" si="162"/>
        <v>51409</v>
      </c>
      <c r="BW73" s="83">
        <f t="shared" si="162"/>
        <v>51501</v>
      </c>
    </row>
    <row r="74" spans="1:75" s="198" customFormat="1" ht="14.4" x14ac:dyDescent="0.25">
      <c r="A74" s="195"/>
      <c r="B74" s="195"/>
      <c r="C74" s="196"/>
      <c r="D74" s="197"/>
      <c r="E74" s="116" t="s">
        <v>271</v>
      </c>
      <c r="F74" s="116"/>
      <c r="G74" s="116" t="s">
        <v>15</v>
      </c>
      <c r="H74" s="116">
        <f>SUM(J74:BW74)</f>
        <v>48</v>
      </c>
      <c r="I74" s="116"/>
      <c r="J74" s="116">
        <f xml:space="preserve"> IF(AND(J73 &gt; $F71, J73 &lt;=$F72), 1, 0)</f>
        <v>0</v>
      </c>
      <c r="K74" s="116">
        <f t="shared" ref="K74:BV74" si="163" xml:space="preserve"> IF(AND(K73 &gt; $F71, K73 &lt;=$F72), 1, 0)</f>
        <v>0</v>
      </c>
      <c r="L74" s="116">
        <f t="shared" si="163"/>
        <v>1</v>
      </c>
      <c r="M74" s="116">
        <f t="shared" si="163"/>
        <v>1</v>
      </c>
      <c r="N74" s="116">
        <f t="shared" si="163"/>
        <v>1</v>
      </c>
      <c r="O74" s="116">
        <f t="shared" si="163"/>
        <v>1</v>
      </c>
      <c r="P74" s="116">
        <f t="shared" si="163"/>
        <v>1</v>
      </c>
      <c r="Q74" s="116">
        <f t="shared" si="163"/>
        <v>1</v>
      </c>
      <c r="R74" s="116">
        <f t="shared" si="163"/>
        <v>1</v>
      </c>
      <c r="S74" s="116">
        <f t="shared" si="163"/>
        <v>1</v>
      </c>
      <c r="T74" s="116">
        <f t="shared" si="163"/>
        <v>1</v>
      </c>
      <c r="U74" s="116">
        <f t="shared" si="163"/>
        <v>1</v>
      </c>
      <c r="V74" s="116">
        <f t="shared" si="163"/>
        <v>1</v>
      </c>
      <c r="W74" s="116">
        <f t="shared" si="163"/>
        <v>1</v>
      </c>
      <c r="X74" s="116">
        <f t="shared" si="163"/>
        <v>1</v>
      </c>
      <c r="Y74" s="116">
        <f t="shared" si="163"/>
        <v>1</v>
      </c>
      <c r="Z74" s="116">
        <f t="shared" si="163"/>
        <v>1</v>
      </c>
      <c r="AA74" s="116">
        <f t="shared" si="163"/>
        <v>1</v>
      </c>
      <c r="AB74" s="116">
        <f t="shared" si="163"/>
        <v>1</v>
      </c>
      <c r="AC74" s="116">
        <f t="shared" si="163"/>
        <v>1</v>
      </c>
      <c r="AD74" s="116">
        <f t="shared" si="163"/>
        <v>1</v>
      </c>
      <c r="AE74" s="116">
        <f t="shared" si="163"/>
        <v>1</v>
      </c>
      <c r="AF74" s="116">
        <f t="shared" si="163"/>
        <v>1</v>
      </c>
      <c r="AG74" s="116">
        <f t="shared" si="163"/>
        <v>1</v>
      </c>
      <c r="AH74" s="116">
        <f t="shared" si="163"/>
        <v>1</v>
      </c>
      <c r="AI74" s="116">
        <f t="shared" si="163"/>
        <v>1</v>
      </c>
      <c r="AJ74" s="116">
        <f t="shared" si="163"/>
        <v>1</v>
      </c>
      <c r="AK74" s="116">
        <f t="shared" si="163"/>
        <v>1</v>
      </c>
      <c r="AL74" s="116">
        <f t="shared" si="163"/>
        <v>1</v>
      </c>
      <c r="AM74" s="116">
        <f t="shared" si="163"/>
        <v>1</v>
      </c>
      <c r="AN74" s="116">
        <f t="shared" si="163"/>
        <v>1</v>
      </c>
      <c r="AO74" s="116">
        <f t="shared" si="163"/>
        <v>1</v>
      </c>
      <c r="AP74" s="116">
        <f t="shared" si="163"/>
        <v>1</v>
      </c>
      <c r="AQ74" s="116">
        <f t="shared" si="163"/>
        <v>1</v>
      </c>
      <c r="AR74" s="116">
        <f t="shared" si="163"/>
        <v>1</v>
      </c>
      <c r="AS74" s="116">
        <f t="shared" si="163"/>
        <v>1</v>
      </c>
      <c r="AT74" s="116">
        <f t="shared" si="163"/>
        <v>1</v>
      </c>
      <c r="AU74" s="116">
        <f t="shared" si="163"/>
        <v>1</v>
      </c>
      <c r="AV74" s="116">
        <f t="shared" si="163"/>
        <v>1</v>
      </c>
      <c r="AW74" s="116">
        <f t="shared" si="163"/>
        <v>1</v>
      </c>
      <c r="AX74" s="116">
        <f t="shared" si="163"/>
        <v>1</v>
      </c>
      <c r="AY74" s="116">
        <f t="shared" si="163"/>
        <v>1</v>
      </c>
      <c r="AZ74" s="116">
        <f t="shared" si="163"/>
        <v>1</v>
      </c>
      <c r="BA74" s="116">
        <f t="shared" si="163"/>
        <v>1</v>
      </c>
      <c r="BB74" s="116">
        <f t="shared" si="163"/>
        <v>1</v>
      </c>
      <c r="BC74" s="116">
        <f t="shared" si="163"/>
        <v>1</v>
      </c>
      <c r="BD74" s="116">
        <f t="shared" si="163"/>
        <v>1</v>
      </c>
      <c r="BE74" s="116">
        <f t="shared" si="163"/>
        <v>1</v>
      </c>
      <c r="BF74" s="116">
        <f t="shared" si="163"/>
        <v>1</v>
      </c>
      <c r="BG74" s="116">
        <f t="shared" si="163"/>
        <v>1</v>
      </c>
      <c r="BH74" s="116">
        <f t="shared" si="163"/>
        <v>0</v>
      </c>
      <c r="BI74" s="116">
        <f t="shared" si="163"/>
        <v>0</v>
      </c>
      <c r="BJ74" s="116">
        <f t="shared" si="163"/>
        <v>0</v>
      </c>
      <c r="BK74" s="116">
        <f t="shared" si="163"/>
        <v>0</v>
      </c>
      <c r="BL74" s="116">
        <f t="shared" si="163"/>
        <v>0</v>
      </c>
      <c r="BM74" s="116">
        <f t="shared" si="163"/>
        <v>0</v>
      </c>
      <c r="BN74" s="116">
        <f t="shared" si="163"/>
        <v>0</v>
      </c>
      <c r="BO74" s="116">
        <f t="shared" si="163"/>
        <v>0</v>
      </c>
      <c r="BP74" s="116">
        <f t="shared" si="163"/>
        <v>0</v>
      </c>
      <c r="BQ74" s="116">
        <f t="shared" si="163"/>
        <v>0</v>
      </c>
      <c r="BR74" s="116">
        <f t="shared" si="163"/>
        <v>0</v>
      </c>
      <c r="BS74" s="116">
        <f t="shared" si="163"/>
        <v>0</v>
      </c>
      <c r="BT74" s="116">
        <f t="shared" si="163"/>
        <v>0</v>
      </c>
      <c r="BU74" s="116">
        <f t="shared" si="163"/>
        <v>0</v>
      </c>
      <c r="BV74" s="116">
        <f t="shared" si="163"/>
        <v>0</v>
      </c>
      <c r="BW74" s="116">
        <f xml:space="preserve"> IF(AND(BW73 &gt; $F71, BW73 &lt;=$F72), 1, 0)</f>
        <v>0</v>
      </c>
    </row>
    <row r="75" spans="1:75" s="37" customFormat="1" ht="14.4" x14ac:dyDescent="0.25">
      <c r="A75" s="56"/>
      <c r="B75" s="56"/>
      <c r="C75" s="57"/>
      <c r="D75" s="59"/>
      <c r="E75" s="54" t="s">
        <v>46</v>
      </c>
      <c r="F75" s="54">
        <f xml:space="preserve"> SUM(J74:BW74)</f>
        <v>48</v>
      </c>
      <c r="G75" s="54" t="s">
        <v>45</v>
      </c>
      <c r="H75" s="54"/>
      <c r="I75" s="54"/>
      <c r="J75" s="54"/>
      <c r="K75" s="54"/>
      <c r="L75" s="54"/>
      <c r="M75" s="54"/>
      <c r="N75" s="54"/>
      <c r="O75" s="54"/>
      <c r="P75" s="54"/>
      <c r="Q75" s="54"/>
      <c r="R75" s="59"/>
      <c r="S75" s="59"/>
      <c r="T75" s="59"/>
      <c r="U75" s="59"/>
      <c r="V75" s="59"/>
      <c r="W75" s="59"/>
      <c r="X75" s="59"/>
      <c r="Y75" s="59"/>
      <c r="Z75" s="59"/>
      <c r="AA75" s="59"/>
      <c r="AB75" s="59"/>
      <c r="AC75" s="59"/>
      <c r="AD75" s="59"/>
      <c r="AE75" s="59"/>
      <c r="AF75" s="59"/>
      <c r="AG75" s="59"/>
      <c r="AH75" s="59"/>
      <c r="AI75" s="59"/>
      <c r="AJ75" s="59"/>
      <c r="AK75" s="59"/>
      <c r="AL75" s="59"/>
      <c r="AM75" s="59"/>
      <c r="AN75" s="59"/>
      <c r="AO75" s="59"/>
      <c r="AP75" s="59"/>
      <c r="AQ75" s="59"/>
      <c r="AR75" s="59"/>
      <c r="AS75" s="59"/>
      <c r="AT75" s="59"/>
      <c r="AU75" s="59"/>
      <c r="AV75" s="59"/>
      <c r="AW75" s="59"/>
      <c r="AX75" s="59"/>
      <c r="AY75" s="59"/>
      <c r="AZ75" s="59"/>
      <c r="BA75" s="59"/>
      <c r="BB75" s="59"/>
      <c r="BC75" s="59"/>
      <c r="BD75" s="59"/>
      <c r="BE75" s="59"/>
      <c r="BF75" s="59"/>
      <c r="BG75" s="59"/>
      <c r="BH75" s="59"/>
      <c r="BI75" s="59"/>
      <c r="BJ75" s="59"/>
      <c r="BK75" s="59"/>
      <c r="BL75" s="59"/>
      <c r="BM75" s="59"/>
      <c r="BN75" s="59"/>
      <c r="BO75" s="59"/>
      <c r="BP75" s="59"/>
      <c r="BQ75" s="59"/>
      <c r="BR75" s="59"/>
      <c r="BS75" s="59"/>
      <c r="BT75" s="59"/>
      <c r="BU75" s="59"/>
      <c r="BV75" s="59"/>
      <c r="BW75" s="59"/>
    </row>
    <row r="76" spans="1:75" s="37" customFormat="1" ht="14.4" x14ac:dyDescent="0.25">
      <c r="A76" s="56"/>
      <c r="B76" s="56"/>
      <c r="C76" s="57"/>
      <c r="D76" s="59"/>
      <c r="E76" s="54"/>
      <c r="F76" s="54"/>
      <c r="G76" s="54"/>
      <c r="H76" s="54"/>
      <c r="I76" s="54"/>
      <c r="J76" s="54"/>
      <c r="K76" s="54"/>
      <c r="L76" s="54"/>
      <c r="M76" s="54"/>
      <c r="N76" s="54"/>
      <c r="O76" s="54"/>
      <c r="P76" s="54"/>
      <c r="Q76" s="54"/>
      <c r="R76" s="59"/>
      <c r="S76" s="59"/>
      <c r="T76" s="59"/>
      <c r="U76" s="59"/>
      <c r="V76" s="59"/>
      <c r="W76" s="59"/>
      <c r="X76" s="59"/>
      <c r="Y76" s="59"/>
      <c r="Z76" s="59"/>
      <c r="AA76" s="59"/>
      <c r="AB76" s="59"/>
      <c r="AC76" s="59"/>
      <c r="AD76" s="59"/>
      <c r="AE76" s="59"/>
      <c r="AF76" s="59"/>
      <c r="AG76" s="59"/>
      <c r="AH76" s="59"/>
      <c r="AI76" s="59"/>
      <c r="AJ76" s="59"/>
      <c r="AK76" s="59"/>
      <c r="AL76" s="59"/>
      <c r="AM76" s="59"/>
      <c r="AN76" s="59"/>
      <c r="AO76" s="59"/>
      <c r="AP76" s="59"/>
      <c r="AQ76" s="59"/>
      <c r="AR76" s="59"/>
      <c r="AS76" s="59"/>
      <c r="AT76" s="59"/>
      <c r="AU76" s="59"/>
      <c r="AV76" s="59"/>
      <c r="AW76" s="59"/>
      <c r="AX76" s="59"/>
      <c r="AY76" s="59"/>
      <c r="AZ76" s="59"/>
      <c r="BA76" s="59"/>
      <c r="BB76" s="59"/>
      <c r="BC76" s="59"/>
      <c r="BD76" s="59"/>
      <c r="BE76" s="59"/>
      <c r="BF76" s="59"/>
      <c r="BG76" s="59"/>
      <c r="BH76" s="59"/>
      <c r="BI76" s="59"/>
      <c r="BJ76" s="59"/>
      <c r="BK76" s="59"/>
      <c r="BL76" s="59"/>
      <c r="BM76" s="59"/>
      <c r="BN76" s="59"/>
      <c r="BO76" s="59"/>
      <c r="BP76" s="59"/>
      <c r="BQ76" s="59"/>
      <c r="BR76" s="59"/>
      <c r="BS76" s="59"/>
      <c r="BT76" s="59"/>
      <c r="BU76" s="59"/>
      <c r="BV76" s="59"/>
      <c r="BW76" s="59"/>
    </row>
    <row r="77" spans="1:75" s="4" customFormat="1" ht="14.4" x14ac:dyDescent="0.25">
      <c r="A77" s="52"/>
      <c r="B77" s="52" t="s">
        <v>236</v>
      </c>
      <c r="C77" s="53"/>
      <c r="D77" s="54"/>
      <c r="E77" s="55"/>
      <c r="F77" s="55"/>
      <c r="G77" s="55"/>
      <c r="H77" s="55"/>
      <c r="I77" s="55"/>
      <c r="J77" s="55"/>
      <c r="K77" s="55"/>
      <c r="L77" s="55"/>
      <c r="M77" s="55"/>
      <c r="N77" s="55"/>
      <c r="O77" s="55"/>
      <c r="P77" s="55"/>
      <c r="Q77" s="55"/>
      <c r="R77" s="55"/>
      <c r="S77" s="55"/>
      <c r="T77" s="55"/>
      <c r="U77" s="55"/>
      <c r="V77" s="55"/>
      <c r="W77" s="55"/>
      <c r="X77" s="55"/>
      <c r="Y77" s="55"/>
      <c r="Z77" s="55"/>
      <c r="AA77" s="55"/>
      <c r="AB77" s="55"/>
      <c r="AC77" s="55"/>
      <c r="AD77" s="55"/>
      <c r="AE77" s="55"/>
      <c r="AF77" s="55"/>
      <c r="AG77" s="55"/>
      <c r="AH77" s="55"/>
      <c r="AI77" s="55"/>
      <c r="AJ77" s="55"/>
      <c r="AK77" s="55"/>
      <c r="AL77" s="55"/>
      <c r="AM77" s="55"/>
      <c r="AN77" s="55"/>
      <c r="AO77" s="55"/>
      <c r="AP77" s="55"/>
      <c r="AQ77" s="55"/>
      <c r="AR77" s="55"/>
      <c r="AS77" s="55"/>
      <c r="AT77" s="55"/>
      <c r="AU77" s="55"/>
      <c r="AV77" s="55"/>
      <c r="AW77" s="55"/>
      <c r="AX77" s="55"/>
      <c r="AY77" s="55"/>
      <c r="AZ77" s="55"/>
      <c r="BA77" s="55"/>
      <c r="BB77" s="55"/>
      <c r="BC77" s="55"/>
      <c r="BD77" s="55"/>
      <c r="BE77" s="55"/>
      <c r="BF77" s="55"/>
      <c r="BG77" s="55"/>
      <c r="BH77" s="55"/>
      <c r="BI77" s="55"/>
      <c r="BJ77" s="55"/>
      <c r="BK77" s="55"/>
      <c r="BL77" s="55"/>
      <c r="BM77" s="55"/>
      <c r="BN77" s="55"/>
      <c r="BO77" s="55"/>
      <c r="BP77" s="55"/>
      <c r="BQ77" s="55"/>
      <c r="BR77" s="55"/>
      <c r="BS77" s="55"/>
      <c r="BT77" s="55"/>
      <c r="BU77" s="55"/>
      <c r="BV77" s="55"/>
      <c r="BW77" s="55"/>
    </row>
    <row r="78" spans="1:75" s="26" customFormat="1" ht="14.4" x14ac:dyDescent="0.25">
      <c r="A78" s="52"/>
      <c r="B78" s="52"/>
      <c r="C78" s="53"/>
      <c r="D78" s="54"/>
      <c r="E78" s="119" t="str">
        <f xml:space="preserve"> InpC!E$14</f>
        <v>Acquisition / initial balance date</v>
      </c>
      <c r="F78" s="112">
        <f xml:space="preserve"> InpC!F$14</f>
        <v>45657</v>
      </c>
      <c r="G78" s="119" t="str">
        <f xml:space="preserve"> InpC!G$14</f>
        <v>date</v>
      </c>
      <c r="H78" s="54"/>
      <c r="I78" s="54"/>
      <c r="J78" s="54"/>
      <c r="K78" s="54"/>
      <c r="L78" s="54"/>
      <c r="M78" s="54"/>
      <c r="N78" s="54"/>
      <c r="O78" s="54"/>
      <c r="P78" s="54"/>
      <c r="Q78" s="54"/>
      <c r="R78" s="54"/>
      <c r="S78" s="54"/>
      <c r="T78" s="54"/>
      <c r="U78" s="54"/>
      <c r="V78" s="54"/>
      <c r="W78" s="54"/>
      <c r="X78" s="54"/>
      <c r="Y78" s="54"/>
      <c r="Z78" s="54"/>
      <c r="AA78" s="54"/>
      <c r="AB78" s="54"/>
      <c r="AC78" s="54"/>
      <c r="AD78" s="54"/>
      <c r="AE78" s="54"/>
      <c r="AF78" s="54"/>
      <c r="AG78" s="54"/>
      <c r="AH78" s="54"/>
      <c r="AI78" s="54"/>
      <c r="AJ78" s="54"/>
      <c r="AK78" s="54"/>
      <c r="AL78" s="54"/>
      <c r="AM78" s="54"/>
      <c r="AN78" s="54"/>
      <c r="AO78" s="54"/>
      <c r="AP78" s="54"/>
      <c r="AQ78" s="54"/>
      <c r="AR78" s="54"/>
      <c r="AS78" s="54"/>
      <c r="AT78" s="54"/>
      <c r="AU78" s="54"/>
      <c r="AV78" s="54"/>
      <c r="AW78" s="54"/>
      <c r="AX78" s="54"/>
      <c r="AY78" s="54"/>
      <c r="AZ78" s="54"/>
      <c r="BA78" s="54"/>
      <c r="BB78" s="54"/>
      <c r="BC78" s="54"/>
      <c r="BD78" s="54"/>
      <c r="BE78" s="54"/>
      <c r="BF78" s="54"/>
      <c r="BG78" s="54"/>
      <c r="BH78" s="54"/>
      <c r="BI78" s="54"/>
      <c r="BJ78" s="54"/>
      <c r="BK78" s="54"/>
      <c r="BL78" s="54"/>
      <c r="BM78" s="54"/>
      <c r="BN78" s="54"/>
      <c r="BO78" s="54"/>
      <c r="BP78" s="54"/>
      <c r="BQ78" s="54"/>
      <c r="BR78" s="54"/>
      <c r="BS78" s="54"/>
      <c r="BT78" s="54"/>
      <c r="BU78" s="54"/>
      <c r="BV78" s="54"/>
      <c r="BW78" s="54"/>
    </row>
    <row r="79" spans="1:75" s="28" customFormat="1" ht="14.4" x14ac:dyDescent="0.25">
      <c r="A79" s="52"/>
      <c r="B79" s="52"/>
      <c r="C79" s="53"/>
      <c r="D79" s="54"/>
      <c r="E79" s="270" t="str">
        <f xml:space="preserve"> InpC!E$89</f>
        <v>Remaining loan term</v>
      </c>
      <c r="F79" s="270">
        <f xml:space="preserve"> InpC!F$89</f>
        <v>4</v>
      </c>
      <c r="G79" s="270" t="str">
        <f xml:space="preserve"> InpC!G$89</f>
        <v>years</v>
      </c>
      <c r="H79" s="54"/>
      <c r="I79" s="54"/>
      <c r="J79" s="54"/>
      <c r="K79" s="54"/>
      <c r="L79" s="54"/>
      <c r="M79" s="54"/>
      <c r="N79" s="54"/>
      <c r="O79" s="54"/>
      <c r="P79" s="54"/>
      <c r="Q79" s="54"/>
      <c r="R79" s="54"/>
      <c r="S79" s="54"/>
      <c r="T79" s="54"/>
      <c r="U79" s="54"/>
      <c r="V79" s="54"/>
      <c r="W79" s="54"/>
      <c r="X79" s="54"/>
      <c r="Y79" s="54"/>
      <c r="Z79" s="54"/>
      <c r="AA79" s="54"/>
      <c r="AB79" s="54"/>
      <c r="AC79" s="54"/>
      <c r="AD79" s="54"/>
      <c r="AE79" s="54"/>
      <c r="AF79" s="54"/>
      <c r="AG79" s="54"/>
      <c r="AH79" s="54"/>
      <c r="AI79" s="54"/>
      <c r="AJ79" s="54"/>
      <c r="AK79" s="54"/>
      <c r="AL79" s="54"/>
      <c r="AM79" s="54"/>
      <c r="AN79" s="54"/>
      <c r="AO79" s="54"/>
      <c r="AP79" s="54"/>
      <c r="AQ79" s="54"/>
      <c r="AR79" s="54"/>
      <c r="AS79" s="54"/>
      <c r="AT79" s="54"/>
      <c r="AU79" s="54"/>
      <c r="AV79" s="54"/>
      <c r="AW79" s="54"/>
      <c r="AX79" s="54"/>
      <c r="AY79" s="54"/>
      <c r="AZ79" s="54"/>
      <c r="BA79" s="54"/>
      <c r="BB79" s="54"/>
      <c r="BC79" s="54"/>
      <c r="BD79" s="54"/>
      <c r="BE79" s="54"/>
      <c r="BF79" s="54"/>
      <c r="BG79" s="54"/>
      <c r="BH79" s="54"/>
      <c r="BI79" s="54"/>
      <c r="BJ79" s="54"/>
      <c r="BK79" s="54"/>
      <c r="BL79" s="54"/>
      <c r="BM79" s="54"/>
      <c r="BN79" s="54"/>
      <c r="BO79" s="54"/>
      <c r="BP79" s="54"/>
      <c r="BQ79" s="54"/>
      <c r="BR79" s="54"/>
      <c r="BS79" s="54"/>
      <c r="BT79" s="54"/>
      <c r="BU79" s="54"/>
      <c r="BV79" s="54"/>
      <c r="BW79" s="54"/>
    </row>
    <row r="80" spans="1:75" s="10" customFormat="1" ht="14.4" x14ac:dyDescent="0.25">
      <c r="A80" s="52"/>
      <c r="B80" s="52"/>
      <c r="C80" s="53"/>
      <c r="D80" s="54"/>
      <c r="E80" s="74" t="s">
        <v>7</v>
      </c>
      <c r="F80" s="72">
        <f xml:space="preserve"> EOMONTH(F78, F79 * 12)</f>
        <v>47118</v>
      </c>
      <c r="G80" s="74" t="s">
        <v>16</v>
      </c>
      <c r="H80" s="78"/>
      <c r="I80" s="54"/>
      <c r="J80" s="54"/>
      <c r="K80" s="54"/>
      <c r="L80" s="54"/>
      <c r="M80" s="54"/>
      <c r="N80" s="54"/>
      <c r="O80" s="54"/>
      <c r="P80" s="54"/>
      <c r="Q80" s="54"/>
      <c r="R80" s="54"/>
      <c r="S80" s="54"/>
      <c r="T80" s="54"/>
      <c r="U80" s="54"/>
      <c r="V80" s="54"/>
      <c r="W80" s="54"/>
      <c r="X80" s="54"/>
      <c r="Y80" s="54"/>
      <c r="Z80" s="54"/>
      <c r="AA80" s="54"/>
      <c r="AB80" s="54"/>
      <c r="AC80" s="54"/>
      <c r="AD80" s="54"/>
      <c r="AE80" s="54"/>
      <c r="AF80" s="54"/>
      <c r="AG80" s="54"/>
      <c r="AH80" s="54"/>
      <c r="AI80" s="54"/>
      <c r="AJ80" s="54"/>
      <c r="AK80" s="54"/>
      <c r="AL80" s="54"/>
      <c r="AM80" s="54"/>
      <c r="AN80" s="54"/>
      <c r="AO80" s="54"/>
      <c r="AP80" s="54"/>
      <c r="AQ80" s="54"/>
      <c r="AR80" s="54"/>
      <c r="AS80" s="54"/>
      <c r="AT80" s="54"/>
      <c r="AU80" s="54"/>
      <c r="AV80" s="54"/>
      <c r="AW80" s="54"/>
      <c r="AX80" s="54"/>
      <c r="AY80" s="54"/>
      <c r="AZ80" s="54"/>
      <c r="BA80" s="54"/>
      <c r="BB80" s="54"/>
      <c r="BC80" s="54"/>
      <c r="BD80" s="54"/>
      <c r="BE80" s="54"/>
      <c r="BF80" s="54"/>
      <c r="BG80" s="54"/>
      <c r="BH80" s="54"/>
      <c r="BI80" s="54"/>
      <c r="BJ80" s="54"/>
      <c r="BK80" s="54"/>
      <c r="BL80" s="54"/>
      <c r="BM80" s="54"/>
      <c r="BN80" s="54"/>
      <c r="BO80" s="54"/>
      <c r="BP80" s="54"/>
      <c r="BQ80" s="54"/>
      <c r="BR80" s="54"/>
      <c r="BS80" s="54"/>
      <c r="BT80" s="54"/>
      <c r="BU80" s="54"/>
      <c r="BV80" s="54"/>
      <c r="BW80" s="54"/>
    </row>
    <row r="81" spans="1:75" s="27" customFormat="1" ht="14.4" x14ac:dyDescent="0.25">
      <c r="A81" s="52"/>
      <c r="B81" s="52"/>
      <c r="C81" s="53"/>
      <c r="D81" s="54"/>
      <c r="E81" s="78"/>
      <c r="F81" s="78"/>
      <c r="G81" s="78"/>
      <c r="H81" s="54"/>
      <c r="I81" s="54"/>
      <c r="J81" s="54"/>
      <c r="K81" s="54"/>
      <c r="L81" s="54"/>
      <c r="M81" s="54"/>
      <c r="N81" s="54"/>
      <c r="O81" s="54"/>
      <c r="P81" s="54"/>
      <c r="Q81" s="54"/>
      <c r="R81" s="54"/>
      <c r="S81" s="54"/>
      <c r="T81" s="54"/>
      <c r="U81" s="54"/>
      <c r="V81" s="54"/>
      <c r="W81" s="54"/>
      <c r="X81" s="54"/>
      <c r="Y81" s="54"/>
      <c r="Z81" s="54"/>
      <c r="AA81" s="54"/>
      <c r="AB81" s="54"/>
      <c r="AC81" s="54"/>
      <c r="AD81" s="54"/>
      <c r="AE81" s="54"/>
      <c r="AF81" s="54"/>
      <c r="AG81" s="54"/>
      <c r="AH81" s="54"/>
      <c r="AI81" s="54"/>
      <c r="AJ81" s="54"/>
      <c r="AK81" s="54"/>
      <c r="AL81" s="54"/>
      <c r="AM81" s="54"/>
      <c r="AN81" s="54"/>
      <c r="AO81" s="54"/>
      <c r="AP81" s="54"/>
      <c r="AQ81" s="54"/>
      <c r="AR81" s="54"/>
      <c r="AS81" s="54"/>
      <c r="AT81" s="54"/>
      <c r="AU81" s="54"/>
      <c r="AV81" s="54"/>
      <c r="AW81" s="54"/>
      <c r="AX81" s="54"/>
      <c r="AY81" s="54"/>
      <c r="AZ81" s="54"/>
      <c r="BA81" s="54"/>
      <c r="BB81" s="54"/>
      <c r="BC81" s="54"/>
      <c r="BD81" s="54"/>
      <c r="BE81" s="54"/>
      <c r="BF81" s="54"/>
      <c r="BG81" s="54"/>
      <c r="BH81" s="54"/>
      <c r="BI81" s="54"/>
      <c r="BJ81" s="54"/>
      <c r="BK81" s="54"/>
      <c r="BL81" s="54"/>
      <c r="BM81" s="54"/>
      <c r="BN81" s="54"/>
      <c r="BO81" s="54"/>
      <c r="BP81" s="54"/>
      <c r="BQ81" s="54"/>
      <c r="BR81" s="54"/>
      <c r="BS81" s="54"/>
      <c r="BT81" s="54"/>
      <c r="BU81" s="54"/>
      <c r="BV81" s="54"/>
      <c r="BW81" s="54"/>
    </row>
    <row r="82" spans="1:75" s="24" customFormat="1" ht="14.4" x14ac:dyDescent="0.25">
      <c r="A82" s="52"/>
      <c r="B82" s="52"/>
      <c r="C82" s="53"/>
      <c r="D82" s="54"/>
      <c r="E82" s="276" t="str">
        <f xml:space="preserve"> E$78</f>
        <v>Acquisition / initial balance date</v>
      </c>
      <c r="F82" s="72">
        <f xml:space="preserve"> F$78</f>
        <v>45657</v>
      </c>
      <c r="G82" s="276" t="str">
        <f xml:space="preserve"> G$78</f>
        <v>date</v>
      </c>
      <c r="H82" s="54"/>
      <c r="I82" s="54"/>
      <c r="J82" s="54"/>
      <c r="K82" s="54"/>
      <c r="L82" s="54"/>
      <c r="M82" s="54"/>
      <c r="N82" s="54"/>
      <c r="O82" s="54"/>
      <c r="P82" s="54"/>
      <c r="Q82" s="54"/>
      <c r="R82" s="54"/>
      <c r="S82" s="54"/>
      <c r="T82" s="54"/>
      <c r="U82" s="54"/>
      <c r="V82" s="54"/>
      <c r="W82" s="54"/>
      <c r="X82" s="54"/>
      <c r="Y82" s="54"/>
      <c r="Z82" s="54"/>
      <c r="AA82" s="54"/>
      <c r="AB82" s="54"/>
      <c r="AC82" s="54"/>
      <c r="AD82" s="54"/>
      <c r="AE82" s="54"/>
      <c r="AF82" s="54"/>
      <c r="AG82" s="54"/>
      <c r="AH82" s="54"/>
      <c r="AI82" s="54"/>
      <c r="AJ82" s="54"/>
      <c r="AK82" s="54"/>
      <c r="AL82" s="54"/>
      <c r="AM82" s="54"/>
      <c r="AN82" s="54"/>
      <c r="AO82" s="54"/>
      <c r="AP82" s="54"/>
      <c r="AQ82" s="54"/>
      <c r="AR82" s="54"/>
      <c r="AS82" s="54"/>
      <c r="AT82" s="54"/>
      <c r="AU82" s="54"/>
      <c r="AV82" s="54"/>
      <c r="AW82" s="54"/>
      <c r="AX82" s="54"/>
      <c r="AY82" s="54"/>
      <c r="AZ82" s="54"/>
      <c r="BA82" s="54"/>
      <c r="BB82" s="54"/>
      <c r="BC82" s="54"/>
      <c r="BD82" s="54"/>
      <c r="BE82" s="54"/>
      <c r="BF82" s="54"/>
      <c r="BG82" s="54"/>
      <c r="BH82" s="54"/>
      <c r="BI82" s="54"/>
      <c r="BJ82" s="54"/>
      <c r="BK82" s="54"/>
      <c r="BL82" s="54"/>
      <c r="BM82" s="54"/>
      <c r="BN82" s="54"/>
      <c r="BO82" s="54"/>
      <c r="BP82" s="54"/>
      <c r="BQ82" s="54"/>
      <c r="BR82" s="54"/>
      <c r="BS82" s="54"/>
      <c r="BT82" s="54"/>
      <c r="BU82" s="54"/>
      <c r="BV82" s="54"/>
      <c r="BW82" s="54"/>
    </row>
    <row r="83" spans="1:75" s="20" customFormat="1" ht="14.4" x14ac:dyDescent="0.25">
      <c r="A83" s="52"/>
      <c r="B83" s="52"/>
      <c r="C83" s="53"/>
      <c r="D83" s="54"/>
      <c r="E83" s="277" t="str">
        <f xml:space="preserve"> E$80</f>
        <v>Last forecast date</v>
      </c>
      <c r="F83" s="71">
        <f xml:space="preserve"> F$80</f>
        <v>47118</v>
      </c>
      <c r="G83" s="277" t="str">
        <f xml:space="preserve"> G$80</f>
        <v>date</v>
      </c>
      <c r="H83" s="54"/>
      <c r="I83" s="54"/>
      <c r="J83" s="54"/>
      <c r="K83" s="54"/>
      <c r="L83" s="54"/>
      <c r="M83" s="54"/>
      <c r="N83" s="54"/>
      <c r="O83" s="54"/>
      <c r="P83" s="54"/>
      <c r="Q83" s="54"/>
      <c r="R83" s="54"/>
      <c r="S83" s="54"/>
      <c r="T83" s="54"/>
      <c r="U83" s="54"/>
      <c r="V83" s="54"/>
      <c r="W83" s="54"/>
      <c r="X83" s="54"/>
      <c r="Y83" s="54"/>
      <c r="Z83" s="54"/>
      <c r="AA83" s="54"/>
      <c r="AB83" s="54"/>
      <c r="AC83" s="54"/>
      <c r="AD83" s="54"/>
      <c r="AE83" s="54"/>
      <c r="AF83" s="54"/>
      <c r="AG83" s="54"/>
      <c r="AH83" s="54"/>
      <c r="AI83" s="54"/>
      <c r="AJ83" s="54"/>
      <c r="AK83" s="54"/>
      <c r="AL83" s="54"/>
      <c r="AM83" s="54"/>
      <c r="AN83" s="54"/>
      <c r="AO83" s="54"/>
      <c r="AP83" s="54"/>
      <c r="AQ83" s="54"/>
      <c r="AR83" s="54"/>
      <c r="AS83" s="54"/>
      <c r="AT83" s="54"/>
      <c r="AU83" s="54"/>
      <c r="AV83" s="54"/>
      <c r="AW83" s="54"/>
      <c r="AX83" s="54"/>
      <c r="AY83" s="54"/>
      <c r="AZ83" s="54"/>
      <c r="BA83" s="54"/>
      <c r="BB83" s="54"/>
      <c r="BC83" s="54"/>
      <c r="BD83" s="54"/>
      <c r="BE83" s="54"/>
      <c r="BF83" s="54"/>
      <c r="BG83" s="54"/>
      <c r="BH83" s="54"/>
      <c r="BI83" s="54"/>
      <c r="BJ83" s="54"/>
      <c r="BK83" s="54"/>
      <c r="BL83" s="54"/>
      <c r="BM83" s="54"/>
      <c r="BN83" s="54"/>
      <c r="BO83" s="54"/>
      <c r="BP83" s="54"/>
      <c r="BQ83" s="54"/>
      <c r="BR83" s="54"/>
      <c r="BS83" s="54"/>
      <c r="BT83" s="54"/>
      <c r="BU83" s="54"/>
      <c r="BV83" s="54"/>
      <c r="BW83" s="54"/>
    </row>
    <row r="84" spans="1:75" s="7" customFormat="1" ht="14.4" x14ac:dyDescent="0.25">
      <c r="A84" s="52"/>
      <c r="B84" s="52"/>
      <c r="C84" s="53"/>
      <c r="D84" s="54"/>
      <c r="E84" s="83" t="str">
        <f xml:space="preserve"> E$18</f>
        <v xml:space="preserve">Model period ending </v>
      </c>
      <c r="F84" s="83">
        <f t="shared" ref="F84:BQ84" si="164" xml:space="preserve"> F$18</f>
        <v>0</v>
      </c>
      <c r="G84" s="83" t="str">
        <f t="shared" si="164"/>
        <v>date</v>
      </c>
      <c r="H84" s="83">
        <f t="shared" si="164"/>
        <v>0</v>
      </c>
      <c r="I84" s="83">
        <f t="shared" si="164"/>
        <v>0</v>
      </c>
      <c r="J84" s="83">
        <f t="shared" si="164"/>
        <v>45565</v>
      </c>
      <c r="K84" s="83">
        <f t="shared" si="164"/>
        <v>45657</v>
      </c>
      <c r="L84" s="83">
        <f t="shared" si="164"/>
        <v>45747</v>
      </c>
      <c r="M84" s="83">
        <f t="shared" si="164"/>
        <v>45838</v>
      </c>
      <c r="N84" s="83">
        <f t="shared" si="164"/>
        <v>45930</v>
      </c>
      <c r="O84" s="83">
        <f t="shared" si="164"/>
        <v>46022</v>
      </c>
      <c r="P84" s="83">
        <f t="shared" si="164"/>
        <v>46112</v>
      </c>
      <c r="Q84" s="83">
        <f t="shared" si="164"/>
        <v>46203</v>
      </c>
      <c r="R84" s="83">
        <f t="shared" si="164"/>
        <v>46295</v>
      </c>
      <c r="S84" s="83">
        <f t="shared" si="164"/>
        <v>46387</v>
      </c>
      <c r="T84" s="83">
        <f t="shared" si="164"/>
        <v>46477</v>
      </c>
      <c r="U84" s="83">
        <f t="shared" si="164"/>
        <v>46568</v>
      </c>
      <c r="V84" s="83">
        <f t="shared" si="164"/>
        <v>46660</v>
      </c>
      <c r="W84" s="83">
        <f t="shared" si="164"/>
        <v>46752</v>
      </c>
      <c r="X84" s="83">
        <f t="shared" si="164"/>
        <v>46843</v>
      </c>
      <c r="Y84" s="83">
        <f t="shared" si="164"/>
        <v>46934</v>
      </c>
      <c r="Z84" s="83">
        <f t="shared" si="164"/>
        <v>47026</v>
      </c>
      <c r="AA84" s="83">
        <f t="shared" si="164"/>
        <v>47118</v>
      </c>
      <c r="AB84" s="83">
        <f t="shared" si="164"/>
        <v>47208</v>
      </c>
      <c r="AC84" s="83">
        <f t="shared" si="164"/>
        <v>47299</v>
      </c>
      <c r="AD84" s="83">
        <f t="shared" si="164"/>
        <v>47391</v>
      </c>
      <c r="AE84" s="83">
        <f t="shared" si="164"/>
        <v>47483</v>
      </c>
      <c r="AF84" s="83">
        <f t="shared" si="164"/>
        <v>47573</v>
      </c>
      <c r="AG84" s="83">
        <f t="shared" si="164"/>
        <v>47664</v>
      </c>
      <c r="AH84" s="83">
        <f t="shared" si="164"/>
        <v>47756</v>
      </c>
      <c r="AI84" s="83">
        <f t="shared" si="164"/>
        <v>47848</v>
      </c>
      <c r="AJ84" s="83">
        <f t="shared" si="164"/>
        <v>47938</v>
      </c>
      <c r="AK84" s="83">
        <f t="shared" si="164"/>
        <v>48029</v>
      </c>
      <c r="AL84" s="83">
        <f t="shared" si="164"/>
        <v>48121</v>
      </c>
      <c r="AM84" s="83">
        <f t="shared" si="164"/>
        <v>48213</v>
      </c>
      <c r="AN84" s="83">
        <f t="shared" si="164"/>
        <v>48304</v>
      </c>
      <c r="AO84" s="83">
        <f t="shared" si="164"/>
        <v>48395</v>
      </c>
      <c r="AP84" s="83">
        <f t="shared" si="164"/>
        <v>48487</v>
      </c>
      <c r="AQ84" s="83">
        <f t="shared" si="164"/>
        <v>48579</v>
      </c>
      <c r="AR84" s="83">
        <f t="shared" si="164"/>
        <v>48669</v>
      </c>
      <c r="AS84" s="83">
        <f t="shared" si="164"/>
        <v>48760</v>
      </c>
      <c r="AT84" s="83">
        <f t="shared" si="164"/>
        <v>48852</v>
      </c>
      <c r="AU84" s="83">
        <f t="shared" si="164"/>
        <v>48944</v>
      </c>
      <c r="AV84" s="83">
        <f t="shared" si="164"/>
        <v>49034</v>
      </c>
      <c r="AW84" s="83">
        <f t="shared" si="164"/>
        <v>49125</v>
      </c>
      <c r="AX84" s="83">
        <f t="shared" si="164"/>
        <v>49217</v>
      </c>
      <c r="AY84" s="83">
        <f t="shared" si="164"/>
        <v>49309</v>
      </c>
      <c r="AZ84" s="83">
        <f t="shared" si="164"/>
        <v>49399</v>
      </c>
      <c r="BA84" s="83">
        <f t="shared" si="164"/>
        <v>49490</v>
      </c>
      <c r="BB84" s="83">
        <f t="shared" si="164"/>
        <v>49582</v>
      </c>
      <c r="BC84" s="83">
        <f t="shared" si="164"/>
        <v>49674</v>
      </c>
      <c r="BD84" s="83">
        <f t="shared" si="164"/>
        <v>49765</v>
      </c>
      <c r="BE84" s="83">
        <f t="shared" si="164"/>
        <v>49856</v>
      </c>
      <c r="BF84" s="83">
        <f t="shared" si="164"/>
        <v>49948</v>
      </c>
      <c r="BG84" s="83">
        <f t="shared" si="164"/>
        <v>50040</v>
      </c>
      <c r="BH84" s="83">
        <f t="shared" si="164"/>
        <v>50130</v>
      </c>
      <c r="BI84" s="83">
        <f t="shared" si="164"/>
        <v>50221</v>
      </c>
      <c r="BJ84" s="83">
        <f t="shared" si="164"/>
        <v>50313</v>
      </c>
      <c r="BK84" s="83">
        <f t="shared" si="164"/>
        <v>50405</v>
      </c>
      <c r="BL84" s="83">
        <f t="shared" si="164"/>
        <v>50495</v>
      </c>
      <c r="BM84" s="83">
        <f t="shared" si="164"/>
        <v>50586</v>
      </c>
      <c r="BN84" s="83">
        <f t="shared" si="164"/>
        <v>50678</v>
      </c>
      <c r="BO84" s="83">
        <f t="shared" si="164"/>
        <v>50770</v>
      </c>
      <c r="BP84" s="83">
        <f t="shared" si="164"/>
        <v>50860</v>
      </c>
      <c r="BQ84" s="83">
        <f t="shared" si="164"/>
        <v>50951</v>
      </c>
      <c r="BR84" s="83">
        <f t="shared" ref="BR84:BW84" si="165" xml:space="preserve"> BR$18</f>
        <v>51043</v>
      </c>
      <c r="BS84" s="83">
        <f t="shared" si="165"/>
        <v>51135</v>
      </c>
      <c r="BT84" s="83">
        <f t="shared" si="165"/>
        <v>51226</v>
      </c>
      <c r="BU84" s="83">
        <f t="shared" si="165"/>
        <v>51317</v>
      </c>
      <c r="BV84" s="83">
        <f t="shared" si="165"/>
        <v>51409</v>
      </c>
      <c r="BW84" s="83">
        <f t="shared" si="165"/>
        <v>51501</v>
      </c>
    </row>
    <row r="85" spans="1:75" s="198" customFormat="1" ht="14.4" x14ac:dyDescent="0.25">
      <c r="A85" s="195"/>
      <c r="B85" s="195"/>
      <c r="C85" s="196"/>
      <c r="D85" s="197"/>
      <c r="E85" s="116" t="s">
        <v>18</v>
      </c>
      <c r="F85" s="116"/>
      <c r="G85" s="116" t="s">
        <v>15</v>
      </c>
      <c r="H85" s="116">
        <f>SUM(J85:BW85)</f>
        <v>16</v>
      </c>
      <c r="I85" s="116"/>
      <c r="J85" s="116">
        <f xml:space="preserve"> IF(AND(J84 &gt; $F82, J84 &lt;=$F83), 1, 0)</f>
        <v>0</v>
      </c>
      <c r="K85" s="116">
        <f t="shared" ref="K85:BV85" si="166" xml:space="preserve"> IF(AND(K84 &gt; $F82, K84 &lt;=$F83), 1, 0)</f>
        <v>0</v>
      </c>
      <c r="L85" s="116">
        <f t="shared" si="166"/>
        <v>1</v>
      </c>
      <c r="M85" s="116">
        <f t="shared" si="166"/>
        <v>1</v>
      </c>
      <c r="N85" s="116">
        <f t="shared" si="166"/>
        <v>1</v>
      </c>
      <c r="O85" s="116">
        <f t="shared" si="166"/>
        <v>1</v>
      </c>
      <c r="P85" s="116">
        <f t="shared" si="166"/>
        <v>1</v>
      </c>
      <c r="Q85" s="116">
        <f t="shared" si="166"/>
        <v>1</v>
      </c>
      <c r="R85" s="116">
        <f t="shared" si="166"/>
        <v>1</v>
      </c>
      <c r="S85" s="116">
        <f t="shared" si="166"/>
        <v>1</v>
      </c>
      <c r="T85" s="116">
        <f t="shared" si="166"/>
        <v>1</v>
      </c>
      <c r="U85" s="116">
        <f t="shared" si="166"/>
        <v>1</v>
      </c>
      <c r="V85" s="116">
        <f t="shared" si="166"/>
        <v>1</v>
      </c>
      <c r="W85" s="116">
        <f t="shared" si="166"/>
        <v>1</v>
      </c>
      <c r="X85" s="116">
        <f t="shared" si="166"/>
        <v>1</v>
      </c>
      <c r="Y85" s="116">
        <f t="shared" si="166"/>
        <v>1</v>
      </c>
      <c r="Z85" s="116">
        <f t="shared" si="166"/>
        <v>1</v>
      </c>
      <c r="AA85" s="116">
        <f t="shared" si="166"/>
        <v>1</v>
      </c>
      <c r="AB85" s="116">
        <f t="shared" si="166"/>
        <v>0</v>
      </c>
      <c r="AC85" s="116">
        <f t="shared" si="166"/>
        <v>0</v>
      </c>
      <c r="AD85" s="116">
        <f t="shared" si="166"/>
        <v>0</v>
      </c>
      <c r="AE85" s="116">
        <f t="shared" si="166"/>
        <v>0</v>
      </c>
      <c r="AF85" s="116">
        <f t="shared" si="166"/>
        <v>0</v>
      </c>
      <c r="AG85" s="116">
        <f t="shared" si="166"/>
        <v>0</v>
      </c>
      <c r="AH85" s="116">
        <f t="shared" si="166"/>
        <v>0</v>
      </c>
      <c r="AI85" s="116">
        <f t="shared" si="166"/>
        <v>0</v>
      </c>
      <c r="AJ85" s="116">
        <f t="shared" si="166"/>
        <v>0</v>
      </c>
      <c r="AK85" s="116">
        <f t="shared" si="166"/>
        <v>0</v>
      </c>
      <c r="AL85" s="116">
        <f t="shared" si="166"/>
        <v>0</v>
      </c>
      <c r="AM85" s="116">
        <f t="shared" si="166"/>
        <v>0</v>
      </c>
      <c r="AN85" s="116">
        <f t="shared" si="166"/>
        <v>0</v>
      </c>
      <c r="AO85" s="116">
        <f t="shared" si="166"/>
        <v>0</v>
      </c>
      <c r="AP85" s="116">
        <f t="shared" si="166"/>
        <v>0</v>
      </c>
      <c r="AQ85" s="116">
        <f t="shared" si="166"/>
        <v>0</v>
      </c>
      <c r="AR85" s="116">
        <f t="shared" si="166"/>
        <v>0</v>
      </c>
      <c r="AS85" s="116">
        <f t="shared" si="166"/>
        <v>0</v>
      </c>
      <c r="AT85" s="116">
        <f t="shared" si="166"/>
        <v>0</v>
      </c>
      <c r="AU85" s="116">
        <f t="shared" si="166"/>
        <v>0</v>
      </c>
      <c r="AV85" s="116">
        <f t="shared" si="166"/>
        <v>0</v>
      </c>
      <c r="AW85" s="116">
        <f t="shared" si="166"/>
        <v>0</v>
      </c>
      <c r="AX85" s="116">
        <f t="shared" si="166"/>
        <v>0</v>
      </c>
      <c r="AY85" s="116">
        <f t="shared" si="166"/>
        <v>0</v>
      </c>
      <c r="AZ85" s="116">
        <f t="shared" si="166"/>
        <v>0</v>
      </c>
      <c r="BA85" s="116">
        <f t="shared" si="166"/>
        <v>0</v>
      </c>
      <c r="BB85" s="116">
        <f t="shared" si="166"/>
        <v>0</v>
      </c>
      <c r="BC85" s="116">
        <f t="shared" si="166"/>
        <v>0</v>
      </c>
      <c r="BD85" s="116">
        <f t="shared" si="166"/>
        <v>0</v>
      </c>
      <c r="BE85" s="116">
        <f t="shared" si="166"/>
        <v>0</v>
      </c>
      <c r="BF85" s="116">
        <f t="shared" si="166"/>
        <v>0</v>
      </c>
      <c r="BG85" s="116">
        <f t="shared" si="166"/>
        <v>0</v>
      </c>
      <c r="BH85" s="116">
        <f t="shared" si="166"/>
        <v>0</v>
      </c>
      <c r="BI85" s="116">
        <f t="shared" si="166"/>
        <v>0</v>
      </c>
      <c r="BJ85" s="116">
        <f t="shared" si="166"/>
        <v>0</v>
      </c>
      <c r="BK85" s="116">
        <f t="shared" si="166"/>
        <v>0</v>
      </c>
      <c r="BL85" s="116">
        <f t="shared" si="166"/>
        <v>0</v>
      </c>
      <c r="BM85" s="116">
        <f t="shared" si="166"/>
        <v>0</v>
      </c>
      <c r="BN85" s="116">
        <f t="shared" si="166"/>
        <v>0</v>
      </c>
      <c r="BO85" s="116">
        <f t="shared" si="166"/>
        <v>0</v>
      </c>
      <c r="BP85" s="116">
        <f t="shared" si="166"/>
        <v>0</v>
      </c>
      <c r="BQ85" s="116">
        <f t="shared" si="166"/>
        <v>0</v>
      </c>
      <c r="BR85" s="116">
        <f t="shared" si="166"/>
        <v>0</v>
      </c>
      <c r="BS85" s="116">
        <f t="shared" si="166"/>
        <v>0</v>
      </c>
      <c r="BT85" s="116">
        <f t="shared" si="166"/>
        <v>0</v>
      </c>
      <c r="BU85" s="116">
        <f t="shared" si="166"/>
        <v>0</v>
      </c>
      <c r="BV85" s="116">
        <f t="shared" si="166"/>
        <v>0</v>
      </c>
      <c r="BW85" s="116">
        <f xml:space="preserve"> IF(AND(BW84 &gt; $F82, BW84 &lt;=$F83), 1, 0)</f>
        <v>0</v>
      </c>
    </row>
    <row r="86" spans="1:75" s="37" customFormat="1" ht="14.4" x14ac:dyDescent="0.25">
      <c r="A86" s="56"/>
      <c r="B86" s="56"/>
      <c r="C86" s="57"/>
      <c r="D86" s="59"/>
      <c r="E86" s="54" t="s">
        <v>46</v>
      </c>
      <c r="F86" s="54">
        <f xml:space="preserve"> SUM(J85:BW85)</f>
        <v>16</v>
      </c>
      <c r="G86" s="54" t="s">
        <v>45</v>
      </c>
      <c r="H86" s="54"/>
      <c r="I86" s="54"/>
      <c r="J86" s="54"/>
      <c r="K86" s="54"/>
      <c r="L86" s="54"/>
      <c r="M86" s="54"/>
      <c r="N86" s="54"/>
      <c r="O86" s="54"/>
      <c r="P86" s="54"/>
      <c r="Q86" s="54"/>
      <c r="R86" s="59"/>
      <c r="S86" s="59"/>
      <c r="T86" s="59"/>
      <c r="U86" s="59"/>
      <c r="V86" s="59"/>
      <c r="W86" s="59"/>
      <c r="X86" s="59"/>
      <c r="Y86" s="59"/>
      <c r="Z86" s="59"/>
      <c r="AA86" s="59"/>
      <c r="AB86" s="59"/>
      <c r="AC86" s="59"/>
      <c r="AD86" s="59"/>
      <c r="AE86" s="59"/>
      <c r="AF86" s="59"/>
      <c r="AG86" s="59"/>
      <c r="AH86" s="59"/>
      <c r="AI86" s="59"/>
      <c r="AJ86" s="59"/>
      <c r="AK86" s="59"/>
      <c r="AL86" s="59"/>
      <c r="AM86" s="59"/>
      <c r="AN86" s="59"/>
      <c r="AO86" s="59"/>
      <c r="AP86" s="59"/>
      <c r="AQ86" s="59"/>
      <c r="AR86" s="59"/>
      <c r="AS86" s="59"/>
      <c r="AT86" s="59"/>
      <c r="AU86" s="59"/>
      <c r="AV86" s="59"/>
      <c r="AW86" s="59"/>
      <c r="AX86" s="59"/>
      <c r="AY86" s="59"/>
      <c r="AZ86" s="59"/>
      <c r="BA86" s="59"/>
      <c r="BB86" s="59"/>
      <c r="BC86" s="59"/>
      <c r="BD86" s="59"/>
      <c r="BE86" s="59"/>
      <c r="BF86" s="59"/>
      <c r="BG86" s="59"/>
      <c r="BH86" s="59"/>
      <c r="BI86" s="59"/>
      <c r="BJ86" s="59"/>
      <c r="BK86" s="59"/>
      <c r="BL86" s="59"/>
      <c r="BM86" s="59"/>
      <c r="BN86" s="59"/>
      <c r="BO86" s="59"/>
      <c r="BP86" s="59"/>
      <c r="BQ86" s="59"/>
      <c r="BR86" s="59"/>
      <c r="BS86" s="59"/>
      <c r="BT86" s="59"/>
      <c r="BU86" s="59"/>
      <c r="BV86" s="59"/>
      <c r="BW86" s="59"/>
    </row>
    <row r="87" spans="1:75" s="37" customFormat="1" ht="14.4" x14ac:dyDescent="0.25">
      <c r="A87" s="56"/>
      <c r="B87" s="56"/>
      <c r="C87" s="57"/>
      <c r="D87" s="59"/>
      <c r="E87" s="54"/>
      <c r="F87" s="54"/>
      <c r="G87" s="54"/>
      <c r="H87" s="54"/>
      <c r="I87" s="54"/>
      <c r="J87" s="54"/>
      <c r="K87" s="54"/>
      <c r="L87" s="54"/>
      <c r="M87" s="54"/>
      <c r="N87" s="54"/>
      <c r="O87" s="54"/>
      <c r="P87" s="54"/>
      <c r="Q87" s="54"/>
      <c r="R87" s="59"/>
      <c r="S87" s="59"/>
      <c r="T87" s="59"/>
      <c r="U87" s="59"/>
      <c r="V87" s="59"/>
      <c r="W87" s="59"/>
      <c r="X87" s="59"/>
      <c r="Y87" s="59"/>
      <c r="Z87" s="59"/>
      <c r="AA87" s="59"/>
      <c r="AB87" s="59"/>
      <c r="AC87" s="59"/>
      <c r="AD87" s="59"/>
      <c r="AE87" s="59"/>
      <c r="AF87" s="59"/>
      <c r="AG87" s="59"/>
      <c r="AH87" s="59"/>
      <c r="AI87" s="59"/>
      <c r="AJ87" s="59"/>
      <c r="AK87" s="59"/>
      <c r="AL87" s="59"/>
      <c r="AM87" s="59"/>
      <c r="AN87" s="59"/>
      <c r="AO87" s="59"/>
      <c r="AP87" s="59"/>
      <c r="AQ87" s="59"/>
      <c r="AR87" s="59"/>
      <c r="AS87" s="59"/>
      <c r="AT87" s="59"/>
      <c r="AU87" s="59"/>
      <c r="AV87" s="59"/>
      <c r="AW87" s="59"/>
      <c r="AX87" s="59"/>
      <c r="AY87" s="59"/>
      <c r="AZ87" s="59"/>
      <c r="BA87" s="59"/>
      <c r="BB87" s="59"/>
      <c r="BC87" s="59"/>
      <c r="BD87" s="59"/>
      <c r="BE87" s="59"/>
      <c r="BF87" s="59"/>
      <c r="BG87" s="59"/>
      <c r="BH87" s="59"/>
      <c r="BI87" s="59"/>
      <c r="BJ87" s="59"/>
      <c r="BK87" s="59"/>
      <c r="BL87" s="59"/>
      <c r="BM87" s="59"/>
      <c r="BN87" s="59"/>
      <c r="BO87" s="59"/>
      <c r="BP87" s="59"/>
      <c r="BQ87" s="59"/>
      <c r="BR87" s="59"/>
      <c r="BS87" s="59"/>
      <c r="BT87" s="59"/>
      <c r="BU87" s="59"/>
      <c r="BV87" s="59"/>
      <c r="BW87" s="59"/>
    </row>
    <row r="88" spans="1:75" s="4" customFormat="1" ht="14.4" x14ac:dyDescent="0.25">
      <c r="A88" s="52"/>
      <c r="B88" s="52"/>
      <c r="C88" s="53"/>
      <c r="D88" s="54"/>
      <c r="E88" s="55"/>
      <c r="F88" s="55"/>
      <c r="G88" s="55"/>
      <c r="H88" s="55"/>
      <c r="I88" s="55"/>
      <c r="J88" s="55"/>
      <c r="K88" s="55"/>
      <c r="L88" s="55"/>
      <c r="M88" s="55"/>
      <c r="N88" s="55"/>
      <c r="O88" s="55"/>
      <c r="P88" s="55"/>
      <c r="Q88" s="55"/>
      <c r="R88" s="55"/>
      <c r="S88" s="55"/>
      <c r="T88" s="55"/>
      <c r="U88" s="55"/>
      <c r="V88" s="55"/>
      <c r="W88" s="55"/>
      <c r="X88" s="55"/>
      <c r="Y88" s="55"/>
      <c r="Z88" s="55"/>
      <c r="AA88" s="55"/>
      <c r="AB88" s="55"/>
      <c r="AC88" s="55"/>
      <c r="AD88" s="55"/>
      <c r="AE88" s="55"/>
      <c r="AF88" s="55"/>
      <c r="AG88" s="55"/>
      <c r="AH88" s="55"/>
      <c r="AI88" s="55"/>
      <c r="AJ88" s="55"/>
      <c r="AK88" s="55"/>
      <c r="AL88" s="55"/>
      <c r="AM88" s="55"/>
      <c r="AN88" s="55"/>
      <c r="AO88" s="55"/>
      <c r="AP88" s="55"/>
      <c r="AQ88" s="55"/>
      <c r="AR88" s="55"/>
      <c r="AS88" s="55"/>
      <c r="AT88" s="55"/>
      <c r="AU88" s="55"/>
      <c r="AV88" s="55"/>
      <c r="AW88" s="55"/>
      <c r="AX88" s="55"/>
      <c r="AY88" s="55"/>
      <c r="AZ88" s="55"/>
      <c r="BA88" s="55"/>
      <c r="BB88" s="55"/>
      <c r="BC88" s="55"/>
      <c r="BD88" s="55"/>
      <c r="BE88" s="55"/>
      <c r="BF88" s="55"/>
      <c r="BG88" s="55"/>
      <c r="BH88" s="55"/>
      <c r="BI88" s="55"/>
      <c r="BJ88" s="55"/>
      <c r="BK88" s="55"/>
      <c r="BL88" s="55"/>
      <c r="BM88" s="55"/>
      <c r="BN88" s="55"/>
      <c r="BO88" s="55"/>
      <c r="BP88" s="55"/>
      <c r="BQ88" s="55"/>
      <c r="BR88" s="55"/>
      <c r="BS88" s="55"/>
      <c r="BT88" s="55"/>
      <c r="BU88" s="55"/>
      <c r="BV88" s="55"/>
      <c r="BW88" s="55"/>
    </row>
    <row r="89" spans="1:75" s="4" customFormat="1" ht="14.4" x14ac:dyDescent="0.25">
      <c r="A89" s="52"/>
      <c r="B89" s="52" t="s">
        <v>9</v>
      </c>
      <c r="C89" s="53"/>
      <c r="D89" s="54"/>
      <c r="E89" s="55"/>
      <c r="F89" s="55"/>
      <c r="G89" s="55"/>
      <c r="H89" s="55"/>
      <c r="I89" s="55"/>
      <c r="J89" s="55"/>
      <c r="K89" s="55"/>
      <c r="L89" s="55"/>
      <c r="M89" s="55"/>
      <c r="N89" s="55"/>
      <c r="O89" s="55"/>
      <c r="P89" s="55"/>
      <c r="Q89" s="55"/>
      <c r="R89" s="55"/>
      <c r="S89" s="55"/>
      <c r="T89" s="55"/>
      <c r="U89" s="55"/>
      <c r="V89" s="55"/>
      <c r="W89" s="55"/>
      <c r="X89" s="55"/>
      <c r="Y89" s="55"/>
      <c r="Z89" s="55"/>
      <c r="AA89" s="55"/>
      <c r="AB89" s="55"/>
      <c r="AC89" s="55"/>
      <c r="AD89" s="55"/>
      <c r="AE89" s="55"/>
      <c r="AF89" s="55"/>
      <c r="AG89" s="55"/>
      <c r="AH89" s="55"/>
      <c r="AI89" s="55"/>
      <c r="AJ89" s="55"/>
      <c r="AK89" s="55"/>
      <c r="AL89" s="55"/>
      <c r="AM89" s="55"/>
      <c r="AN89" s="55"/>
      <c r="AO89" s="55"/>
      <c r="AP89" s="55"/>
      <c r="AQ89" s="55"/>
      <c r="AR89" s="55"/>
      <c r="AS89" s="55"/>
      <c r="AT89" s="55"/>
      <c r="AU89" s="55"/>
      <c r="AV89" s="55"/>
      <c r="AW89" s="55"/>
      <c r="AX89" s="55"/>
      <c r="AY89" s="55"/>
      <c r="AZ89" s="55"/>
      <c r="BA89" s="55"/>
      <c r="BB89" s="55"/>
      <c r="BC89" s="55"/>
      <c r="BD89" s="55"/>
      <c r="BE89" s="55"/>
      <c r="BF89" s="55"/>
      <c r="BG89" s="55"/>
      <c r="BH89" s="55"/>
      <c r="BI89" s="55"/>
      <c r="BJ89" s="55"/>
      <c r="BK89" s="55"/>
      <c r="BL89" s="55"/>
      <c r="BM89" s="55"/>
      <c r="BN89" s="55"/>
      <c r="BO89" s="55"/>
      <c r="BP89" s="55"/>
      <c r="BQ89" s="55"/>
      <c r="BR89" s="55"/>
      <c r="BS89" s="55"/>
      <c r="BT89" s="55"/>
      <c r="BU89" s="55"/>
      <c r="BV89" s="55"/>
      <c r="BW89" s="55"/>
    </row>
    <row r="90" spans="1:75" s="20" customFormat="1" ht="14.4" x14ac:dyDescent="0.25">
      <c r="A90" s="52"/>
      <c r="B90" s="52"/>
      <c r="C90" s="53"/>
      <c r="D90" s="54"/>
      <c r="E90" s="71" t="str">
        <f xml:space="preserve"> E$58</f>
        <v>Last forecast date</v>
      </c>
      <c r="F90" s="71">
        <f xml:space="preserve"> F$58</f>
        <v>51135</v>
      </c>
      <c r="G90" s="71" t="str">
        <f xml:space="preserve"> G$58</f>
        <v>date</v>
      </c>
      <c r="H90" s="54"/>
      <c r="I90" s="54"/>
      <c r="J90" s="54"/>
      <c r="K90" s="54"/>
      <c r="L90" s="54"/>
      <c r="M90" s="54"/>
      <c r="N90" s="54"/>
      <c r="O90" s="54"/>
      <c r="P90" s="54"/>
      <c r="Q90" s="54"/>
      <c r="R90" s="54"/>
      <c r="S90" s="54"/>
      <c r="T90" s="54"/>
      <c r="U90" s="54"/>
      <c r="V90" s="54"/>
      <c r="W90" s="54"/>
      <c r="X90" s="54"/>
      <c r="Y90" s="54"/>
      <c r="Z90" s="54"/>
      <c r="AA90" s="54"/>
      <c r="AB90" s="54"/>
      <c r="AC90" s="54"/>
      <c r="AD90" s="54"/>
      <c r="AE90" s="54"/>
      <c r="AF90" s="54"/>
      <c r="AG90" s="54"/>
      <c r="AH90" s="54"/>
      <c r="AI90" s="54"/>
      <c r="AJ90" s="54"/>
      <c r="AK90" s="54"/>
      <c r="AL90" s="54"/>
      <c r="AM90" s="54"/>
      <c r="AN90" s="54"/>
      <c r="AO90" s="54"/>
      <c r="AP90" s="54"/>
      <c r="AQ90" s="54"/>
      <c r="AR90" s="54"/>
      <c r="AS90" s="54"/>
      <c r="AT90" s="54"/>
      <c r="AU90" s="54"/>
      <c r="AV90" s="54"/>
      <c r="AW90" s="54"/>
      <c r="AX90" s="54"/>
      <c r="AY90" s="54"/>
      <c r="AZ90" s="54"/>
      <c r="BA90" s="54"/>
      <c r="BB90" s="54"/>
      <c r="BC90" s="54"/>
      <c r="BD90" s="54"/>
      <c r="BE90" s="54"/>
      <c r="BF90" s="54"/>
      <c r="BG90" s="54"/>
      <c r="BH90" s="54"/>
      <c r="BI90" s="54"/>
      <c r="BJ90" s="54"/>
      <c r="BK90" s="54"/>
      <c r="BL90" s="54"/>
      <c r="BM90" s="54"/>
      <c r="BN90" s="54"/>
      <c r="BO90" s="54"/>
      <c r="BP90" s="54"/>
      <c r="BQ90" s="54"/>
      <c r="BR90" s="54"/>
      <c r="BS90" s="54"/>
      <c r="BT90" s="54"/>
      <c r="BU90" s="54"/>
      <c r="BV90" s="54"/>
      <c r="BW90" s="54"/>
    </row>
    <row r="91" spans="1:75" s="7" customFormat="1" ht="14.4" x14ac:dyDescent="0.25">
      <c r="A91" s="52"/>
      <c r="B91" s="52"/>
      <c r="C91" s="53"/>
      <c r="D91" s="54"/>
      <c r="E91" s="83" t="str">
        <f xml:space="preserve"> E$18</f>
        <v xml:space="preserve">Model period ending </v>
      </c>
      <c r="F91" s="83">
        <f t="shared" ref="F91:BQ91" si="167" xml:space="preserve"> F$18</f>
        <v>0</v>
      </c>
      <c r="G91" s="83" t="str">
        <f t="shared" si="167"/>
        <v>date</v>
      </c>
      <c r="H91" s="83">
        <f t="shared" si="167"/>
        <v>0</v>
      </c>
      <c r="I91" s="83">
        <f t="shared" si="167"/>
        <v>0</v>
      </c>
      <c r="J91" s="83">
        <f t="shared" si="167"/>
        <v>45565</v>
      </c>
      <c r="K91" s="83">
        <f t="shared" si="167"/>
        <v>45657</v>
      </c>
      <c r="L91" s="83">
        <f t="shared" si="167"/>
        <v>45747</v>
      </c>
      <c r="M91" s="83">
        <f t="shared" si="167"/>
        <v>45838</v>
      </c>
      <c r="N91" s="83">
        <f t="shared" si="167"/>
        <v>45930</v>
      </c>
      <c r="O91" s="83">
        <f t="shared" si="167"/>
        <v>46022</v>
      </c>
      <c r="P91" s="83">
        <f t="shared" si="167"/>
        <v>46112</v>
      </c>
      <c r="Q91" s="83">
        <f t="shared" si="167"/>
        <v>46203</v>
      </c>
      <c r="R91" s="83">
        <f t="shared" si="167"/>
        <v>46295</v>
      </c>
      <c r="S91" s="83">
        <f t="shared" si="167"/>
        <v>46387</v>
      </c>
      <c r="T91" s="83">
        <f t="shared" si="167"/>
        <v>46477</v>
      </c>
      <c r="U91" s="83">
        <f t="shared" si="167"/>
        <v>46568</v>
      </c>
      <c r="V91" s="83">
        <f t="shared" si="167"/>
        <v>46660</v>
      </c>
      <c r="W91" s="83">
        <f t="shared" si="167"/>
        <v>46752</v>
      </c>
      <c r="X91" s="83">
        <f t="shared" si="167"/>
        <v>46843</v>
      </c>
      <c r="Y91" s="83">
        <f t="shared" si="167"/>
        <v>46934</v>
      </c>
      <c r="Z91" s="83">
        <f t="shared" si="167"/>
        <v>47026</v>
      </c>
      <c r="AA91" s="83">
        <f t="shared" si="167"/>
        <v>47118</v>
      </c>
      <c r="AB91" s="83">
        <f t="shared" si="167"/>
        <v>47208</v>
      </c>
      <c r="AC91" s="83">
        <f t="shared" si="167"/>
        <v>47299</v>
      </c>
      <c r="AD91" s="83">
        <f t="shared" si="167"/>
        <v>47391</v>
      </c>
      <c r="AE91" s="83">
        <f t="shared" si="167"/>
        <v>47483</v>
      </c>
      <c r="AF91" s="83">
        <f t="shared" si="167"/>
        <v>47573</v>
      </c>
      <c r="AG91" s="83">
        <f t="shared" si="167"/>
        <v>47664</v>
      </c>
      <c r="AH91" s="83">
        <f t="shared" si="167"/>
        <v>47756</v>
      </c>
      <c r="AI91" s="83">
        <f t="shared" si="167"/>
        <v>47848</v>
      </c>
      <c r="AJ91" s="83">
        <f t="shared" si="167"/>
        <v>47938</v>
      </c>
      <c r="AK91" s="83">
        <f t="shared" si="167"/>
        <v>48029</v>
      </c>
      <c r="AL91" s="83">
        <f t="shared" si="167"/>
        <v>48121</v>
      </c>
      <c r="AM91" s="83">
        <f t="shared" si="167"/>
        <v>48213</v>
      </c>
      <c r="AN91" s="83">
        <f t="shared" si="167"/>
        <v>48304</v>
      </c>
      <c r="AO91" s="83">
        <f t="shared" si="167"/>
        <v>48395</v>
      </c>
      <c r="AP91" s="83">
        <f t="shared" si="167"/>
        <v>48487</v>
      </c>
      <c r="AQ91" s="83">
        <f t="shared" si="167"/>
        <v>48579</v>
      </c>
      <c r="AR91" s="83">
        <f t="shared" si="167"/>
        <v>48669</v>
      </c>
      <c r="AS91" s="83">
        <f t="shared" si="167"/>
        <v>48760</v>
      </c>
      <c r="AT91" s="83">
        <f t="shared" si="167"/>
        <v>48852</v>
      </c>
      <c r="AU91" s="83">
        <f t="shared" si="167"/>
        <v>48944</v>
      </c>
      <c r="AV91" s="83">
        <f t="shared" si="167"/>
        <v>49034</v>
      </c>
      <c r="AW91" s="83">
        <f t="shared" si="167"/>
        <v>49125</v>
      </c>
      <c r="AX91" s="83">
        <f t="shared" si="167"/>
        <v>49217</v>
      </c>
      <c r="AY91" s="83">
        <f t="shared" si="167"/>
        <v>49309</v>
      </c>
      <c r="AZ91" s="83">
        <f t="shared" si="167"/>
        <v>49399</v>
      </c>
      <c r="BA91" s="83">
        <f t="shared" si="167"/>
        <v>49490</v>
      </c>
      <c r="BB91" s="83">
        <f t="shared" si="167"/>
        <v>49582</v>
      </c>
      <c r="BC91" s="83">
        <f t="shared" si="167"/>
        <v>49674</v>
      </c>
      <c r="BD91" s="83">
        <f t="shared" si="167"/>
        <v>49765</v>
      </c>
      <c r="BE91" s="83">
        <f t="shared" si="167"/>
        <v>49856</v>
      </c>
      <c r="BF91" s="83">
        <f t="shared" si="167"/>
        <v>49948</v>
      </c>
      <c r="BG91" s="83">
        <f t="shared" si="167"/>
        <v>50040</v>
      </c>
      <c r="BH91" s="83">
        <f t="shared" si="167"/>
        <v>50130</v>
      </c>
      <c r="BI91" s="83">
        <f t="shared" si="167"/>
        <v>50221</v>
      </c>
      <c r="BJ91" s="83">
        <f t="shared" si="167"/>
        <v>50313</v>
      </c>
      <c r="BK91" s="83">
        <f t="shared" si="167"/>
        <v>50405</v>
      </c>
      <c r="BL91" s="83">
        <f t="shared" si="167"/>
        <v>50495</v>
      </c>
      <c r="BM91" s="83">
        <f t="shared" si="167"/>
        <v>50586</v>
      </c>
      <c r="BN91" s="83">
        <f t="shared" si="167"/>
        <v>50678</v>
      </c>
      <c r="BO91" s="83">
        <f t="shared" si="167"/>
        <v>50770</v>
      </c>
      <c r="BP91" s="83">
        <f t="shared" si="167"/>
        <v>50860</v>
      </c>
      <c r="BQ91" s="83">
        <f t="shared" si="167"/>
        <v>50951</v>
      </c>
      <c r="BR91" s="83">
        <f t="shared" ref="BR91:BW91" si="168" xml:space="preserve"> BR$18</f>
        <v>51043</v>
      </c>
      <c r="BS91" s="83">
        <f t="shared" si="168"/>
        <v>51135</v>
      </c>
      <c r="BT91" s="83">
        <f t="shared" si="168"/>
        <v>51226</v>
      </c>
      <c r="BU91" s="83">
        <f t="shared" si="168"/>
        <v>51317</v>
      </c>
      <c r="BV91" s="83">
        <f t="shared" si="168"/>
        <v>51409</v>
      </c>
      <c r="BW91" s="83">
        <f t="shared" si="168"/>
        <v>51501</v>
      </c>
    </row>
    <row r="92" spans="1:75" s="23" customFormat="1" ht="14.4" x14ac:dyDescent="0.25">
      <c r="A92" s="52"/>
      <c r="B92" s="52"/>
      <c r="C92" s="53"/>
      <c r="D92" s="54"/>
      <c r="E92" s="54" t="s">
        <v>9</v>
      </c>
      <c r="F92" s="52"/>
      <c r="G92" s="54" t="s">
        <v>15</v>
      </c>
      <c r="H92" s="54">
        <f>SUM(J92:BW92)</f>
        <v>1</v>
      </c>
      <c r="I92" s="54"/>
      <c r="J92" s="54">
        <f xml:space="preserve"> IF(J91 = $F90, 1, 0)</f>
        <v>0</v>
      </c>
      <c r="K92" s="54">
        <f t="shared" ref="K92:BV92" si="169" xml:space="preserve"> IF(K91 = $F90, 1, 0)</f>
        <v>0</v>
      </c>
      <c r="L92" s="54">
        <f t="shared" si="169"/>
        <v>0</v>
      </c>
      <c r="M92" s="54">
        <f t="shared" si="169"/>
        <v>0</v>
      </c>
      <c r="N92" s="54">
        <f t="shared" si="169"/>
        <v>0</v>
      </c>
      <c r="O92" s="54">
        <f t="shared" si="169"/>
        <v>0</v>
      </c>
      <c r="P92" s="54">
        <f t="shared" si="169"/>
        <v>0</v>
      </c>
      <c r="Q92" s="54">
        <f t="shared" si="169"/>
        <v>0</v>
      </c>
      <c r="R92" s="54">
        <f t="shared" si="169"/>
        <v>0</v>
      </c>
      <c r="S92" s="54">
        <f t="shared" si="169"/>
        <v>0</v>
      </c>
      <c r="T92" s="54">
        <f t="shared" si="169"/>
        <v>0</v>
      </c>
      <c r="U92" s="54">
        <f t="shared" si="169"/>
        <v>0</v>
      </c>
      <c r="V92" s="54">
        <f t="shared" si="169"/>
        <v>0</v>
      </c>
      <c r="W92" s="54">
        <f t="shared" si="169"/>
        <v>0</v>
      </c>
      <c r="X92" s="54">
        <f t="shared" si="169"/>
        <v>0</v>
      </c>
      <c r="Y92" s="54">
        <f t="shared" si="169"/>
        <v>0</v>
      </c>
      <c r="Z92" s="54">
        <f t="shared" si="169"/>
        <v>0</v>
      </c>
      <c r="AA92" s="54">
        <f t="shared" si="169"/>
        <v>0</v>
      </c>
      <c r="AB92" s="54">
        <f t="shared" si="169"/>
        <v>0</v>
      </c>
      <c r="AC92" s="54">
        <f t="shared" si="169"/>
        <v>0</v>
      </c>
      <c r="AD92" s="54">
        <f t="shared" si="169"/>
        <v>0</v>
      </c>
      <c r="AE92" s="54">
        <f t="shared" si="169"/>
        <v>0</v>
      </c>
      <c r="AF92" s="54">
        <f t="shared" si="169"/>
        <v>0</v>
      </c>
      <c r="AG92" s="54">
        <f t="shared" si="169"/>
        <v>0</v>
      </c>
      <c r="AH92" s="54">
        <f t="shared" si="169"/>
        <v>0</v>
      </c>
      <c r="AI92" s="54">
        <f t="shared" si="169"/>
        <v>0</v>
      </c>
      <c r="AJ92" s="54">
        <f t="shared" si="169"/>
        <v>0</v>
      </c>
      <c r="AK92" s="54">
        <f t="shared" si="169"/>
        <v>0</v>
      </c>
      <c r="AL92" s="54">
        <f t="shared" si="169"/>
        <v>0</v>
      </c>
      <c r="AM92" s="54">
        <f t="shared" si="169"/>
        <v>0</v>
      </c>
      <c r="AN92" s="54">
        <f t="shared" si="169"/>
        <v>0</v>
      </c>
      <c r="AO92" s="54">
        <f t="shared" si="169"/>
        <v>0</v>
      </c>
      <c r="AP92" s="54">
        <f t="shared" si="169"/>
        <v>0</v>
      </c>
      <c r="AQ92" s="54">
        <f t="shared" si="169"/>
        <v>0</v>
      </c>
      <c r="AR92" s="54">
        <f t="shared" si="169"/>
        <v>0</v>
      </c>
      <c r="AS92" s="54">
        <f t="shared" si="169"/>
        <v>0</v>
      </c>
      <c r="AT92" s="54">
        <f t="shared" si="169"/>
        <v>0</v>
      </c>
      <c r="AU92" s="54">
        <f t="shared" si="169"/>
        <v>0</v>
      </c>
      <c r="AV92" s="54">
        <f t="shared" si="169"/>
        <v>0</v>
      </c>
      <c r="AW92" s="54">
        <f t="shared" si="169"/>
        <v>0</v>
      </c>
      <c r="AX92" s="54">
        <f t="shared" si="169"/>
        <v>0</v>
      </c>
      <c r="AY92" s="54">
        <f t="shared" si="169"/>
        <v>0</v>
      </c>
      <c r="AZ92" s="54">
        <f t="shared" si="169"/>
        <v>0</v>
      </c>
      <c r="BA92" s="54">
        <f t="shared" si="169"/>
        <v>0</v>
      </c>
      <c r="BB92" s="54">
        <f t="shared" si="169"/>
        <v>0</v>
      </c>
      <c r="BC92" s="54">
        <f t="shared" si="169"/>
        <v>0</v>
      </c>
      <c r="BD92" s="54">
        <f t="shared" si="169"/>
        <v>0</v>
      </c>
      <c r="BE92" s="54">
        <f t="shared" si="169"/>
        <v>0</v>
      </c>
      <c r="BF92" s="54">
        <f t="shared" si="169"/>
        <v>0</v>
      </c>
      <c r="BG92" s="54">
        <f t="shared" si="169"/>
        <v>0</v>
      </c>
      <c r="BH92" s="54">
        <f t="shared" si="169"/>
        <v>0</v>
      </c>
      <c r="BI92" s="54">
        <f t="shared" si="169"/>
        <v>0</v>
      </c>
      <c r="BJ92" s="54">
        <f t="shared" si="169"/>
        <v>0</v>
      </c>
      <c r="BK92" s="54">
        <f t="shared" si="169"/>
        <v>0</v>
      </c>
      <c r="BL92" s="54">
        <f t="shared" si="169"/>
        <v>0</v>
      </c>
      <c r="BM92" s="54">
        <f t="shared" si="169"/>
        <v>0</v>
      </c>
      <c r="BN92" s="54">
        <f t="shared" si="169"/>
        <v>0</v>
      </c>
      <c r="BO92" s="54">
        <f t="shared" si="169"/>
        <v>0</v>
      </c>
      <c r="BP92" s="54">
        <f t="shared" si="169"/>
        <v>0</v>
      </c>
      <c r="BQ92" s="54">
        <f t="shared" si="169"/>
        <v>0</v>
      </c>
      <c r="BR92" s="54">
        <f t="shared" si="169"/>
        <v>0</v>
      </c>
      <c r="BS92" s="54">
        <f t="shared" si="169"/>
        <v>1</v>
      </c>
      <c r="BT92" s="54">
        <f t="shared" si="169"/>
        <v>0</v>
      </c>
      <c r="BU92" s="54">
        <f t="shared" si="169"/>
        <v>0</v>
      </c>
      <c r="BV92" s="54">
        <f t="shared" si="169"/>
        <v>0</v>
      </c>
      <c r="BW92" s="54">
        <f xml:space="preserve"> IF(BW91 = $F90, 1, 0)</f>
        <v>0</v>
      </c>
    </row>
    <row r="93" spans="1:75" s="6" customFormat="1" ht="14.4" x14ac:dyDescent="0.25">
      <c r="A93" s="52"/>
      <c r="B93" s="52"/>
      <c r="C93" s="53"/>
      <c r="D93" s="54"/>
      <c r="E93" s="54"/>
      <c r="F93" s="54"/>
      <c r="G93" s="54"/>
      <c r="H93" s="54"/>
      <c r="I93" s="54"/>
      <c r="J93" s="54"/>
      <c r="K93" s="54"/>
      <c r="L93" s="54"/>
      <c r="M93" s="54"/>
      <c r="N93" s="54"/>
      <c r="O93" s="54"/>
      <c r="P93" s="54"/>
      <c r="Q93" s="54"/>
      <c r="R93" s="54"/>
      <c r="S93" s="54"/>
      <c r="T93" s="54"/>
      <c r="U93" s="54"/>
      <c r="V93" s="54"/>
      <c r="W93" s="54"/>
      <c r="X93" s="54"/>
      <c r="Y93" s="54"/>
      <c r="Z93" s="54"/>
      <c r="AA93" s="54"/>
      <c r="AB93" s="54"/>
      <c r="AC93" s="54"/>
      <c r="AD93" s="54"/>
      <c r="AE93" s="54"/>
      <c r="AF93" s="54"/>
      <c r="AG93" s="54"/>
      <c r="AH93" s="54"/>
      <c r="AI93" s="54"/>
      <c r="AJ93" s="54"/>
      <c r="AK93" s="54"/>
      <c r="AL93" s="54"/>
      <c r="AM93" s="54"/>
      <c r="AN93" s="54"/>
      <c r="AO93" s="54"/>
      <c r="AP93" s="54"/>
      <c r="AQ93" s="54"/>
      <c r="AR93" s="54"/>
      <c r="AS93" s="54"/>
      <c r="AT93" s="54"/>
      <c r="AU93" s="54"/>
      <c r="AV93" s="54"/>
      <c r="AW93" s="54"/>
      <c r="AX93" s="54"/>
      <c r="AY93" s="54"/>
      <c r="AZ93" s="54"/>
      <c r="BA93" s="54"/>
      <c r="BB93" s="54"/>
      <c r="BC93" s="54"/>
      <c r="BD93" s="54"/>
      <c r="BE93" s="54"/>
      <c r="BF93" s="54"/>
      <c r="BG93" s="54"/>
      <c r="BH93" s="54"/>
      <c r="BI93" s="54"/>
      <c r="BJ93" s="54"/>
      <c r="BK93" s="54"/>
      <c r="BL93" s="54"/>
      <c r="BM93" s="54"/>
      <c r="BN93" s="54"/>
      <c r="BO93" s="54"/>
      <c r="BP93" s="54"/>
      <c r="BQ93" s="54"/>
      <c r="BR93" s="54"/>
      <c r="BS93" s="54"/>
      <c r="BT93" s="54"/>
      <c r="BU93" s="54"/>
      <c r="BV93" s="54"/>
      <c r="BW93" s="54"/>
    </row>
    <row r="94" spans="1:75" s="6" customFormat="1" ht="14.4" x14ac:dyDescent="0.25">
      <c r="A94" s="52"/>
      <c r="B94" s="52" t="s">
        <v>42</v>
      </c>
      <c r="C94" s="53"/>
      <c r="D94" s="54"/>
      <c r="E94" s="54"/>
      <c r="F94" s="54"/>
      <c r="G94" s="54"/>
      <c r="H94" s="54"/>
      <c r="I94" s="54"/>
      <c r="J94" s="54"/>
      <c r="K94" s="54"/>
      <c r="L94" s="54"/>
      <c r="M94" s="54"/>
      <c r="N94" s="54"/>
      <c r="O94" s="54"/>
      <c r="P94" s="54"/>
      <c r="Q94" s="54"/>
      <c r="R94" s="54"/>
      <c r="S94" s="54"/>
      <c r="T94" s="54"/>
      <c r="U94" s="54"/>
      <c r="V94" s="54"/>
      <c r="W94" s="54"/>
      <c r="X94" s="54"/>
      <c r="Y94" s="54"/>
      <c r="Z94" s="54"/>
      <c r="AA94" s="54"/>
      <c r="AB94" s="54"/>
      <c r="AC94" s="54"/>
      <c r="AD94" s="54"/>
      <c r="AE94" s="54"/>
      <c r="AF94" s="54"/>
      <c r="AG94" s="54"/>
      <c r="AH94" s="54"/>
      <c r="AI94" s="54"/>
      <c r="AJ94" s="54"/>
      <c r="AK94" s="54"/>
      <c r="AL94" s="54"/>
      <c r="AM94" s="54"/>
      <c r="AN94" s="54"/>
      <c r="AO94" s="54"/>
      <c r="AP94" s="54"/>
      <c r="AQ94" s="54"/>
      <c r="AR94" s="54"/>
      <c r="AS94" s="54"/>
      <c r="AT94" s="54"/>
      <c r="AU94" s="54"/>
      <c r="AV94" s="54"/>
      <c r="AW94" s="54"/>
      <c r="AX94" s="54"/>
      <c r="AY94" s="54"/>
      <c r="AZ94" s="54"/>
      <c r="BA94" s="54"/>
      <c r="BB94" s="54"/>
      <c r="BC94" s="54"/>
      <c r="BD94" s="54"/>
      <c r="BE94" s="54"/>
      <c r="BF94" s="54"/>
      <c r="BG94" s="54"/>
      <c r="BH94" s="54"/>
      <c r="BI94" s="54"/>
      <c r="BJ94" s="54"/>
      <c r="BK94" s="54"/>
      <c r="BL94" s="54"/>
      <c r="BM94" s="54"/>
      <c r="BN94" s="54"/>
      <c r="BO94" s="54"/>
      <c r="BP94" s="54"/>
      <c r="BQ94" s="54"/>
      <c r="BR94" s="54"/>
      <c r="BS94" s="54"/>
      <c r="BT94" s="54"/>
      <c r="BU94" s="54"/>
      <c r="BV94" s="54"/>
      <c r="BW94" s="54"/>
    </row>
    <row r="95" spans="1:75" s="6" customFormat="1" ht="14.4" x14ac:dyDescent="0.25">
      <c r="A95" s="52"/>
      <c r="B95" s="52"/>
      <c r="C95" s="53"/>
      <c r="D95" s="54"/>
      <c r="E95" s="120" t="str">
        <f xml:space="preserve"> E$92</f>
        <v>Last forecast period flag</v>
      </c>
      <c r="F95" s="120">
        <f t="shared" ref="F95:BQ95" si="170" xml:space="preserve"> F$92</f>
        <v>0</v>
      </c>
      <c r="G95" s="120" t="str">
        <f t="shared" si="170"/>
        <v>flag</v>
      </c>
      <c r="H95" s="120">
        <f t="shared" si="170"/>
        <v>1</v>
      </c>
      <c r="I95" s="121">
        <f t="shared" si="170"/>
        <v>0</v>
      </c>
      <c r="J95" s="120">
        <f t="shared" si="170"/>
        <v>0</v>
      </c>
      <c r="K95" s="120">
        <f t="shared" si="170"/>
        <v>0</v>
      </c>
      <c r="L95" s="120">
        <f t="shared" si="170"/>
        <v>0</v>
      </c>
      <c r="M95" s="120">
        <f t="shared" si="170"/>
        <v>0</v>
      </c>
      <c r="N95" s="120">
        <f t="shared" si="170"/>
        <v>0</v>
      </c>
      <c r="O95" s="120">
        <f t="shared" si="170"/>
        <v>0</v>
      </c>
      <c r="P95" s="120">
        <f t="shared" si="170"/>
        <v>0</v>
      </c>
      <c r="Q95" s="120">
        <f t="shared" si="170"/>
        <v>0</v>
      </c>
      <c r="R95" s="120">
        <f t="shared" si="170"/>
        <v>0</v>
      </c>
      <c r="S95" s="120">
        <f t="shared" si="170"/>
        <v>0</v>
      </c>
      <c r="T95" s="120">
        <f t="shared" si="170"/>
        <v>0</v>
      </c>
      <c r="U95" s="120">
        <f t="shared" si="170"/>
        <v>0</v>
      </c>
      <c r="V95" s="120">
        <f t="shared" si="170"/>
        <v>0</v>
      </c>
      <c r="W95" s="120">
        <f t="shared" si="170"/>
        <v>0</v>
      </c>
      <c r="X95" s="120">
        <f t="shared" si="170"/>
        <v>0</v>
      </c>
      <c r="Y95" s="120">
        <f t="shared" si="170"/>
        <v>0</v>
      </c>
      <c r="Z95" s="120">
        <f t="shared" si="170"/>
        <v>0</v>
      </c>
      <c r="AA95" s="120">
        <f t="shared" si="170"/>
        <v>0</v>
      </c>
      <c r="AB95" s="120">
        <f t="shared" si="170"/>
        <v>0</v>
      </c>
      <c r="AC95" s="120">
        <f t="shared" si="170"/>
        <v>0</v>
      </c>
      <c r="AD95" s="120">
        <f t="shared" si="170"/>
        <v>0</v>
      </c>
      <c r="AE95" s="120">
        <f t="shared" si="170"/>
        <v>0</v>
      </c>
      <c r="AF95" s="120">
        <f t="shared" si="170"/>
        <v>0</v>
      </c>
      <c r="AG95" s="120">
        <f t="shared" si="170"/>
        <v>0</v>
      </c>
      <c r="AH95" s="120">
        <f t="shared" si="170"/>
        <v>0</v>
      </c>
      <c r="AI95" s="120">
        <f t="shared" si="170"/>
        <v>0</v>
      </c>
      <c r="AJ95" s="120">
        <f t="shared" si="170"/>
        <v>0</v>
      </c>
      <c r="AK95" s="120">
        <f t="shared" si="170"/>
        <v>0</v>
      </c>
      <c r="AL95" s="120">
        <f t="shared" si="170"/>
        <v>0</v>
      </c>
      <c r="AM95" s="120">
        <f t="shared" si="170"/>
        <v>0</v>
      </c>
      <c r="AN95" s="120">
        <f t="shared" si="170"/>
        <v>0</v>
      </c>
      <c r="AO95" s="120">
        <f t="shared" si="170"/>
        <v>0</v>
      </c>
      <c r="AP95" s="120">
        <f t="shared" si="170"/>
        <v>0</v>
      </c>
      <c r="AQ95" s="120">
        <f t="shared" si="170"/>
        <v>0</v>
      </c>
      <c r="AR95" s="120">
        <f t="shared" si="170"/>
        <v>0</v>
      </c>
      <c r="AS95" s="120">
        <f t="shared" si="170"/>
        <v>0</v>
      </c>
      <c r="AT95" s="120">
        <f t="shared" si="170"/>
        <v>0</v>
      </c>
      <c r="AU95" s="120">
        <f t="shared" si="170"/>
        <v>0</v>
      </c>
      <c r="AV95" s="120">
        <f t="shared" si="170"/>
        <v>0</v>
      </c>
      <c r="AW95" s="120">
        <f t="shared" si="170"/>
        <v>0</v>
      </c>
      <c r="AX95" s="120">
        <f t="shared" si="170"/>
        <v>0</v>
      </c>
      <c r="AY95" s="120">
        <f t="shared" si="170"/>
        <v>0</v>
      </c>
      <c r="AZ95" s="120">
        <f t="shared" si="170"/>
        <v>0</v>
      </c>
      <c r="BA95" s="120">
        <f t="shared" si="170"/>
        <v>0</v>
      </c>
      <c r="BB95" s="120">
        <f t="shared" si="170"/>
        <v>0</v>
      </c>
      <c r="BC95" s="120">
        <f t="shared" si="170"/>
        <v>0</v>
      </c>
      <c r="BD95" s="120">
        <f t="shared" si="170"/>
        <v>0</v>
      </c>
      <c r="BE95" s="120">
        <f t="shared" si="170"/>
        <v>0</v>
      </c>
      <c r="BF95" s="120">
        <f t="shared" si="170"/>
        <v>0</v>
      </c>
      <c r="BG95" s="120">
        <f t="shared" si="170"/>
        <v>0</v>
      </c>
      <c r="BH95" s="120">
        <f t="shared" si="170"/>
        <v>0</v>
      </c>
      <c r="BI95" s="120">
        <f t="shared" si="170"/>
        <v>0</v>
      </c>
      <c r="BJ95" s="120">
        <f t="shared" si="170"/>
        <v>0</v>
      </c>
      <c r="BK95" s="120">
        <f t="shared" si="170"/>
        <v>0</v>
      </c>
      <c r="BL95" s="120">
        <f t="shared" si="170"/>
        <v>0</v>
      </c>
      <c r="BM95" s="120">
        <f t="shared" si="170"/>
        <v>0</v>
      </c>
      <c r="BN95" s="120">
        <f t="shared" si="170"/>
        <v>0</v>
      </c>
      <c r="BO95" s="120">
        <f t="shared" si="170"/>
        <v>0</v>
      </c>
      <c r="BP95" s="120">
        <f t="shared" si="170"/>
        <v>0</v>
      </c>
      <c r="BQ95" s="120">
        <f t="shared" si="170"/>
        <v>0</v>
      </c>
      <c r="BR95" s="120">
        <f t="shared" ref="BR95:BW95" si="171" xml:space="preserve"> BR$92</f>
        <v>0</v>
      </c>
      <c r="BS95" s="120">
        <f t="shared" si="171"/>
        <v>1</v>
      </c>
      <c r="BT95" s="120">
        <f t="shared" si="171"/>
        <v>0</v>
      </c>
      <c r="BU95" s="120">
        <f t="shared" si="171"/>
        <v>0</v>
      </c>
      <c r="BV95" s="120">
        <f t="shared" si="171"/>
        <v>0</v>
      </c>
      <c r="BW95" s="120">
        <f t="shared" si="171"/>
        <v>0</v>
      </c>
    </row>
    <row r="96" spans="1:75" s="36" customFormat="1" ht="14.4" x14ac:dyDescent="0.25">
      <c r="A96" s="56"/>
      <c r="B96" s="122"/>
      <c r="C96" s="57"/>
      <c r="D96" s="59"/>
      <c r="E96" s="54" t="s">
        <v>42</v>
      </c>
      <c r="F96" s="54"/>
      <c r="G96" s="54" t="s">
        <v>15</v>
      </c>
      <c r="H96" s="54">
        <f xml:space="preserve"> SUM(J96:BW96)</f>
        <v>1</v>
      </c>
      <c r="I96" s="54"/>
      <c r="J96" s="54">
        <f t="shared" ref="J96:Q96" si="172" xml:space="preserve"> I95</f>
        <v>0</v>
      </c>
      <c r="K96" s="54">
        <f t="shared" si="172"/>
        <v>0</v>
      </c>
      <c r="L96" s="54">
        <f t="shared" si="172"/>
        <v>0</v>
      </c>
      <c r="M96" s="54">
        <f t="shared" si="172"/>
        <v>0</v>
      </c>
      <c r="N96" s="54">
        <f t="shared" si="172"/>
        <v>0</v>
      </c>
      <c r="O96" s="54">
        <f t="shared" si="172"/>
        <v>0</v>
      </c>
      <c r="P96" s="54">
        <f t="shared" si="172"/>
        <v>0</v>
      </c>
      <c r="Q96" s="54">
        <f t="shared" si="172"/>
        <v>0</v>
      </c>
      <c r="R96" s="54">
        <f t="shared" ref="R96" si="173" xml:space="preserve"> Q95</f>
        <v>0</v>
      </c>
      <c r="S96" s="54">
        <f t="shared" ref="S96" si="174" xml:space="preserve"> R95</f>
        <v>0</v>
      </c>
      <c r="T96" s="54">
        <f t="shared" ref="T96" si="175" xml:space="preserve"> S95</f>
        <v>0</v>
      </c>
      <c r="U96" s="54">
        <f t="shared" ref="U96" si="176" xml:space="preserve"> T95</f>
        <v>0</v>
      </c>
      <c r="V96" s="54">
        <f t="shared" ref="V96" si="177" xml:space="preserve"> U95</f>
        <v>0</v>
      </c>
      <c r="W96" s="54">
        <f t="shared" ref="W96" si="178" xml:space="preserve"> V95</f>
        <v>0</v>
      </c>
      <c r="X96" s="54">
        <f t="shared" ref="X96" si="179" xml:space="preserve"> W95</f>
        <v>0</v>
      </c>
      <c r="Y96" s="54">
        <f t="shared" ref="Y96" si="180" xml:space="preserve"> X95</f>
        <v>0</v>
      </c>
      <c r="Z96" s="54">
        <f t="shared" ref="Z96" si="181" xml:space="preserve"> Y95</f>
        <v>0</v>
      </c>
      <c r="AA96" s="54">
        <f t="shared" ref="AA96" si="182" xml:space="preserve"> Z95</f>
        <v>0</v>
      </c>
      <c r="AB96" s="54">
        <f t="shared" ref="AB96" si="183" xml:space="preserve"> AA95</f>
        <v>0</v>
      </c>
      <c r="AC96" s="54">
        <f t="shared" ref="AC96" si="184" xml:space="preserve"> AB95</f>
        <v>0</v>
      </c>
      <c r="AD96" s="54">
        <f t="shared" ref="AD96" si="185" xml:space="preserve"> AC95</f>
        <v>0</v>
      </c>
      <c r="AE96" s="54">
        <f t="shared" ref="AE96" si="186" xml:space="preserve"> AD95</f>
        <v>0</v>
      </c>
      <c r="AF96" s="54">
        <f t="shared" ref="AF96" si="187" xml:space="preserve"> AE95</f>
        <v>0</v>
      </c>
      <c r="AG96" s="54">
        <f t="shared" ref="AG96" si="188" xml:space="preserve"> AF95</f>
        <v>0</v>
      </c>
      <c r="AH96" s="54">
        <f t="shared" ref="AH96" si="189" xml:space="preserve"> AG95</f>
        <v>0</v>
      </c>
      <c r="AI96" s="54">
        <f t="shared" ref="AI96" si="190" xml:space="preserve"> AH95</f>
        <v>0</v>
      </c>
      <c r="AJ96" s="54">
        <f t="shared" ref="AJ96" si="191" xml:space="preserve"> AI95</f>
        <v>0</v>
      </c>
      <c r="AK96" s="54">
        <f t="shared" ref="AK96" si="192" xml:space="preserve"> AJ95</f>
        <v>0</v>
      </c>
      <c r="AL96" s="54">
        <f t="shared" ref="AL96" si="193" xml:space="preserve"> AK95</f>
        <v>0</v>
      </c>
      <c r="AM96" s="54">
        <f t="shared" ref="AM96" si="194" xml:space="preserve"> AL95</f>
        <v>0</v>
      </c>
      <c r="AN96" s="54">
        <f t="shared" ref="AN96" si="195" xml:space="preserve"> AM95</f>
        <v>0</v>
      </c>
      <c r="AO96" s="54">
        <f t="shared" ref="AO96" si="196" xml:space="preserve"> AN95</f>
        <v>0</v>
      </c>
      <c r="AP96" s="54">
        <f t="shared" ref="AP96" si="197" xml:space="preserve"> AO95</f>
        <v>0</v>
      </c>
      <c r="AQ96" s="54">
        <f t="shared" ref="AQ96" si="198" xml:space="preserve"> AP95</f>
        <v>0</v>
      </c>
      <c r="AR96" s="54">
        <f t="shared" ref="AR96" si="199" xml:space="preserve"> AQ95</f>
        <v>0</v>
      </c>
      <c r="AS96" s="54">
        <f t="shared" ref="AS96" si="200" xml:space="preserve"> AR95</f>
        <v>0</v>
      </c>
      <c r="AT96" s="54">
        <f t="shared" ref="AT96" si="201" xml:space="preserve"> AS95</f>
        <v>0</v>
      </c>
      <c r="AU96" s="54">
        <f t="shared" ref="AU96" si="202" xml:space="preserve"> AT95</f>
        <v>0</v>
      </c>
      <c r="AV96" s="54">
        <f t="shared" ref="AV96" si="203" xml:space="preserve"> AU95</f>
        <v>0</v>
      </c>
      <c r="AW96" s="54">
        <f t="shared" ref="AW96" si="204" xml:space="preserve"> AV95</f>
        <v>0</v>
      </c>
      <c r="AX96" s="54">
        <f t="shared" ref="AX96" si="205" xml:space="preserve"> AW95</f>
        <v>0</v>
      </c>
      <c r="AY96" s="54">
        <f t="shared" ref="AY96" si="206" xml:space="preserve"> AX95</f>
        <v>0</v>
      </c>
      <c r="AZ96" s="54">
        <f t="shared" ref="AZ96" si="207" xml:space="preserve"> AY95</f>
        <v>0</v>
      </c>
      <c r="BA96" s="54">
        <f t="shared" ref="BA96" si="208" xml:space="preserve"> AZ95</f>
        <v>0</v>
      </c>
      <c r="BB96" s="54">
        <f t="shared" ref="BB96" si="209" xml:space="preserve"> BA95</f>
        <v>0</v>
      </c>
      <c r="BC96" s="54">
        <f t="shared" ref="BC96" si="210" xml:space="preserve"> BB95</f>
        <v>0</v>
      </c>
      <c r="BD96" s="54">
        <f t="shared" ref="BD96" si="211" xml:space="preserve"> BC95</f>
        <v>0</v>
      </c>
      <c r="BE96" s="54">
        <f t="shared" ref="BE96" si="212" xml:space="preserve"> BD95</f>
        <v>0</v>
      </c>
      <c r="BF96" s="54">
        <f t="shared" ref="BF96" si="213" xml:space="preserve"> BE95</f>
        <v>0</v>
      </c>
      <c r="BG96" s="54">
        <f t="shared" ref="BG96" si="214" xml:space="preserve"> BF95</f>
        <v>0</v>
      </c>
      <c r="BH96" s="54">
        <f t="shared" ref="BH96" si="215" xml:space="preserve"> BG95</f>
        <v>0</v>
      </c>
      <c r="BI96" s="54">
        <f t="shared" ref="BI96" si="216" xml:space="preserve"> BH95</f>
        <v>0</v>
      </c>
      <c r="BJ96" s="54">
        <f t="shared" ref="BJ96" si="217" xml:space="preserve"> BI95</f>
        <v>0</v>
      </c>
      <c r="BK96" s="54">
        <f t="shared" ref="BK96" si="218" xml:space="preserve"> BJ95</f>
        <v>0</v>
      </c>
      <c r="BL96" s="54">
        <f t="shared" ref="BL96" si="219" xml:space="preserve"> BK95</f>
        <v>0</v>
      </c>
      <c r="BM96" s="54">
        <f t="shared" ref="BM96" si="220" xml:space="preserve"> BL95</f>
        <v>0</v>
      </c>
      <c r="BN96" s="54">
        <f t="shared" ref="BN96" si="221" xml:space="preserve"> BM95</f>
        <v>0</v>
      </c>
      <c r="BO96" s="54">
        <f t="shared" ref="BO96" si="222" xml:space="preserve"> BN95</f>
        <v>0</v>
      </c>
      <c r="BP96" s="54">
        <f t="shared" ref="BP96" si="223" xml:space="preserve"> BO95</f>
        <v>0</v>
      </c>
      <c r="BQ96" s="54">
        <f t="shared" ref="BQ96" si="224" xml:space="preserve"> BP95</f>
        <v>0</v>
      </c>
      <c r="BR96" s="54">
        <f t="shared" ref="BR96" si="225" xml:space="preserve"> BQ95</f>
        <v>0</v>
      </c>
      <c r="BS96" s="54">
        <f t="shared" ref="BS96" si="226" xml:space="preserve"> BR95</f>
        <v>0</v>
      </c>
      <c r="BT96" s="54">
        <f t="shared" ref="BT96" si="227" xml:space="preserve"> BS95</f>
        <v>1</v>
      </c>
      <c r="BU96" s="54">
        <f t="shared" ref="BU96" si="228" xml:space="preserve"> BT95</f>
        <v>0</v>
      </c>
      <c r="BV96" s="54">
        <f t="shared" ref="BV96" si="229" xml:space="preserve"> BU95</f>
        <v>0</v>
      </c>
      <c r="BW96" s="54">
        <f t="shared" ref="BW96" si="230" xml:space="preserve"> BV95</f>
        <v>0</v>
      </c>
    </row>
    <row r="97" spans="1:75" s="6" customFormat="1" ht="14.4" x14ac:dyDescent="0.25">
      <c r="A97" s="52"/>
      <c r="B97" s="52"/>
      <c r="C97" s="53"/>
      <c r="D97" s="54"/>
      <c r="E97" s="54"/>
      <c r="F97" s="54"/>
      <c r="G97" s="54"/>
      <c r="H97" s="54"/>
      <c r="I97" s="54"/>
      <c r="J97" s="54"/>
      <c r="K97" s="54"/>
      <c r="L97" s="54"/>
      <c r="M97" s="54"/>
      <c r="N97" s="54"/>
      <c r="O97" s="54"/>
      <c r="P97" s="54"/>
      <c r="Q97" s="54"/>
      <c r="R97" s="54"/>
      <c r="S97" s="54"/>
      <c r="T97" s="54"/>
      <c r="U97" s="54"/>
      <c r="V97" s="54"/>
      <c r="W97" s="54"/>
      <c r="X97" s="54"/>
      <c r="Y97" s="54"/>
      <c r="Z97" s="54"/>
      <c r="AA97" s="54"/>
      <c r="AB97" s="54"/>
      <c r="AC97" s="54"/>
      <c r="AD97" s="54"/>
      <c r="AE97" s="54"/>
      <c r="AF97" s="54"/>
      <c r="AG97" s="54"/>
      <c r="AH97" s="54"/>
      <c r="AI97" s="54"/>
      <c r="AJ97" s="54"/>
      <c r="AK97" s="54"/>
      <c r="AL97" s="54"/>
      <c r="AM97" s="54"/>
      <c r="AN97" s="54"/>
      <c r="AO97" s="54"/>
      <c r="AP97" s="54"/>
      <c r="AQ97" s="54"/>
      <c r="AR97" s="54"/>
      <c r="AS97" s="54"/>
      <c r="AT97" s="54"/>
      <c r="AU97" s="54"/>
      <c r="AV97" s="54"/>
      <c r="AW97" s="54"/>
      <c r="AX97" s="54"/>
      <c r="AY97" s="54"/>
      <c r="AZ97" s="54"/>
      <c r="BA97" s="54"/>
      <c r="BB97" s="54"/>
      <c r="BC97" s="54"/>
      <c r="BD97" s="54"/>
      <c r="BE97" s="54"/>
      <c r="BF97" s="54"/>
      <c r="BG97" s="54"/>
      <c r="BH97" s="54"/>
      <c r="BI97" s="54"/>
      <c r="BJ97" s="54"/>
      <c r="BK97" s="54"/>
      <c r="BL97" s="54"/>
      <c r="BM97" s="54"/>
      <c r="BN97" s="54"/>
      <c r="BO97" s="54"/>
      <c r="BP97" s="54"/>
      <c r="BQ97" s="54"/>
      <c r="BR97" s="54"/>
      <c r="BS97" s="54"/>
      <c r="BT97" s="54"/>
      <c r="BU97" s="54"/>
      <c r="BV97" s="54"/>
      <c r="BW97" s="54"/>
    </row>
    <row r="98" spans="1:75" s="31" customFormat="1" ht="14.4" x14ac:dyDescent="0.25">
      <c r="A98" s="56"/>
      <c r="B98" s="56" t="s">
        <v>43</v>
      </c>
      <c r="C98" s="57"/>
      <c r="D98" s="59"/>
      <c r="E98" s="78"/>
      <c r="F98" s="78"/>
      <c r="G98" s="78"/>
      <c r="H98" s="78"/>
      <c r="I98" s="78"/>
      <c r="J98" s="78"/>
      <c r="K98" s="78"/>
      <c r="L98" s="78"/>
      <c r="M98" s="78"/>
      <c r="N98" s="78"/>
      <c r="O98" s="78"/>
      <c r="P98" s="78"/>
      <c r="Q98" s="78"/>
      <c r="R98" s="80"/>
      <c r="S98" s="80"/>
      <c r="T98" s="80"/>
      <c r="U98" s="80"/>
      <c r="V98" s="80"/>
      <c r="W98" s="80"/>
      <c r="X98" s="80"/>
      <c r="Y98" s="80"/>
      <c r="Z98" s="80"/>
      <c r="AA98" s="80"/>
      <c r="AB98" s="80"/>
      <c r="AC98" s="80"/>
      <c r="AD98" s="80"/>
      <c r="AE98" s="80"/>
      <c r="AF98" s="80"/>
      <c r="AG98" s="80"/>
      <c r="AH98" s="80"/>
      <c r="AI98" s="80"/>
      <c r="AJ98" s="80"/>
      <c r="AK98" s="80"/>
      <c r="AL98" s="80"/>
      <c r="AM98" s="80"/>
      <c r="AN98" s="80"/>
      <c r="AO98" s="80"/>
      <c r="AP98" s="80"/>
      <c r="AQ98" s="80"/>
      <c r="AR98" s="80"/>
      <c r="AS98" s="80"/>
      <c r="AT98" s="80"/>
      <c r="AU98" s="80"/>
      <c r="AV98" s="80"/>
      <c r="AW98" s="80"/>
      <c r="AX98" s="80"/>
      <c r="AY98" s="80"/>
      <c r="AZ98" s="80"/>
      <c r="BA98" s="80"/>
      <c r="BB98" s="80"/>
      <c r="BC98" s="80"/>
      <c r="BD98" s="80"/>
      <c r="BE98" s="80"/>
      <c r="BF98" s="80"/>
      <c r="BG98" s="80"/>
      <c r="BH98" s="80"/>
      <c r="BI98" s="80"/>
      <c r="BJ98" s="80"/>
      <c r="BK98" s="80"/>
      <c r="BL98" s="80"/>
      <c r="BM98" s="80"/>
      <c r="BN98" s="80"/>
      <c r="BO98" s="80"/>
      <c r="BP98" s="80"/>
      <c r="BQ98" s="80"/>
      <c r="BR98" s="80"/>
      <c r="BS98" s="80"/>
      <c r="BT98" s="80"/>
      <c r="BU98" s="80"/>
      <c r="BV98" s="80"/>
      <c r="BW98" s="80"/>
    </row>
    <row r="99" spans="1:75" s="37" customFormat="1" ht="14.4" x14ac:dyDescent="0.25">
      <c r="A99" s="56"/>
      <c r="B99" s="56"/>
      <c r="C99" s="57"/>
      <c r="D99" s="59"/>
      <c r="E99" s="120" t="str">
        <f xml:space="preserve"> E$96</f>
        <v>1st post forecast period flag</v>
      </c>
      <c r="F99" s="120">
        <f t="shared" ref="F99:BQ99" si="231" xml:space="preserve"> F$96</f>
        <v>0</v>
      </c>
      <c r="G99" s="120" t="str">
        <f t="shared" si="231"/>
        <v>flag</v>
      </c>
      <c r="H99" s="120">
        <f t="shared" si="231"/>
        <v>1</v>
      </c>
      <c r="I99" s="120">
        <f t="shared" si="231"/>
        <v>0</v>
      </c>
      <c r="J99" s="120">
        <f t="shared" si="231"/>
        <v>0</v>
      </c>
      <c r="K99" s="120">
        <f t="shared" si="231"/>
        <v>0</v>
      </c>
      <c r="L99" s="120">
        <f t="shared" si="231"/>
        <v>0</v>
      </c>
      <c r="M99" s="120">
        <f t="shared" si="231"/>
        <v>0</v>
      </c>
      <c r="N99" s="120">
        <f t="shared" si="231"/>
        <v>0</v>
      </c>
      <c r="O99" s="120">
        <f t="shared" si="231"/>
        <v>0</v>
      </c>
      <c r="P99" s="120">
        <f t="shared" si="231"/>
        <v>0</v>
      </c>
      <c r="Q99" s="120">
        <f t="shared" si="231"/>
        <v>0</v>
      </c>
      <c r="R99" s="120">
        <f t="shared" si="231"/>
        <v>0</v>
      </c>
      <c r="S99" s="120">
        <f t="shared" si="231"/>
        <v>0</v>
      </c>
      <c r="T99" s="120">
        <f t="shared" si="231"/>
        <v>0</v>
      </c>
      <c r="U99" s="120">
        <f t="shared" si="231"/>
        <v>0</v>
      </c>
      <c r="V99" s="120">
        <f t="shared" si="231"/>
        <v>0</v>
      </c>
      <c r="W99" s="120">
        <f t="shared" si="231"/>
        <v>0</v>
      </c>
      <c r="X99" s="120">
        <f t="shared" si="231"/>
        <v>0</v>
      </c>
      <c r="Y99" s="120">
        <f t="shared" si="231"/>
        <v>0</v>
      </c>
      <c r="Z99" s="120">
        <f t="shared" si="231"/>
        <v>0</v>
      </c>
      <c r="AA99" s="120">
        <f t="shared" si="231"/>
        <v>0</v>
      </c>
      <c r="AB99" s="120">
        <f t="shared" si="231"/>
        <v>0</v>
      </c>
      <c r="AC99" s="120">
        <f t="shared" si="231"/>
        <v>0</v>
      </c>
      <c r="AD99" s="120">
        <f t="shared" si="231"/>
        <v>0</v>
      </c>
      <c r="AE99" s="120">
        <f t="shared" si="231"/>
        <v>0</v>
      </c>
      <c r="AF99" s="120">
        <f t="shared" si="231"/>
        <v>0</v>
      </c>
      <c r="AG99" s="120">
        <f t="shared" si="231"/>
        <v>0</v>
      </c>
      <c r="AH99" s="120">
        <f t="shared" si="231"/>
        <v>0</v>
      </c>
      <c r="AI99" s="120">
        <f t="shared" si="231"/>
        <v>0</v>
      </c>
      <c r="AJ99" s="120">
        <f t="shared" si="231"/>
        <v>0</v>
      </c>
      <c r="AK99" s="120">
        <f t="shared" si="231"/>
        <v>0</v>
      </c>
      <c r="AL99" s="120">
        <f t="shared" si="231"/>
        <v>0</v>
      </c>
      <c r="AM99" s="120">
        <f t="shared" si="231"/>
        <v>0</v>
      </c>
      <c r="AN99" s="120">
        <f t="shared" si="231"/>
        <v>0</v>
      </c>
      <c r="AO99" s="120">
        <f t="shared" si="231"/>
        <v>0</v>
      </c>
      <c r="AP99" s="120">
        <f t="shared" si="231"/>
        <v>0</v>
      </c>
      <c r="AQ99" s="120">
        <f t="shared" si="231"/>
        <v>0</v>
      </c>
      <c r="AR99" s="120">
        <f t="shared" si="231"/>
        <v>0</v>
      </c>
      <c r="AS99" s="120">
        <f t="shared" si="231"/>
        <v>0</v>
      </c>
      <c r="AT99" s="120">
        <f t="shared" si="231"/>
        <v>0</v>
      </c>
      <c r="AU99" s="120">
        <f t="shared" si="231"/>
        <v>0</v>
      </c>
      <c r="AV99" s="120">
        <f t="shared" si="231"/>
        <v>0</v>
      </c>
      <c r="AW99" s="120">
        <f t="shared" si="231"/>
        <v>0</v>
      </c>
      <c r="AX99" s="120">
        <f t="shared" si="231"/>
        <v>0</v>
      </c>
      <c r="AY99" s="120">
        <f t="shared" si="231"/>
        <v>0</v>
      </c>
      <c r="AZ99" s="120">
        <f t="shared" si="231"/>
        <v>0</v>
      </c>
      <c r="BA99" s="120">
        <f t="shared" si="231"/>
        <v>0</v>
      </c>
      <c r="BB99" s="120">
        <f t="shared" si="231"/>
        <v>0</v>
      </c>
      <c r="BC99" s="120">
        <f t="shared" si="231"/>
        <v>0</v>
      </c>
      <c r="BD99" s="120">
        <f t="shared" si="231"/>
        <v>0</v>
      </c>
      <c r="BE99" s="120">
        <f t="shared" si="231"/>
        <v>0</v>
      </c>
      <c r="BF99" s="120">
        <f t="shared" si="231"/>
        <v>0</v>
      </c>
      <c r="BG99" s="120">
        <f t="shared" si="231"/>
        <v>0</v>
      </c>
      <c r="BH99" s="120">
        <f t="shared" si="231"/>
        <v>0</v>
      </c>
      <c r="BI99" s="120">
        <f t="shared" si="231"/>
        <v>0</v>
      </c>
      <c r="BJ99" s="120">
        <f t="shared" si="231"/>
        <v>0</v>
      </c>
      <c r="BK99" s="120">
        <f t="shared" si="231"/>
        <v>0</v>
      </c>
      <c r="BL99" s="120">
        <f t="shared" si="231"/>
        <v>0</v>
      </c>
      <c r="BM99" s="120">
        <f t="shared" si="231"/>
        <v>0</v>
      </c>
      <c r="BN99" s="120">
        <f t="shared" si="231"/>
        <v>0</v>
      </c>
      <c r="BO99" s="120">
        <f t="shared" si="231"/>
        <v>0</v>
      </c>
      <c r="BP99" s="120">
        <f t="shared" si="231"/>
        <v>0</v>
      </c>
      <c r="BQ99" s="120">
        <f t="shared" si="231"/>
        <v>0</v>
      </c>
      <c r="BR99" s="120">
        <f t="shared" ref="BR99:BW99" si="232" xml:space="preserve"> BR$96</f>
        <v>0</v>
      </c>
      <c r="BS99" s="120">
        <f t="shared" si="232"/>
        <v>0</v>
      </c>
      <c r="BT99" s="120">
        <f t="shared" si="232"/>
        <v>1</v>
      </c>
      <c r="BU99" s="120">
        <f t="shared" si="232"/>
        <v>0</v>
      </c>
      <c r="BV99" s="120">
        <f t="shared" si="232"/>
        <v>0</v>
      </c>
      <c r="BW99" s="120">
        <f t="shared" si="232"/>
        <v>0</v>
      </c>
    </row>
    <row r="100" spans="1:75" s="37" customFormat="1" ht="14.4" x14ac:dyDescent="0.25">
      <c r="A100" s="56"/>
      <c r="B100" s="56"/>
      <c r="C100" s="57"/>
      <c r="D100" s="59"/>
      <c r="E100" s="54" t="s">
        <v>43</v>
      </c>
      <c r="F100" s="54"/>
      <c r="G100" s="54" t="s">
        <v>15</v>
      </c>
      <c r="H100" s="54">
        <f xml:space="preserve"> SUM(J100:BW100)</f>
        <v>4</v>
      </c>
      <c r="I100" s="123"/>
      <c r="J100" s="54">
        <f t="shared" ref="J100:Q100" si="233" xml:space="preserve"> I100 + J99</f>
        <v>0</v>
      </c>
      <c r="K100" s="54">
        <f t="shared" si="233"/>
        <v>0</v>
      </c>
      <c r="L100" s="54">
        <f t="shared" si="233"/>
        <v>0</v>
      </c>
      <c r="M100" s="54">
        <f t="shared" si="233"/>
        <v>0</v>
      </c>
      <c r="N100" s="54">
        <f t="shared" si="233"/>
        <v>0</v>
      </c>
      <c r="O100" s="54">
        <f t="shared" si="233"/>
        <v>0</v>
      </c>
      <c r="P100" s="54">
        <f t="shared" si="233"/>
        <v>0</v>
      </c>
      <c r="Q100" s="54">
        <f t="shared" si="233"/>
        <v>0</v>
      </c>
      <c r="R100" s="54">
        <f t="shared" ref="R100" si="234" xml:space="preserve"> Q100 + R99</f>
        <v>0</v>
      </c>
      <c r="S100" s="54">
        <f t="shared" ref="S100" si="235" xml:space="preserve"> R100 + S99</f>
        <v>0</v>
      </c>
      <c r="T100" s="54">
        <f t="shared" ref="T100" si="236" xml:space="preserve"> S100 + T99</f>
        <v>0</v>
      </c>
      <c r="U100" s="54">
        <f t="shared" ref="U100" si="237" xml:space="preserve"> T100 + U99</f>
        <v>0</v>
      </c>
      <c r="V100" s="54">
        <f t="shared" ref="V100" si="238" xml:space="preserve"> U100 + V99</f>
        <v>0</v>
      </c>
      <c r="W100" s="54">
        <f t="shared" ref="W100" si="239" xml:space="preserve"> V100 + W99</f>
        <v>0</v>
      </c>
      <c r="X100" s="54">
        <f t="shared" ref="X100" si="240" xml:space="preserve"> W100 + X99</f>
        <v>0</v>
      </c>
      <c r="Y100" s="54">
        <f t="shared" ref="Y100" si="241" xml:space="preserve"> X100 + Y99</f>
        <v>0</v>
      </c>
      <c r="Z100" s="54">
        <f t="shared" ref="Z100" si="242" xml:space="preserve"> Y100 + Z99</f>
        <v>0</v>
      </c>
      <c r="AA100" s="54">
        <f t="shared" ref="AA100" si="243" xml:space="preserve"> Z100 + AA99</f>
        <v>0</v>
      </c>
      <c r="AB100" s="54">
        <f t="shared" ref="AB100" si="244" xml:space="preserve"> AA100 + AB99</f>
        <v>0</v>
      </c>
      <c r="AC100" s="54">
        <f t="shared" ref="AC100" si="245" xml:space="preserve"> AB100 + AC99</f>
        <v>0</v>
      </c>
      <c r="AD100" s="54">
        <f t="shared" ref="AD100" si="246" xml:space="preserve"> AC100 + AD99</f>
        <v>0</v>
      </c>
      <c r="AE100" s="54">
        <f t="shared" ref="AE100" si="247" xml:space="preserve"> AD100 + AE99</f>
        <v>0</v>
      </c>
      <c r="AF100" s="54">
        <f t="shared" ref="AF100" si="248" xml:space="preserve"> AE100 + AF99</f>
        <v>0</v>
      </c>
      <c r="AG100" s="54">
        <f t="shared" ref="AG100" si="249" xml:space="preserve"> AF100 + AG99</f>
        <v>0</v>
      </c>
      <c r="AH100" s="54">
        <f t="shared" ref="AH100" si="250" xml:space="preserve"> AG100 + AH99</f>
        <v>0</v>
      </c>
      <c r="AI100" s="54">
        <f t="shared" ref="AI100" si="251" xml:space="preserve"> AH100 + AI99</f>
        <v>0</v>
      </c>
      <c r="AJ100" s="54">
        <f t="shared" ref="AJ100" si="252" xml:space="preserve"> AI100 + AJ99</f>
        <v>0</v>
      </c>
      <c r="AK100" s="54">
        <f t="shared" ref="AK100" si="253" xml:space="preserve"> AJ100 + AK99</f>
        <v>0</v>
      </c>
      <c r="AL100" s="54">
        <f t="shared" ref="AL100" si="254" xml:space="preserve"> AK100 + AL99</f>
        <v>0</v>
      </c>
      <c r="AM100" s="54">
        <f t="shared" ref="AM100" si="255" xml:space="preserve"> AL100 + AM99</f>
        <v>0</v>
      </c>
      <c r="AN100" s="54">
        <f t="shared" ref="AN100" si="256" xml:space="preserve"> AM100 + AN99</f>
        <v>0</v>
      </c>
      <c r="AO100" s="54">
        <f t="shared" ref="AO100" si="257" xml:space="preserve"> AN100 + AO99</f>
        <v>0</v>
      </c>
      <c r="AP100" s="54">
        <f t="shared" ref="AP100" si="258" xml:space="preserve"> AO100 + AP99</f>
        <v>0</v>
      </c>
      <c r="AQ100" s="54">
        <f t="shared" ref="AQ100" si="259" xml:space="preserve"> AP100 + AQ99</f>
        <v>0</v>
      </c>
      <c r="AR100" s="54">
        <f t="shared" ref="AR100" si="260" xml:space="preserve"> AQ100 + AR99</f>
        <v>0</v>
      </c>
      <c r="AS100" s="54">
        <f t="shared" ref="AS100" si="261" xml:space="preserve"> AR100 + AS99</f>
        <v>0</v>
      </c>
      <c r="AT100" s="54">
        <f t="shared" ref="AT100" si="262" xml:space="preserve"> AS100 + AT99</f>
        <v>0</v>
      </c>
      <c r="AU100" s="54">
        <f t="shared" ref="AU100" si="263" xml:space="preserve"> AT100 + AU99</f>
        <v>0</v>
      </c>
      <c r="AV100" s="54">
        <f t="shared" ref="AV100" si="264" xml:space="preserve"> AU100 + AV99</f>
        <v>0</v>
      </c>
      <c r="AW100" s="54">
        <f t="shared" ref="AW100" si="265" xml:space="preserve"> AV100 + AW99</f>
        <v>0</v>
      </c>
      <c r="AX100" s="54">
        <f t="shared" ref="AX100" si="266" xml:space="preserve"> AW100 + AX99</f>
        <v>0</v>
      </c>
      <c r="AY100" s="54">
        <f t="shared" ref="AY100" si="267" xml:space="preserve"> AX100 + AY99</f>
        <v>0</v>
      </c>
      <c r="AZ100" s="54">
        <f t="shared" ref="AZ100" si="268" xml:space="preserve"> AY100 + AZ99</f>
        <v>0</v>
      </c>
      <c r="BA100" s="54">
        <f t="shared" ref="BA100" si="269" xml:space="preserve"> AZ100 + BA99</f>
        <v>0</v>
      </c>
      <c r="BB100" s="54">
        <f t="shared" ref="BB100" si="270" xml:space="preserve"> BA100 + BB99</f>
        <v>0</v>
      </c>
      <c r="BC100" s="54">
        <f t="shared" ref="BC100" si="271" xml:space="preserve"> BB100 + BC99</f>
        <v>0</v>
      </c>
      <c r="BD100" s="54">
        <f t="shared" ref="BD100" si="272" xml:space="preserve"> BC100 + BD99</f>
        <v>0</v>
      </c>
      <c r="BE100" s="54">
        <f t="shared" ref="BE100" si="273" xml:space="preserve"> BD100 + BE99</f>
        <v>0</v>
      </c>
      <c r="BF100" s="54">
        <f t="shared" ref="BF100" si="274" xml:space="preserve"> BE100 + BF99</f>
        <v>0</v>
      </c>
      <c r="BG100" s="54">
        <f t="shared" ref="BG100" si="275" xml:space="preserve"> BF100 + BG99</f>
        <v>0</v>
      </c>
      <c r="BH100" s="54">
        <f t="shared" ref="BH100" si="276" xml:space="preserve"> BG100 + BH99</f>
        <v>0</v>
      </c>
      <c r="BI100" s="54">
        <f t="shared" ref="BI100" si="277" xml:space="preserve"> BH100 + BI99</f>
        <v>0</v>
      </c>
      <c r="BJ100" s="54">
        <f t="shared" ref="BJ100" si="278" xml:space="preserve"> BI100 + BJ99</f>
        <v>0</v>
      </c>
      <c r="BK100" s="54">
        <f t="shared" ref="BK100" si="279" xml:space="preserve"> BJ100 + BK99</f>
        <v>0</v>
      </c>
      <c r="BL100" s="54">
        <f t="shared" ref="BL100" si="280" xml:space="preserve"> BK100 + BL99</f>
        <v>0</v>
      </c>
      <c r="BM100" s="54">
        <f t="shared" ref="BM100" si="281" xml:space="preserve"> BL100 + BM99</f>
        <v>0</v>
      </c>
      <c r="BN100" s="54">
        <f t="shared" ref="BN100" si="282" xml:space="preserve"> BM100 + BN99</f>
        <v>0</v>
      </c>
      <c r="BO100" s="54">
        <f t="shared" ref="BO100" si="283" xml:space="preserve"> BN100 + BO99</f>
        <v>0</v>
      </c>
      <c r="BP100" s="54">
        <f t="shared" ref="BP100" si="284" xml:space="preserve"> BO100 + BP99</f>
        <v>0</v>
      </c>
      <c r="BQ100" s="54">
        <f t="shared" ref="BQ100" si="285" xml:space="preserve"> BP100 + BQ99</f>
        <v>0</v>
      </c>
      <c r="BR100" s="54">
        <f t="shared" ref="BR100" si="286" xml:space="preserve"> BQ100 + BR99</f>
        <v>0</v>
      </c>
      <c r="BS100" s="54">
        <f t="shared" ref="BS100" si="287" xml:space="preserve"> BR100 + BS99</f>
        <v>0</v>
      </c>
      <c r="BT100" s="54">
        <f t="shared" ref="BT100" si="288" xml:space="preserve"> BS100 + BT99</f>
        <v>1</v>
      </c>
      <c r="BU100" s="54">
        <f t="shared" ref="BU100" si="289" xml:space="preserve"> BT100 + BU99</f>
        <v>1</v>
      </c>
      <c r="BV100" s="54">
        <f t="shared" ref="BV100" si="290" xml:space="preserve"> BU100 + BV99</f>
        <v>1</v>
      </c>
      <c r="BW100" s="54">
        <f t="shared" ref="BW100" si="291" xml:space="preserve"> BV100 + BW99</f>
        <v>1</v>
      </c>
    </row>
    <row r="101" spans="1:75" s="37" customFormat="1" ht="14.4" x14ac:dyDescent="0.25">
      <c r="A101" s="56"/>
      <c r="B101" s="56"/>
      <c r="C101" s="57"/>
      <c r="D101" s="59"/>
      <c r="E101" s="54" t="s">
        <v>44</v>
      </c>
      <c r="F101" s="54">
        <f xml:space="preserve"> SUM(J100:BW100)</f>
        <v>4</v>
      </c>
      <c r="G101" s="54" t="s">
        <v>45</v>
      </c>
      <c r="H101" s="54"/>
      <c r="I101" s="54"/>
      <c r="J101" s="54"/>
      <c r="K101" s="54"/>
      <c r="L101" s="54"/>
      <c r="M101" s="54"/>
      <c r="N101" s="54"/>
      <c r="O101" s="54"/>
      <c r="P101" s="54"/>
      <c r="Q101" s="54"/>
      <c r="R101" s="59"/>
      <c r="S101" s="59"/>
      <c r="T101" s="59"/>
      <c r="U101" s="59"/>
      <c r="V101" s="59"/>
      <c r="W101" s="59"/>
      <c r="X101" s="59"/>
      <c r="Y101" s="59"/>
      <c r="Z101" s="59"/>
      <c r="AA101" s="59"/>
      <c r="AB101" s="59"/>
      <c r="AC101" s="59"/>
      <c r="AD101" s="59"/>
      <c r="AE101" s="59"/>
      <c r="AF101" s="59"/>
      <c r="AG101" s="59"/>
      <c r="AH101" s="59"/>
      <c r="AI101" s="59"/>
      <c r="AJ101" s="59"/>
      <c r="AK101" s="59"/>
      <c r="AL101" s="59"/>
      <c r="AM101" s="59"/>
      <c r="AN101" s="59"/>
      <c r="AO101" s="59"/>
      <c r="AP101" s="59"/>
      <c r="AQ101" s="59"/>
      <c r="AR101" s="59"/>
      <c r="AS101" s="59"/>
      <c r="AT101" s="59"/>
      <c r="AU101" s="59"/>
      <c r="AV101" s="59"/>
      <c r="AW101" s="59"/>
      <c r="AX101" s="59"/>
      <c r="AY101" s="59"/>
      <c r="AZ101" s="59"/>
      <c r="BA101" s="59"/>
      <c r="BB101" s="59"/>
      <c r="BC101" s="59"/>
      <c r="BD101" s="59"/>
      <c r="BE101" s="59"/>
      <c r="BF101" s="59"/>
      <c r="BG101" s="59"/>
      <c r="BH101" s="59"/>
      <c r="BI101" s="59"/>
      <c r="BJ101" s="59"/>
      <c r="BK101" s="59"/>
      <c r="BL101" s="59"/>
      <c r="BM101" s="59"/>
      <c r="BN101" s="59"/>
      <c r="BO101" s="59"/>
      <c r="BP101" s="59"/>
      <c r="BQ101" s="59"/>
      <c r="BR101" s="59"/>
      <c r="BS101" s="59"/>
      <c r="BT101" s="59"/>
      <c r="BU101" s="59"/>
      <c r="BV101" s="59"/>
      <c r="BW101" s="59"/>
    </row>
    <row r="102" spans="1:75" s="39" customFormat="1" ht="14.4" x14ac:dyDescent="0.25">
      <c r="A102" s="56"/>
      <c r="B102" s="56"/>
      <c r="C102" s="57"/>
      <c r="D102" s="59"/>
      <c r="E102" s="88"/>
      <c r="F102" s="88"/>
      <c r="G102" s="88"/>
      <c r="H102" s="88"/>
      <c r="I102" s="88"/>
      <c r="J102" s="88"/>
      <c r="K102" s="88"/>
      <c r="L102" s="88"/>
      <c r="M102" s="88"/>
      <c r="N102" s="88"/>
      <c r="O102" s="88"/>
      <c r="P102" s="88"/>
      <c r="Q102" s="88"/>
      <c r="R102" s="80"/>
      <c r="S102" s="80"/>
      <c r="T102" s="80"/>
      <c r="U102" s="80"/>
      <c r="V102" s="80"/>
      <c r="W102" s="80"/>
      <c r="X102" s="80"/>
      <c r="Y102" s="80"/>
      <c r="Z102" s="80"/>
      <c r="AA102" s="80"/>
      <c r="AB102" s="80"/>
      <c r="AC102" s="80"/>
      <c r="AD102" s="80"/>
      <c r="AE102" s="80"/>
      <c r="AF102" s="80"/>
      <c r="AG102" s="80"/>
      <c r="AH102" s="80"/>
      <c r="AI102" s="80"/>
      <c r="AJ102" s="80"/>
      <c r="AK102" s="80"/>
      <c r="AL102" s="80"/>
      <c r="AM102" s="80"/>
      <c r="AN102" s="80"/>
      <c r="AO102" s="80"/>
      <c r="AP102" s="80"/>
      <c r="AQ102" s="80"/>
      <c r="AR102" s="80"/>
      <c r="AS102" s="80"/>
      <c r="AT102" s="80"/>
      <c r="AU102" s="80"/>
      <c r="AV102" s="80"/>
      <c r="AW102" s="80"/>
      <c r="AX102" s="80"/>
      <c r="AY102" s="80"/>
      <c r="AZ102" s="80"/>
      <c r="BA102" s="80"/>
      <c r="BB102" s="80"/>
      <c r="BC102" s="80"/>
      <c r="BD102" s="80"/>
      <c r="BE102" s="80"/>
      <c r="BF102" s="80"/>
      <c r="BG102" s="80"/>
      <c r="BH102" s="80"/>
      <c r="BI102" s="80"/>
      <c r="BJ102" s="80"/>
      <c r="BK102" s="80"/>
      <c r="BL102" s="80"/>
      <c r="BM102" s="80"/>
      <c r="BN102" s="80"/>
      <c r="BO102" s="80"/>
      <c r="BP102" s="80"/>
      <c r="BQ102" s="80"/>
      <c r="BR102" s="80"/>
      <c r="BS102" s="80"/>
      <c r="BT102" s="80"/>
      <c r="BU102" s="80"/>
      <c r="BV102" s="80"/>
      <c r="BW102" s="80"/>
    </row>
    <row r="103" spans="1:75" s="29" customFormat="1" ht="14.4" x14ac:dyDescent="0.25">
      <c r="A103" s="52"/>
      <c r="B103" s="52" t="s">
        <v>34</v>
      </c>
      <c r="C103" s="53"/>
      <c r="D103" s="54"/>
      <c r="E103" s="55"/>
      <c r="F103" s="124"/>
      <c r="G103" s="125"/>
      <c r="H103" s="125"/>
      <c r="I103" s="125"/>
      <c r="J103" s="125"/>
      <c r="K103" s="125"/>
      <c r="L103" s="125"/>
      <c r="M103" s="125"/>
      <c r="N103" s="120"/>
      <c r="O103" s="125"/>
      <c r="P103" s="125"/>
      <c r="Q103" s="125"/>
      <c r="R103" s="120"/>
      <c r="S103" s="120"/>
      <c r="T103" s="120"/>
      <c r="U103" s="120"/>
      <c r="V103" s="120"/>
      <c r="W103" s="120"/>
      <c r="X103" s="120"/>
      <c r="Y103" s="120"/>
      <c r="Z103" s="120"/>
      <c r="AA103" s="120"/>
      <c r="AB103" s="120"/>
      <c r="AC103" s="120"/>
      <c r="AD103" s="120"/>
      <c r="AE103" s="120"/>
      <c r="AF103" s="120"/>
      <c r="AG103" s="120"/>
      <c r="AH103" s="120"/>
      <c r="AI103" s="120"/>
      <c r="AJ103" s="120"/>
      <c r="AK103" s="120"/>
      <c r="AL103" s="120"/>
      <c r="AM103" s="120"/>
      <c r="AN103" s="120"/>
      <c r="AO103" s="120"/>
      <c r="AP103" s="120"/>
      <c r="AQ103" s="120"/>
      <c r="AR103" s="120"/>
      <c r="AS103" s="120"/>
      <c r="AT103" s="120"/>
      <c r="AU103" s="120"/>
      <c r="AV103" s="120"/>
      <c r="AW103" s="120"/>
      <c r="AX103" s="120"/>
      <c r="AY103" s="120"/>
      <c r="AZ103" s="120"/>
      <c r="BA103" s="120"/>
      <c r="BB103" s="120"/>
      <c r="BC103" s="120"/>
      <c r="BD103" s="120"/>
      <c r="BE103" s="120"/>
      <c r="BF103" s="120"/>
      <c r="BG103" s="120"/>
      <c r="BH103" s="120"/>
      <c r="BI103" s="120"/>
      <c r="BJ103" s="120"/>
      <c r="BK103" s="120"/>
      <c r="BL103" s="120"/>
      <c r="BM103" s="120"/>
      <c r="BN103" s="120"/>
      <c r="BO103" s="120"/>
      <c r="BP103" s="120"/>
      <c r="BQ103" s="120"/>
      <c r="BR103" s="120"/>
      <c r="BS103" s="120"/>
      <c r="BT103" s="120"/>
      <c r="BU103" s="120"/>
      <c r="BV103" s="120"/>
      <c r="BW103" s="120"/>
    </row>
    <row r="104" spans="1:75" s="29" customFormat="1" ht="14.4" x14ac:dyDescent="0.25">
      <c r="A104" s="52"/>
      <c r="B104" s="52"/>
      <c r="C104" s="53" t="s">
        <v>35</v>
      </c>
      <c r="D104" s="54"/>
      <c r="E104" s="55"/>
      <c r="F104" s="124"/>
      <c r="G104" s="125"/>
      <c r="H104" s="125"/>
      <c r="I104" s="125"/>
      <c r="J104" s="125"/>
      <c r="K104" s="125"/>
      <c r="L104" s="125"/>
      <c r="M104" s="125"/>
      <c r="N104" s="120"/>
      <c r="O104" s="125"/>
      <c r="P104" s="125"/>
      <c r="Q104" s="125"/>
      <c r="R104" s="120"/>
      <c r="S104" s="120"/>
      <c r="T104" s="120"/>
      <c r="U104" s="120"/>
      <c r="V104" s="120"/>
      <c r="W104" s="120"/>
      <c r="X104" s="120"/>
      <c r="Y104" s="120"/>
      <c r="Z104" s="120"/>
      <c r="AA104" s="120"/>
      <c r="AB104" s="120"/>
      <c r="AC104" s="120"/>
      <c r="AD104" s="120"/>
      <c r="AE104" s="120"/>
      <c r="AF104" s="120"/>
      <c r="AG104" s="120"/>
      <c r="AH104" s="120"/>
      <c r="AI104" s="120"/>
      <c r="AJ104" s="120"/>
      <c r="AK104" s="120"/>
      <c r="AL104" s="120"/>
      <c r="AM104" s="120"/>
      <c r="AN104" s="120"/>
      <c r="AO104" s="120"/>
      <c r="AP104" s="120"/>
      <c r="AQ104" s="120"/>
      <c r="AR104" s="120"/>
      <c r="AS104" s="120"/>
      <c r="AT104" s="120"/>
      <c r="AU104" s="120"/>
      <c r="AV104" s="120"/>
      <c r="AW104" s="120"/>
      <c r="AX104" s="120"/>
      <c r="AY104" s="120"/>
      <c r="AZ104" s="120"/>
      <c r="BA104" s="120"/>
      <c r="BB104" s="120"/>
      <c r="BC104" s="120"/>
      <c r="BD104" s="120"/>
      <c r="BE104" s="120"/>
      <c r="BF104" s="120"/>
      <c r="BG104" s="120"/>
      <c r="BH104" s="120"/>
      <c r="BI104" s="120"/>
      <c r="BJ104" s="120"/>
      <c r="BK104" s="120"/>
      <c r="BL104" s="120"/>
      <c r="BM104" s="120"/>
      <c r="BN104" s="120"/>
      <c r="BO104" s="120"/>
      <c r="BP104" s="120"/>
      <c r="BQ104" s="120"/>
      <c r="BR104" s="120"/>
      <c r="BS104" s="120"/>
      <c r="BT104" s="120"/>
      <c r="BU104" s="120"/>
      <c r="BV104" s="120"/>
      <c r="BW104" s="120"/>
    </row>
    <row r="105" spans="1:75" s="29" customFormat="1" ht="14.4" x14ac:dyDescent="0.25">
      <c r="A105" s="52"/>
      <c r="B105" s="52"/>
      <c r="C105" s="53"/>
      <c r="D105" s="54"/>
      <c r="E105" s="125" t="str">
        <f xml:space="preserve"> E$13</f>
        <v>First model column flag</v>
      </c>
      <c r="F105" s="125">
        <f t="shared" ref="F105:BQ105" si="292" xml:space="preserve"> F$13</f>
        <v>0</v>
      </c>
      <c r="G105" s="125" t="str">
        <f t="shared" si="292"/>
        <v>flag</v>
      </c>
      <c r="H105" s="125">
        <f t="shared" si="292"/>
        <v>1</v>
      </c>
      <c r="I105" s="125">
        <f t="shared" si="292"/>
        <v>0</v>
      </c>
      <c r="J105" s="125">
        <f t="shared" si="292"/>
        <v>1</v>
      </c>
      <c r="K105" s="125">
        <f t="shared" si="292"/>
        <v>0</v>
      </c>
      <c r="L105" s="125">
        <f t="shared" si="292"/>
        <v>0</v>
      </c>
      <c r="M105" s="125">
        <f t="shared" si="292"/>
        <v>0</v>
      </c>
      <c r="N105" s="125">
        <f t="shared" si="292"/>
        <v>0</v>
      </c>
      <c r="O105" s="125">
        <f t="shared" si="292"/>
        <v>0</v>
      </c>
      <c r="P105" s="125">
        <f t="shared" si="292"/>
        <v>0</v>
      </c>
      <c r="Q105" s="125">
        <f t="shared" si="292"/>
        <v>0</v>
      </c>
      <c r="R105" s="125">
        <f t="shared" si="292"/>
        <v>0</v>
      </c>
      <c r="S105" s="125">
        <f t="shared" si="292"/>
        <v>0</v>
      </c>
      <c r="T105" s="125">
        <f t="shared" si="292"/>
        <v>0</v>
      </c>
      <c r="U105" s="125">
        <f t="shared" si="292"/>
        <v>0</v>
      </c>
      <c r="V105" s="125">
        <f t="shared" si="292"/>
        <v>0</v>
      </c>
      <c r="W105" s="125">
        <f t="shared" si="292"/>
        <v>0</v>
      </c>
      <c r="X105" s="125">
        <f t="shared" si="292"/>
        <v>0</v>
      </c>
      <c r="Y105" s="125">
        <f t="shared" si="292"/>
        <v>0</v>
      </c>
      <c r="Z105" s="125">
        <f t="shared" si="292"/>
        <v>0</v>
      </c>
      <c r="AA105" s="125">
        <f t="shared" si="292"/>
        <v>0</v>
      </c>
      <c r="AB105" s="125">
        <f t="shared" si="292"/>
        <v>0</v>
      </c>
      <c r="AC105" s="125">
        <f t="shared" si="292"/>
        <v>0</v>
      </c>
      <c r="AD105" s="125">
        <f t="shared" si="292"/>
        <v>0</v>
      </c>
      <c r="AE105" s="125">
        <f t="shared" si="292"/>
        <v>0</v>
      </c>
      <c r="AF105" s="125">
        <f t="shared" si="292"/>
        <v>0</v>
      </c>
      <c r="AG105" s="125">
        <f t="shared" si="292"/>
        <v>0</v>
      </c>
      <c r="AH105" s="125">
        <f t="shared" si="292"/>
        <v>0</v>
      </c>
      <c r="AI105" s="125">
        <f t="shared" si="292"/>
        <v>0</v>
      </c>
      <c r="AJ105" s="125">
        <f t="shared" si="292"/>
        <v>0</v>
      </c>
      <c r="AK105" s="125">
        <f t="shared" si="292"/>
        <v>0</v>
      </c>
      <c r="AL105" s="125">
        <f t="shared" si="292"/>
        <v>0</v>
      </c>
      <c r="AM105" s="125">
        <f t="shared" si="292"/>
        <v>0</v>
      </c>
      <c r="AN105" s="125">
        <f t="shared" si="292"/>
        <v>0</v>
      </c>
      <c r="AO105" s="125">
        <f t="shared" si="292"/>
        <v>0</v>
      </c>
      <c r="AP105" s="125">
        <f t="shared" si="292"/>
        <v>0</v>
      </c>
      <c r="AQ105" s="125">
        <f t="shared" si="292"/>
        <v>0</v>
      </c>
      <c r="AR105" s="125">
        <f t="shared" si="292"/>
        <v>0</v>
      </c>
      <c r="AS105" s="125">
        <f t="shared" si="292"/>
        <v>0</v>
      </c>
      <c r="AT105" s="125">
        <f t="shared" si="292"/>
        <v>0</v>
      </c>
      <c r="AU105" s="125">
        <f t="shared" si="292"/>
        <v>0</v>
      </c>
      <c r="AV105" s="125">
        <f t="shared" si="292"/>
        <v>0</v>
      </c>
      <c r="AW105" s="125">
        <f t="shared" si="292"/>
        <v>0</v>
      </c>
      <c r="AX105" s="125">
        <f t="shared" si="292"/>
        <v>0</v>
      </c>
      <c r="AY105" s="125">
        <f t="shared" si="292"/>
        <v>0</v>
      </c>
      <c r="AZ105" s="125">
        <f t="shared" si="292"/>
        <v>0</v>
      </c>
      <c r="BA105" s="125">
        <f t="shared" si="292"/>
        <v>0</v>
      </c>
      <c r="BB105" s="125">
        <f t="shared" si="292"/>
        <v>0</v>
      </c>
      <c r="BC105" s="125">
        <f t="shared" si="292"/>
        <v>0</v>
      </c>
      <c r="BD105" s="125">
        <f t="shared" si="292"/>
        <v>0</v>
      </c>
      <c r="BE105" s="125">
        <f t="shared" si="292"/>
        <v>0</v>
      </c>
      <c r="BF105" s="125">
        <f t="shared" si="292"/>
        <v>0</v>
      </c>
      <c r="BG105" s="125">
        <f t="shared" si="292"/>
        <v>0</v>
      </c>
      <c r="BH105" s="125">
        <f t="shared" si="292"/>
        <v>0</v>
      </c>
      <c r="BI105" s="125">
        <f t="shared" si="292"/>
        <v>0</v>
      </c>
      <c r="BJ105" s="125">
        <f t="shared" si="292"/>
        <v>0</v>
      </c>
      <c r="BK105" s="125">
        <f t="shared" si="292"/>
        <v>0</v>
      </c>
      <c r="BL105" s="125">
        <f t="shared" si="292"/>
        <v>0</v>
      </c>
      <c r="BM105" s="125">
        <f t="shared" si="292"/>
        <v>0</v>
      </c>
      <c r="BN105" s="125">
        <f t="shared" si="292"/>
        <v>0</v>
      </c>
      <c r="BO105" s="125">
        <f t="shared" si="292"/>
        <v>0</v>
      </c>
      <c r="BP105" s="125">
        <f t="shared" si="292"/>
        <v>0</v>
      </c>
      <c r="BQ105" s="125">
        <f t="shared" si="292"/>
        <v>0</v>
      </c>
      <c r="BR105" s="125">
        <f t="shared" ref="BR105:BW105" si="293" xml:space="preserve"> BR$13</f>
        <v>0</v>
      </c>
      <c r="BS105" s="125">
        <f t="shared" si="293"/>
        <v>0</v>
      </c>
      <c r="BT105" s="125">
        <f t="shared" si="293"/>
        <v>0</v>
      </c>
      <c r="BU105" s="125">
        <f t="shared" si="293"/>
        <v>0</v>
      </c>
      <c r="BV105" s="125">
        <f t="shared" si="293"/>
        <v>0</v>
      </c>
      <c r="BW105" s="125">
        <f t="shared" si="293"/>
        <v>0</v>
      </c>
    </row>
    <row r="106" spans="1:75" s="1" customFormat="1" ht="14.4" x14ac:dyDescent="0.25">
      <c r="A106" s="52"/>
      <c r="B106" s="52"/>
      <c r="C106" s="53"/>
      <c r="D106" s="54"/>
      <c r="E106" s="125" t="str">
        <f xml:space="preserve"> E$47</f>
        <v>First forecast period flag</v>
      </c>
      <c r="F106" s="125">
        <f t="shared" ref="F106:BQ106" si="294" xml:space="preserve"> F$47</f>
        <v>0</v>
      </c>
      <c r="G106" s="125" t="str">
        <f t="shared" si="294"/>
        <v>flag</v>
      </c>
      <c r="H106" s="125">
        <f t="shared" si="294"/>
        <v>1</v>
      </c>
      <c r="I106" s="125">
        <f t="shared" si="294"/>
        <v>0</v>
      </c>
      <c r="J106" s="125">
        <f t="shared" si="294"/>
        <v>0</v>
      </c>
      <c r="K106" s="125">
        <f t="shared" si="294"/>
        <v>0</v>
      </c>
      <c r="L106" s="125">
        <f t="shared" si="294"/>
        <v>1</v>
      </c>
      <c r="M106" s="125">
        <f t="shared" si="294"/>
        <v>0</v>
      </c>
      <c r="N106" s="125">
        <f t="shared" si="294"/>
        <v>0</v>
      </c>
      <c r="O106" s="125">
        <f t="shared" si="294"/>
        <v>0</v>
      </c>
      <c r="P106" s="125">
        <f t="shared" si="294"/>
        <v>0</v>
      </c>
      <c r="Q106" s="125">
        <f t="shared" si="294"/>
        <v>0</v>
      </c>
      <c r="R106" s="125">
        <f t="shared" si="294"/>
        <v>0</v>
      </c>
      <c r="S106" s="125">
        <f t="shared" si="294"/>
        <v>0</v>
      </c>
      <c r="T106" s="125">
        <f t="shared" si="294"/>
        <v>0</v>
      </c>
      <c r="U106" s="125">
        <f t="shared" si="294"/>
        <v>0</v>
      </c>
      <c r="V106" s="125">
        <f t="shared" si="294"/>
        <v>0</v>
      </c>
      <c r="W106" s="125">
        <f t="shared" si="294"/>
        <v>0</v>
      </c>
      <c r="X106" s="125">
        <f t="shared" si="294"/>
        <v>0</v>
      </c>
      <c r="Y106" s="125">
        <f t="shared" si="294"/>
        <v>0</v>
      </c>
      <c r="Z106" s="125">
        <f t="shared" si="294"/>
        <v>0</v>
      </c>
      <c r="AA106" s="125">
        <f t="shared" si="294"/>
        <v>0</v>
      </c>
      <c r="AB106" s="125">
        <f t="shared" si="294"/>
        <v>0</v>
      </c>
      <c r="AC106" s="125">
        <f t="shared" si="294"/>
        <v>0</v>
      </c>
      <c r="AD106" s="125">
        <f t="shared" si="294"/>
        <v>0</v>
      </c>
      <c r="AE106" s="125">
        <f t="shared" si="294"/>
        <v>0</v>
      </c>
      <c r="AF106" s="125">
        <f t="shared" si="294"/>
        <v>0</v>
      </c>
      <c r="AG106" s="125">
        <f t="shared" si="294"/>
        <v>0</v>
      </c>
      <c r="AH106" s="125">
        <f t="shared" si="294"/>
        <v>0</v>
      </c>
      <c r="AI106" s="125">
        <f t="shared" si="294"/>
        <v>0</v>
      </c>
      <c r="AJ106" s="125">
        <f t="shared" si="294"/>
        <v>0</v>
      </c>
      <c r="AK106" s="125">
        <f t="shared" si="294"/>
        <v>0</v>
      </c>
      <c r="AL106" s="125">
        <f t="shared" si="294"/>
        <v>0</v>
      </c>
      <c r="AM106" s="125">
        <f t="shared" si="294"/>
        <v>0</v>
      </c>
      <c r="AN106" s="125">
        <f t="shared" si="294"/>
        <v>0</v>
      </c>
      <c r="AO106" s="125">
        <f t="shared" si="294"/>
        <v>0</v>
      </c>
      <c r="AP106" s="125">
        <f t="shared" si="294"/>
        <v>0</v>
      </c>
      <c r="AQ106" s="125">
        <f t="shared" si="294"/>
        <v>0</v>
      </c>
      <c r="AR106" s="125">
        <f t="shared" si="294"/>
        <v>0</v>
      </c>
      <c r="AS106" s="125">
        <f t="shared" si="294"/>
        <v>0</v>
      </c>
      <c r="AT106" s="125">
        <f t="shared" si="294"/>
        <v>0</v>
      </c>
      <c r="AU106" s="125">
        <f t="shared" si="294"/>
        <v>0</v>
      </c>
      <c r="AV106" s="125">
        <f t="shared" si="294"/>
        <v>0</v>
      </c>
      <c r="AW106" s="125">
        <f t="shared" si="294"/>
        <v>0</v>
      </c>
      <c r="AX106" s="125">
        <f t="shared" si="294"/>
        <v>0</v>
      </c>
      <c r="AY106" s="125">
        <f t="shared" si="294"/>
        <v>0</v>
      </c>
      <c r="AZ106" s="125">
        <f t="shared" si="294"/>
        <v>0</v>
      </c>
      <c r="BA106" s="125">
        <f t="shared" si="294"/>
        <v>0</v>
      </c>
      <c r="BB106" s="125">
        <f t="shared" si="294"/>
        <v>0</v>
      </c>
      <c r="BC106" s="125">
        <f t="shared" si="294"/>
        <v>0</v>
      </c>
      <c r="BD106" s="125">
        <f t="shared" si="294"/>
        <v>0</v>
      </c>
      <c r="BE106" s="125">
        <f t="shared" si="294"/>
        <v>0</v>
      </c>
      <c r="BF106" s="125">
        <f t="shared" si="294"/>
        <v>0</v>
      </c>
      <c r="BG106" s="125">
        <f t="shared" si="294"/>
        <v>0</v>
      </c>
      <c r="BH106" s="125">
        <f t="shared" si="294"/>
        <v>0</v>
      </c>
      <c r="BI106" s="125">
        <f t="shared" si="294"/>
        <v>0</v>
      </c>
      <c r="BJ106" s="125">
        <f t="shared" si="294"/>
        <v>0</v>
      </c>
      <c r="BK106" s="125">
        <f t="shared" si="294"/>
        <v>0</v>
      </c>
      <c r="BL106" s="125">
        <f t="shared" si="294"/>
        <v>0</v>
      </c>
      <c r="BM106" s="125">
        <f t="shared" si="294"/>
        <v>0</v>
      </c>
      <c r="BN106" s="125">
        <f t="shared" si="294"/>
        <v>0</v>
      </c>
      <c r="BO106" s="125">
        <f t="shared" si="294"/>
        <v>0</v>
      </c>
      <c r="BP106" s="125">
        <f t="shared" si="294"/>
        <v>0</v>
      </c>
      <c r="BQ106" s="125">
        <f t="shared" si="294"/>
        <v>0</v>
      </c>
      <c r="BR106" s="125">
        <f t="shared" ref="BR106:BW106" si="295" xml:space="preserve"> BR$47</f>
        <v>0</v>
      </c>
      <c r="BS106" s="125">
        <f t="shared" si="295"/>
        <v>0</v>
      </c>
      <c r="BT106" s="125">
        <f t="shared" si="295"/>
        <v>0</v>
      </c>
      <c r="BU106" s="125">
        <f t="shared" si="295"/>
        <v>0</v>
      </c>
      <c r="BV106" s="125">
        <f t="shared" si="295"/>
        <v>0</v>
      </c>
      <c r="BW106" s="125">
        <f t="shared" si="295"/>
        <v>0</v>
      </c>
    </row>
    <row r="107" spans="1:75" s="1" customFormat="1" ht="14.4" x14ac:dyDescent="0.25">
      <c r="A107" s="52"/>
      <c r="B107" s="52"/>
      <c r="C107" s="53"/>
      <c r="D107" s="54"/>
      <c r="E107" s="125" t="str">
        <f xml:space="preserve"> E$96</f>
        <v>1st post forecast period flag</v>
      </c>
      <c r="F107" s="125">
        <f t="shared" ref="F107:BQ107" si="296" xml:space="preserve"> F$96</f>
        <v>0</v>
      </c>
      <c r="G107" s="125" t="str">
        <f t="shared" si="296"/>
        <v>flag</v>
      </c>
      <c r="H107" s="125">
        <f t="shared" si="296"/>
        <v>1</v>
      </c>
      <c r="I107" s="125">
        <f t="shared" si="296"/>
        <v>0</v>
      </c>
      <c r="J107" s="125">
        <f t="shared" si="296"/>
        <v>0</v>
      </c>
      <c r="K107" s="125">
        <f t="shared" si="296"/>
        <v>0</v>
      </c>
      <c r="L107" s="125">
        <f t="shared" si="296"/>
        <v>0</v>
      </c>
      <c r="M107" s="125">
        <f t="shared" si="296"/>
        <v>0</v>
      </c>
      <c r="N107" s="125">
        <f t="shared" si="296"/>
        <v>0</v>
      </c>
      <c r="O107" s="125">
        <f t="shared" si="296"/>
        <v>0</v>
      </c>
      <c r="P107" s="125">
        <f t="shared" si="296"/>
        <v>0</v>
      </c>
      <c r="Q107" s="125">
        <f t="shared" si="296"/>
        <v>0</v>
      </c>
      <c r="R107" s="125">
        <f t="shared" si="296"/>
        <v>0</v>
      </c>
      <c r="S107" s="125">
        <f t="shared" si="296"/>
        <v>0</v>
      </c>
      <c r="T107" s="125">
        <f t="shared" si="296"/>
        <v>0</v>
      </c>
      <c r="U107" s="125">
        <f t="shared" si="296"/>
        <v>0</v>
      </c>
      <c r="V107" s="125">
        <f t="shared" si="296"/>
        <v>0</v>
      </c>
      <c r="W107" s="125">
        <f t="shared" si="296"/>
        <v>0</v>
      </c>
      <c r="X107" s="125">
        <f t="shared" si="296"/>
        <v>0</v>
      </c>
      <c r="Y107" s="125">
        <f t="shared" si="296"/>
        <v>0</v>
      </c>
      <c r="Z107" s="125">
        <f t="shared" si="296"/>
        <v>0</v>
      </c>
      <c r="AA107" s="125">
        <f t="shared" si="296"/>
        <v>0</v>
      </c>
      <c r="AB107" s="125">
        <f t="shared" si="296"/>
        <v>0</v>
      </c>
      <c r="AC107" s="125">
        <f t="shared" si="296"/>
        <v>0</v>
      </c>
      <c r="AD107" s="125">
        <f t="shared" si="296"/>
        <v>0</v>
      </c>
      <c r="AE107" s="125">
        <f t="shared" si="296"/>
        <v>0</v>
      </c>
      <c r="AF107" s="125">
        <f t="shared" si="296"/>
        <v>0</v>
      </c>
      <c r="AG107" s="125">
        <f t="shared" si="296"/>
        <v>0</v>
      </c>
      <c r="AH107" s="125">
        <f t="shared" si="296"/>
        <v>0</v>
      </c>
      <c r="AI107" s="125">
        <f t="shared" si="296"/>
        <v>0</v>
      </c>
      <c r="AJ107" s="125">
        <f t="shared" si="296"/>
        <v>0</v>
      </c>
      <c r="AK107" s="125">
        <f t="shared" si="296"/>
        <v>0</v>
      </c>
      <c r="AL107" s="125">
        <f t="shared" si="296"/>
        <v>0</v>
      </c>
      <c r="AM107" s="125">
        <f t="shared" si="296"/>
        <v>0</v>
      </c>
      <c r="AN107" s="125">
        <f t="shared" si="296"/>
        <v>0</v>
      </c>
      <c r="AO107" s="125">
        <f t="shared" si="296"/>
        <v>0</v>
      </c>
      <c r="AP107" s="125">
        <f t="shared" si="296"/>
        <v>0</v>
      </c>
      <c r="AQ107" s="125">
        <f t="shared" si="296"/>
        <v>0</v>
      </c>
      <c r="AR107" s="125">
        <f t="shared" si="296"/>
        <v>0</v>
      </c>
      <c r="AS107" s="125">
        <f t="shared" si="296"/>
        <v>0</v>
      </c>
      <c r="AT107" s="125">
        <f t="shared" si="296"/>
        <v>0</v>
      </c>
      <c r="AU107" s="125">
        <f t="shared" si="296"/>
        <v>0</v>
      </c>
      <c r="AV107" s="125">
        <f t="shared" si="296"/>
        <v>0</v>
      </c>
      <c r="AW107" s="125">
        <f t="shared" si="296"/>
        <v>0</v>
      </c>
      <c r="AX107" s="125">
        <f t="shared" si="296"/>
        <v>0</v>
      </c>
      <c r="AY107" s="125">
        <f t="shared" si="296"/>
        <v>0</v>
      </c>
      <c r="AZ107" s="125">
        <f t="shared" si="296"/>
        <v>0</v>
      </c>
      <c r="BA107" s="125">
        <f t="shared" si="296"/>
        <v>0</v>
      </c>
      <c r="BB107" s="125">
        <f t="shared" si="296"/>
        <v>0</v>
      </c>
      <c r="BC107" s="125">
        <f t="shared" si="296"/>
        <v>0</v>
      </c>
      <c r="BD107" s="125">
        <f t="shared" si="296"/>
        <v>0</v>
      </c>
      <c r="BE107" s="125">
        <f t="shared" si="296"/>
        <v>0</v>
      </c>
      <c r="BF107" s="125">
        <f t="shared" si="296"/>
        <v>0</v>
      </c>
      <c r="BG107" s="125">
        <f t="shared" si="296"/>
        <v>0</v>
      </c>
      <c r="BH107" s="125">
        <f t="shared" si="296"/>
        <v>0</v>
      </c>
      <c r="BI107" s="125">
        <f t="shared" si="296"/>
        <v>0</v>
      </c>
      <c r="BJ107" s="125">
        <f t="shared" si="296"/>
        <v>0</v>
      </c>
      <c r="BK107" s="125">
        <f t="shared" si="296"/>
        <v>0</v>
      </c>
      <c r="BL107" s="125">
        <f t="shared" si="296"/>
        <v>0</v>
      </c>
      <c r="BM107" s="125">
        <f t="shared" si="296"/>
        <v>0</v>
      </c>
      <c r="BN107" s="125">
        <f t="shared" si="296"/>
        <v>0</v>
      </c>
      <c r="BO107" s="125">
        <f t="shared" si="296"/>
        <v>0</v>
      </c>
      <c r="BP107" s="125">
        <f t="shared" si="296"/>
        <v>0</v>
      </c>
      <c r="BQ107" s="125">
        <f t="shared" si="296"/>
        <v>0</v>
      </c>
      <c r="BR107" s="125">
        <f t="shared" ref="BR107:BW107" si="297" xml:space="preserve"> BR$96</f>
        <v>0</v>
      </c>
      <c r="BS107" s="125">
        <f t="shared" si="297"/>
        <v>0</v>
      </c>
      <c r="BT107" s="125">
        <f t="shared" si="297"/>
        <v>1</v>
      </c>
      <c r="BU107" s="125">
        <f t="shared" si="297"/>
        <v>0</v>
      </c>
      <c r="BV107" s="125">
        <f t="shared" si="297"/>
        <v>0</v>
      </c>
      <c r="BW107" s="125">
        <f t="shared" si="297"/>
        <v>0</v>
      </c>
    </row>
    <row r="108" spans="1:75" s="1" customFormat="1" ht="14.4" x14ac:dyDescent="0.25">
      <c r="A108" s="52"/>
      <c r="B108" s="52"/>
      <c r="C108" s="53"/>
      <c r="D108" s="54"/>
      <c r="E108" s="55" t="s">
        <v>35</v>
      </c>
      <c r="F108" s="55"/>
      <c r="G108" s="55" t="s">
        <v>19</v>
      </c>
      <c r="H108" s="55"/>
      <c r="I108" s="123"/>
      <c r="J108" s="55">
        <f xml:space="preserve"> I108 + MAX(J105:J107)</f>
        <v>1</v>
      </c>
      <c r="K108" s="55">
        <f t="shared" ref="K108:Q108" si="298" xml:space="preserve"> J108 + MAX(K105:K107)</f>
        <v>1</v>
      </c>
      <c r="L108" s="55">
        <f t="shared" si="298"/>
        <v>2</v>
      </c>
      <c r="M108" s="55">
        <f t="shared" si="298"/>
        <v>2</v>
      </c>
      <c r="N108" s="55">
        <f t="shared" si="298"/>
        <v>2</v>
      </c>
      <c r="O108" s="55">
        <f t="shared" si="298"/>
        <v>2</v>
      </c>
      <c r="P108" s="55">
        <f t="shared" si="298"/>
        <v>2</v>
      </c>
      <c r="Q108" s="55">
        <f t="shared" si="298"/>
        <v>2</v>
      </c>
      <c r="R108" s="55">
        <f t="shared" ref="R108" si="299" xml:space="preserve"> Q108 + MAX(R105:R107)</f>
        <v>2</v>
      </c>
      <c r="S108" s="55">
        <f t="shared" ref="S108" si="300" xml:space="preserve"> R108 + MAX(S105:S107)</f>
        <v>2</v>
      </c>
      <c r="T108" s="55">
        <f t="shared" ref="T108" si="301" xml:space="preserve"> S108 + MAX(T105:T107)</f>
        <v>2</v>
      </c>
      <c r="U108" s="55">
        <f t="shared" ref="U108" si="302" xml:space="preserve"> T108 + MAX(U105:U107)</f>
        <v>2</v>
      </c>
      <c r="V108" s="55">
        <f t="shared" ref="V108" si="303" xml:space="preserve"> U108 + MAX(V105:V107)</f>
        <v>2</v>
      </c>
      <c r="W108" s="55">
        <f t="shared" ref="W108" si="304" xml:space="preserve"> V108 + MAX(W105:W107)</f>
        <v>2</v>
      </c>
      <c r="X108" s="55">
        <f t="shared" ref="X108" si="305" xml:space="preserve"> W108 + MAX(X105:X107)</f>
        <v>2</v>
      </c>
      <c r="Y108" s="55">
        <f t="shared" ref="Y108" si="306" xml:space="preserve"> X108 + MAX(Y105:Y107)</f>
        <v>2</v>
      </c>
      <c r="Z108" s="55">
        <f t="shared" ref="Z108" si="307" xml:space="preserve"> Y108 + MAX(Z105:Z107)</f>
        <v>2</v>
      </c>
      <c r="AA108" s="55">
        <f t="shared" ref="AA108" si="308" xml:space="preserve"> Z108 + MAX(AA105:AA107)</f>
        <v>2</v>
      </c>
      <c r="AB108" s="55">
        <f t="shared" ref="AB108" si="309" xml:space="preserve"> AA108 + MAX(AB105:AB107)</f>
        <v>2</v>
      </c>
      <c r="AC108" s="55">
        <f t="shared" ref="AC108" si="310" xml:space="preserve"> AB108 + MAX(AC105:AC107)</f>
        <v>2</v>
      </c>
      <c r="AD108" s="55">
        <f t="shared" ref="AD108" si="311" xml:space="preserve"> AC108 + MAX(AD105:AD107)</f>
        <v>2</v>
      </c>
      <c r="AE108" s="55">
        <f t="shared" ref="AE108" si="312" xml:space="preserve"> AD108 + MAX(AE105:AE107)</f>
        <v>2</v>
      </c>
      <c r="AF108" s="55">
        <f t="shared" ref="AF108" si="313" xml:space="preserve"> AE108 + MAX(AF105:AF107)</f>
        <v>2</v>
      </c>
      <c r="AG108" s="55">
        <f t="shared" ref="AG108" si="314" xml:space="preserve"> AF108 + MAX(AG105:AG107)</f>
        <v>2</v>
      </c>
      <c r="AH108" s="55">
        <f t="shared" ref="AH108" si="315" xml:space="preserve"> AG108 + MAX(AH105:AH107)</f>
        <v>2</v>
      </c>
      <c r="AI108" s="55">
        <f t="shared" ref="AI108" si="316" xml:space="preserve"> AH108 + MAX(AI105:AI107)</f>
        <v>2</v>
      </c>
      <c r="AJ108" s="55">
        <f t="shared" ref="AJ108" si="317" xml:space="preserve"> AI108 + MAX(AJ105:AJ107)</f>
        <v>2</v>
      </c>
      <c r="AK108" s="55">
        <f t="shared" ref="AK108" si="318" xml:space="preserve"> AJ108 + MAX(AK105:AK107)</f>
        <v>2</v>
      </c>
      <c r="AL108" s="55">
        <f t="shared" ref="AL108" si="319" xml:space="preserve"> AK108 + MAX(AL105:AL107)</f>
        <v>2</v>
      </c>
      <c r="AM108" s="55">
        <f t="shared" ref="AM108" si="320" xml:space="preserve"> AL108 + MAX(AM105:AM107)</f>
        <v>2</v>
      </c>
      <c r="AN108" s="55">
        <f t="shared" ref="AN108" si="321" xml:space="preserve"> AM108 + MAX(AN105:AN107)</f>
        <v>2</v>
      </c>
      <c r="AO108" s="55">
        <f t="shared" ref="AO108" si="322" xml:space="preserve"> AN108 + MAX(AO105:AO107)</f>
        <v>2</v>
      </c>
      <c r="AP108" s="55">
        <f t="shared" ref="AP108" si="323" xml:space="preserve"> AO108 + MAX(AP105:AP107)</f>
        <v>2</v>
      </c>
      <c r="AQ108" s="55">
        <f t="shared" ref="AQ108" si="324" xml:space="preserve"> AP108 + MAX(AQ105:AQ107)</f>
        <v>2</v>
      </c>
      <c r="AR108" s="55">
        <f t="shared" ref="AR108" si="325" xml:space="preserve"> AQ108 + MAX(AR105:AR107)</f>
        <v>2</v>
      </c>
      <c r="AS108" s="55">
        <f t="shared" ref="AS108" si="326" xml:space="preserve"> AR108 + MAX(AS105:AS107)</f>
        <v>2</v>
      </c>
      <c r="AT108" s="55">
        <f t="shared" ref="AT108" si="327" xml:space="preserve"> AS108 + MAX(AT105:AT107)</f>
        <v>2</v>
      </c>
      <c r="AU108" s="55">
        <f t="shared" ref="AU108" si="328" xml:space="preserve"> AT108 + MAX(AU105:AU107)</f>
        <v>2</v>
      </c>
      <c r="AV108" s="55">
        <f t="shared" ref="AV108" si="329" xml:space="preserve"> AU108 + MAX(AV105:AV107)</f>
        <v>2</v>
      </c>
      <c r="AW108" s="55">
        <f t="shared" ref="AW108" si="330" xml:space="preserve"> AV108 + MAX(AW105:AW107)</f>
        <v>2</v>
      </c>
      <c r="AX108" s="55">
        <f t="shared" ref="AX108" si="331" xml:space="preserve"> AW108 + MAX(AX105:AX107)</f>
        <v>2</v>
      </c>
      <c r="AY108" s="55">
        <f t="shared" ref="AY108" si="332" xml:space="preserve"> AX108 + MAX(AY105:AY107)</f>
        <v>2</v>
      </c>
      <c r="AZ108" s="55">
        <f t="shared" ref="AZ108" si="333" xml:space="preserve"> AY108 + MAX(AZ105:AZ107)</f>
        <v>2</v>
      </c>
      <c r="BA108" s="55">
        <f t="shared" ref="BA108" si="334" xml:space="preserve"> AZ108 + MAX(BA105:BA107)</f>
        <v>2</v>
      </c>
      <c r="BB108" s="55">
        <f t="shared" ref="BB108" si="335" xml:space="preserve"> BA108 + MAX(BB105:BB107)</f>
        <v>2</v>
      </c>
      <c r="BC108" s="55">
        <f t="shared" ref="BC108" si="336" xml:space="preserve"> BB108 + MAX(BC105:BC107)</f>
        <v>2</v>
      </c>
      <c r="BD108" s="55">
        <f t="shared" ref="BD108" si="337" xml:space="preserve"> BC108 + MAX(BD105:BD107)</f>
        <v>2</v>
      </c>
      <c r="BE108" s="55">
        <f t="shared" ref="BE108" si="338" xml:space="preserve"> BD108 + MAX(BE105:BE107)</f>
        <v>2</v>
      </c>
      <c r="BF108" s="55">
        <f t="shared" ref="BF108" si="339" xml:space="preserve"> BE108 + MAX(BF105:BF107)</f>
        <v>2</v>
      </c>
      <c r="BG108" s="55">
        <f t="shared" ref="BG108" si="340" xml:space="preserve"> BF108 + MAX(BG105:BG107)</f>
        <v>2</v>
      </c>
      <c r="BH108" s="55">
        <f t="shared" ref="BH108" si="341" xml:space="preserve"> BG108 + MAX(BH105:BH107)</f>
        <v>2</v>
      </c>
      <c r="BI108" s="55">
        <f t="shared" ref="BI108" si="342" xml:space="preserve"> BH108 + MAX(BI105:BI107)</f>
        <v>2</v>
      </c>
      <c r="BJ108" s="55">
        <f t="shared" ref="BJ108" si="343" xml:space="preserve"> BI108 + MAX(BJ105:BJ107)</f>
        <v>2</v>
      </c>
      <c r="BK108" s="55">
        <f t="shared" ref="BK108" si="344" xml:space="preserve"> BJ108 + MAX(BK105:BK107)</f>
        <v>2</v>
      </c>
      <c r="BL108" s="55">
        <f t="shared" ref="BL108" si="345" xml:space="preserve"> BK108 + MAX(BL105:BL107)</f>
        <v>2</v>
      </c>
      <c r="BM108" s="55">
        <f t="shared" ref="BM108" si="346" xml:space="preserve"> BL108 + MAX(BM105:BM107)</f>
        <v>2</v>
      </c>
      <c r="BN108" s="55">
        <f t="shared" ref="BN108" si="347" xml:space="preserve"> BM108 + MAX(BN105:BN107)</f>
        <v>2</v>
      </c>
      <c r="BO108" s="55">
        <f t="shared" ref="BO108" si="348" xml:space="preserve"> BN108 + MAX(BO105:BO107)</f>
        <v>2</v>
      </c>
      <c r="BP108" s="55">
        <f t="shared" ref="BP108" si="349" xml:space="preserve"> BO108 + MAX(BP105:BP107)</f>
        <v>2</v>
      </c>
      <c r="BQ108" s="55">
        <f t="shared" ref="BQ108" si="350" xml:space="preserve"> BP108 + MAX(BQ105:BQ107)</f>
        <v>2</v>
      </c>
      <c r="BR108" s="55">
        <f t="shared" ref="BR108" si="351" xml:space="preserve"> BQ108 + MAX(BR105:BR107)</f>
        <v>2</v>
      </c>
      <c r="BS108" s="55">
        <f t="shared" ref="BS108" si="352" xml:space="preserve"> BR108 + MAX(BS105:BS107)</f>
        <v>2</v>
      </c>
      <c r="BT108" s="55">
        <f t="shared" ref="BT108" si="353" xml:space="preserve"> BS108 + MAX(BT105:BT107)</f>
        <v>3</v>
      </c>
      <c r="BU108" s="55">
        <f t="shared" ref="BU108" si="354" xml:space="preserve"> BT108 + MAX(BU105:BU107)</f>
        <v>3</v>
      </c>
      <c r="BV108" s="55">
        <f t="shared" ref="BV108" si="355" xml:space="preserve"> BU108 + MAX(BV105:BV107)</f>
        <v>3</v>
      </c>
      <c r="BW108" s="55">
        <f t="shared" ref="BW108" si="356" xml:space="preserve"> BV108 + MAX(BW105:BW107)</f>
        <v>3</v>
      </c>
    </row>
    <row r="109" spans="1:75" s="31" customFormat="1" ht="14.4" x14ac:dyDescent="0.25">
      <c r="A109" s="56"/>
      <c r="B109" s="56"/>
      <c r="C109" s="57"/>
      <c r="D109" s="59"/>
      <c r="E109" s="78"/>
      <c r="F109" s="78"/>
      <c r="G109" s="78"/>
      <c r="H109" s="78"/>
      <c r="I109" s="78"/>
      <c r="J109" s="78"/>
      <c r="K109" s="78"/>
      <c r="L109" s="78"/>
      <c r="M109" s="78"/>
      <c r="N109" s="78"/>
      <c r="O109" s="78"/>
      <c r="P109" s="78"/>
      <c r="Q109" s="78"/>
      <c r="R109" s="80"/>
      <c r="S109" s="80"/>
      <c r="T109" s="80"/>
      <c r="U109" s="80"/>
      <c r="V109" s="80"/>
      <c r="W109" s="80"/>
      <c r="X109" s="80"/>
      <c r="Y109" s="80"/>
      <c r="Z109" s="80"/>
      <c r="AA109" s="80"/>
      <c r="AB109" s="80"/>
      <c r="AC109" s="80"/>
      <c r="AD109" s="80"/>
      <c r="AE109" s="80"/>
      <c r="AF109" s="80"/>
      <c r="AG109" s="80"/>
      <c r="AH109" s="80"/>
      <c r="AI109" s="80"/>
      <c r="AJ109" s="80"/>
      <c r="AK109" s="80"/>
      <c r="AL109" s="80"/>
      <c r="AM109" s="80"/>
      <c r="AN109" s="80"/>
      <c r="AO109" s="80"/>
      <c r="AP109" s="80"/>
      <c r="AQ109" s="80"/>
      <c r="AR109" s="80"/>
      <c r="AS109" s="80"/>
      <c r="AT109" s="80"/>
      <c r="AU109" s="80"/>
      <c r="AV109" s="80"/>
      <c r="AW109" s="80"/>
      <c r="AX109" s="80"/>
      <c r="AY109" s="80"/>
      <c r="AZ109" s="80"/>
      <c r="BA109" s="80"/>
      <c r="BB109" s="80"/>
      <c r="BC109" s="80"/>
      <c r="BD109" s="80"/>
      <c r="BE109" s="80"/>
      <c r="BF109" s="80"/>
      <c r="BG109" s="80"/>
      <c r="BH109" s="80"/>
      <c r="BI109" s="80"/>
      <c r="BJ109" s="80"/>
      <c r="BK109" s="80"/>
      <c r="BL109" s="80"/>
      <c r="BM109" s="80"/>
      <c r="BN109" s="80"/>
      <c r="BO109" s="80"/>
      <c r="BP109" s="80"/>
      <c r="BQ109" s="80"/>
      <c r="BR109" s="80"/>
      <c r="BS109" s="80"/>
      <c r="BT109" s="80"/>
      <c r="BU109" s="80"/>
      <c r="BV109" s="80"/>
      <c r="BW109" s="80"/>
    </row>
    <row r="110" spans="1:75" s="32" customFormat="1" ht="14.4" x14ac:dyDescent="0.25">
      <c r="A110" s="56"/>
      <c r="B110" s="56"/>
      <c r="C110" s="57"/>
      <c r="D110" s="59"/>
      <c r="E110" s="115" t="str">
        <f xml:space="preserve"> InpC!E$21</f>
        <v>Pre-forecast period</v>
      </c>
      <c r="F110" s="115" t="str">
        <f xml:space="preserve"> InpC!F$21</f>
        <v>Pre-fcst</v>
      </c>
      <c r="G110" s="115" t="str">
        <f xml:space="preserve"> InpC!G$21</f>
        <v>label</v>
      </c>
      <c r="H110" s="54"/>
      <c r="I110" s="54"/>
      <c r="J110" s="54"/>
      <c r="K110" s="54"/>
      <c r="L110" s="54"/>
      <c r="M110" s="54"/>
      <c r="N110" s="54"/>
      <c r="O110" s="54"/>
      <c r="P110" s="54"/>
      <c r="Q110" s="54"/>
      <c r="R110" s="59"/>
      <c r="S110" s="59"/>
      <c r="T110" s="59"/>
      <c r="U110" s="59"/>
      <c r="V110" s="59"/>
      <c r="W110" s="59"/>
      <c r="X110" s="59"/>
      <c r="Y110" s="59"/>
      <c r="Z110" s="59"/>
      <c r="AA110" s="59"/>
      <c r="AB110" s="59"/>
      <c r="AC110" s="59"/>
      <c r="AD110" s="59"/>
      <c r="AE110" s="59"/>
      <c r="AF110" s="59"/>
      <c r="AG110" s="59"/>
      <c r="AH110" s="59"/>
      <c r="AI110" s="59"/>
      <c r="AJ110" s="59"/>
      <c r="AK110" s="59"/>
      <c r="AL110" s="59"/>
      <c r="AM110" s="59"/>
      <c r="AN110" s="59"/>
      <c r="AO110" s="59"/>
      <c r="AP110" s="59"/>
      <c r="AQ110" s="59"/>
      <c r="AR110" s="59"/>
      <c r="AS110" s="59"/>
      <c r="AT110" s="59"/>
      <c r="AU110" s="59"/>
      <c r="AV110" s="59"/>
      <c r="AW110" s="59"/>
      <c r="AX110" s="59"/>
      <c r="AY110" s="59"/>
      <c r="AZ110" s="59"/>
      <c r="BA110" s="59"/>
      <c r="BB110" s="59"/>
      <c r="BC110" s="59"/>
      <c r="BD110" s="59"/>
      <c r="BE110" s="59"/>
      <c r="BF110" s="59"/>
      <c r="BG110" s="59"/>
      <c r="BH110" s="59"/>
      <c r="BI110" s="59"/>
      <c r="BJ110" s="59"/>
      <c r="BK110" s="59"/>
      <c r="BL110" s="59"/>
      <c r="BM110" s="59"/>
      <c r="BN110" s="59"/>
      <c r="BO110" s="59"/>
      <c r="BP110" s="59"/>
      <c r="BQ110" s="59"/>
      <c r="BR110" s="59"/>
      <c r="BS110" s="59"/>
      <c r="BT110" s="59"/>
      <c r="BU110" s="59"/>
      <c r="BV110" s="59"/>
      <c r="BW110" s="59"/>
    </row>
    <row r="111" spans="1:75" s="31" customFormat="1" ht="14.4" x14ac:dyDescent="0.25">
      <c r="A111" s="56"/>
      <c r="B111" s="56"/>
      <c r="C111" s="57"/>
      <c r="D111" s="59"/>
      <c r="E111" s="115" t="str">
        <f xml:space="preserve"> InpC!E$22</f>
        <v>Forecast period</v>
      </c>
      <c r="F111" s="115" t="str">
        <f xml:space="preserve"> InpC!F$22</f>
        <v>Forecast</v>
      </c>
      <c r="G111" s="115" t="str">
        <f xml:space="preserve"> InpC!G$22</f>
        <v>label</v>
      </c>
      <c r="H111" s="54"/>
      <c r="I111" s="54"/>
      <c r="J111" s="54"/>
      <c r="K111" s="54"/>
      <c r="L111" s="54"/>
      <c r="M111" s="54"/>
      <c r="N111" s="54"/>
      <c r="O111" s="54"/>
      <c r="P111" s="54"/>
      <c r="Q111" s="54"/>
      <c r="R111" s="59"/>
      <c r="S111" s="59"/>
      <c r="T111" s="59"/>
      <c r="U111" s="59"/>
      <c r="V111" s="59"/>
      <c r="W111" s="59"/>
      <c r="X111" s="59"/>
      <c r="Y111" s="59"/>
      <c r="Z111" s="59"/>
      <c r="AA111" s="59"/>
      <c r="AB111" s="59"/>
      <c r="AC111" s="59"/>
      <c r="AD111" s="59"/>
      <c r="AE111" s="59"/>
      <c r="AF111" s="59"/>
      <c r="AG111" s="59"/>
      <c r="AH111" s="59"/>
      <c r="AI111" s="59"/>
      <c r="AJ111" s="59"/>
      <c r="AK111" s="59"/>
      <c r="AL111" s="59"/>
      <c r="AM111" s="59"/>
      <c r="AN111" s="59"/>
      <c r="AO111" s="59"/>
      <c r="AP111" s="59"/>
      <c r="AQ111" s="59"/>
      <c r="AR111" s="59"/>
      <c r="AS111" s="59"/>
      <c r="AT111" s="59"/>
      <c r="AU111" s="59"/>
      <c r="AV111" s="59"/>
      <c r="AW111" s="59"/>
      <c r="AX111" s="59"/>
      <c r="AY111" s="59"/>
      <c r="AZ111" s="59"/>
      <c r="BA111" s="59"/>
      <c r="BB111" s="59"/>
      <c r="BC111" s="59"/>
      <c r="BD111" s="59"/>
      <c r="BE111" s="59"/>
      <c r="BF111" s="59"/>
      <c r="BG111" s="59"/>
      <c r="BH111" s="59"/>
      <c r="BI111" s="59"/>
      <c r="BJ111" s="59"/>
      <c r="BK111" s="59"/>
      <c r="BL111" s="59"/>
      <c r="BM111" s="59"/>
      <c r="BN111" s="59"/>
      <c r="BO111" s="59"/>
      <c r="BP111" s="59"/>
      <c r="BQ111" s="59"/>
      <c r="BR111" s="59"/>
      <c r="BS111" s="59"/>
      <c r="BT111" s="59"/>
      <c r="BU111" s="59"/>
      <c r="BV111" s="59"/>
      <c r="BW111" s="59"/>
    </row>
    <row r="112" spans="1:75" s="31" customFormat="1" ht="14.4" x14ac:dyDescent="0.25">
      <c r="A112" s="56"/>
      <c r="B112" s="56"/>
      <c r="C112" s="57"/>
      <c r="D112" s="59"/>
      <c r="E112" s="115" t="str">
        <f xml:space="preserve"> InpC!E$23</f>
        <v>Post-operations period</v>
      </c>
      <c r="F112" s="115" t="str">
        <f xml:space="preserve"> InpC!F$23</f>
        <v>Post-fcst</v>
      </c>
      <c r="G112" s="115" t="str">
        <f xml:space="preserve"> InpC!G$23</f>
        <v>label</v>
      </c>
      <c r="H112" s="54"/>
      <c r="I112" s="54"/>
      <c r="J112" s="54"/>
      <c r="K112" s="54"/>
      <c r="L112" s="54"/>
      <c r="M112" s="54"/>
      <c r="N112" s="54"/>
      <c r="O112" s="54"/>
      <c r="P112" s="54"/>
      <c r="Q112" s="54"/>
      <c r="R112" s="59"/>
      <c r="S112" s="59"/>
      <c r="T112" s="59"/>
      <c r="U112" s="59"/>
      <c r="V112" s="59"/>
      <c r="W112" s="59"/>
      <c r="X112" s="59"/>
      <c r="Y112" s="59"/>
      <c r="Z112" s="59"/>
      <c r="AA112" s="59"/>
      <c r="AB112" s="59"/>
      <c r="AC112" s="59"/>
      <c r="AD112" s="59"/>
      <c r="AE112" s="59"/>
      <c r="AF112" s="59"/>
      <c r="AG112" s="59"/>
      <c r="AH112" s="59"/>
      <c r="AI112" s="59"/>
      <c r="AJ112" s="59"/>
      <c r="AK112" s="59"/>
      <c r="AL112" s="59"/>
      <c r="AM112" s="59"/>
      <c r="AN112" s="59"/>
      <c r="AO112" s="59"/>
      <c r="AP112" s="59"/>
      <c r="AQ112" s="59"/>
      <c r="AR112" s="59"/>
      <c r="AS112" s="59"/>
      <c r="AT112" s="59"/>
      <c r="AU112" s="59"/>
      <c r="AV112" s="59"/>
      <c r="AW112" s="59"/>
      <c r="AX112" s="59"/>
      <c r="AY112" s="59"/>
      <c r="AZ112" s="59"/>
      <c r="BA112" s="59"/>
      <c r="BB112" s="59"/>
      <c r="BC112" s="59"/>
      <c r="BD112" s="59"/>
      <c r="BE112" s="59"/>
      <c r="BF112" s="59"/>
      <c r="BG112" s="59"/>
      <c r="BH112" s="59"/>
      <c r="BI112" s="59"/>
      <c r="BJ112" s="59"/>
      <c r="BK112" s="59"/>
      <c r="BL112" s="59"/>
      <c r="BM112" s="59"/>
      <c r="BN112" s="59"/>
      <c r="BO112" s="59"/>
      <c r="BP112" s="59"/>
      <c r="BQ112" s="59"/>
      <c r="BR112" s="59"/>
      <c r="BS112" s="59"/>
      <c r="BT112" s="59"/>
      <c r="BU112" s="59"/>
      <c r="BV112" s="59"/>
      <c r="BW112" s="59"/>
    </row>
    <row r="113" spans="1:75" s="36" customFormat="1" ht="14.4" x14ac:dyDescent="0.25">
      <c r="A113" s="56"/>
      <c r="B113" s="56"/>
      <c r="C113" s="57"/>
      <c r="D113" s="59"/>
      <c r="E113" s="54" t="str">
        <f xml:space="preserve"> E$108</f>
        <v>Timeline label counter</v>
      </c>
      <c r="F113" s="54">
        <f t="shared" ref="F113:BQ113" si="357" xml:space="preserve"> F$108</f>
        <v>0</v>
      </c>
      <c r="G113" s="54" t="str">
        <f t="shared" si="357"/>
        <v>counter</v>
      </c>
      <c r="H113" s="54">
        <f t="shared" si="357"/>
        <v>0</v>
      </c>
      <c r="I113" s="54">
        <f t="shared" si="357"/>
        <v>0</v>
      </c>
      <c r="J113" s="54">
        <f t="shared" si="357"/>
        <v>1</v>
      </c>
      <c r="K113" s="54">
        <f t="shared" si="357"/>
        <v>1</v>
      </c>
      <c r="L113" s="54">
        <f t="shared" si="357"/>
        <v>2</v>
      </c>
      <c r="M113" s="54">
        <f t="shared" si="357"/>
        <v>2</v>
      </c>
      <c r="N113" s="54">
        <f t="shared" si="357"/>
        <v>2</v>
      </c>
      <c r="O113" s="54">
        <f t="shared" si="357"/>
        <v>2</v>
      </c>
      <c r="P113" s="54">
        <f t="shared" si="357"/>
        <v>2</v>
      </c>
      <c r="Q113" s="54">
        <f t="shared" si="357"/>
        <v>2</v>
      </c>
      <c r="R113" s="54">
        <f t="shared" si="357"/>
        <v>2</v>
      </c>
      <c r="S113" s="54">
        <f t="shared" si="357"/>
        <v>2</v>
      </c>
      <c r="T113" s="54">
        <f t="shared" si="357"/>
        <v>2</v>
      </c>
      <c r="U113" s="54">
        <f t="shared" si="357"/>
        <v>2</v>
      </c>
      <c r="V113" s="54">
        <f t="shared" si="357"/>
        <v>2</v>
      </c>
      <c r="W113" s="54">
        <f t="shared" si="357"/>
        <v>2</v>
      </c>
      <c r="X113" s="54">
        <f t="shared" si="357"/>
        <v>2</v>
      </c>
      <c r="Y113" s="54">
        <f t="shared" si="357"/>
        <v>2</v>
      </c>
      <c r="Z113" s="54">
        <f t="shared" si="357"/>
        <v>2</v>
      </c>
      <c r="AA113" s="54">
        <f t="shared" si="357"/>
        <v>2</v>
      </c>
      <c r="AB113" s="54">
        <f t="shared" si="357"/>
        <v>2</v>
      </c>
      <c r="AC113" s="54">
        <f t="shared" si="357"/>
        <v>2</v>
      </c>
      <c r="AD113" s="54">
        <f t="shared" si="357"/>
        <v>2</v>
      </c>
      <c r="AE113" s="54">
        <f t="shared" si="357"/>
        <v>2</v>
      </c>
      <c r="AF113" s="54">
        <f t="shared" si="357"/>
        <v>2</v>
      </c>
      <c r="AG113" s="54">
        <f t="shared" si="357"/>
        <v>2</v>
      </c>
      <c r="AH113" s="54">
        <f t="shared" si="357"/>
        <v>2</v>
      </c>
      <c r="AI113" s="54">
        <f t="shared" si="357"/>
        <v>2</v>
      </c>
      <c r="AJ113" s="54">
        <f t="shared" si="357"/>
        <v>2</v>
      </c>
      <c r="AK113" s="54">
        <f t="shared" si="357"/>
        <v>2</v>
      </c>
      <c r="AL113" s="54">
        <f t="shared" si="357"/>
        <v>2</v>
      </c>
      <c r="AM113" s="54">
        <f t="shared" si="357"/>
        <v>2</v>
      </c>
      <c r="AN113" s="54">
        <f t="shared" si="357"/>
        <v>2</v>
      </c>
      <c r="AO113" s="54">
        <f t="shared" si="357"/>
        <v>2</v>
      </c>
      <c r="AP113" s="54">
        <f t="shared" si="357"/>
        <v>2</v>
      </c>
      <c r="AQ113" s="54">
        <f t="shared" si="357"/>
        <v>2</v>
      </c>
      <c r="AR113" s="54">
        <f t="shared" si="357"/>
        <v>2</v>
      </c>
      <c r="AS113" s="54">
        <f t="shared" si="357"/>
        <v>2</v>
      </c>
      <c r="AT113" s="54">
        <f t="shared" si="357"/>
        <v>2</v>
      </c>
      <c r="AU113" s="54">
        <f t="shared" si="357"/>
        <v>2</v>
      </c>
      <c r="AV113" s="54">
        <f t="shared" si="357"/>
        <v>2</v>
      </c>
      <c r="AW113" s="54">
        <f t="shared" si="357"/>
        <v>2</v>
      </c>
      <c r="AX113" s="54">
        <f t="shared" si="357"/>
        <v>2</v>
      </c>
      <c r="AY113" s="54">
        <f t="shared" si="357"/>
        <v>2</v>
      </c>
      <c r="AZ113" s="54">
        <f t="shared" si="357"/>
        <v>2</v>
      </c>
      <c r="BA113" s="54">
        <f t="shared" si="357"/>
        <v>2</v>
      </c>
      <c r="BB113" s="54">
        <f t="shared" si="357"/>
        <v>2</v>
      </c>
      <c r="BC113" s="54">
        <f t="shared" si="357"/>
        <v>2</v>
      </c>
      <c r="BD113" s="54">
        <f t="shared" si="357"/>
        <v>2</v>
      </c>
      <c r="BE113" s="54">
        <f t="shared" si="357"/>
        <v>2</v>
      </c>
      <c r="BF113" s="54">
        <f t="shared" si="357"/>
        <v>2</v>
      </c>
      <c r="BG113" s="54">
        <f t="shared" si="357"/>
        <v>2</v>
      </c>
      <c r="BH113" s="54">
        <f t="shared" si="357"/>
        <v>2</v>
      </c>
      <c r="BI113" s="54">
        <f t="shared" si="357"/>
        <v>2</v>
      </c>
      <c r="BJ113" s="54">
        <f t="shared" si="357"/>
        <v>2</v>
      </c>
      <c r="BK113" s="54">
        <f t="shared" si="357"/>
        <v>2</v>
      </c>
      <c r="BL113" s="54">
        <f t="shared" si="357"/>
        <v>2</v>
      </c>
      <c r="BM113" s="54">
        <f t="shared" si="357"/>
        <v>2</v>
      </c>
      <c r="BN113" s="54">
        <f t="shared" si="357"/>
        <v>2</v>
      </c>
      <c r="BO113" s="54">
        <f t="shared" si="357"/>
        <v>2</v>
      </c>
      <c r="BP113" s="54">
        <f t="shared" si="357"/>
        <v>2</v>
      </c>
      <c r="BQ113" s="54">
        <f t="shared" si="357"/>
        <v>2</v>
      </c>
      <c r="BR113" s="54">
        <f t="shared" ref="BR113:BW113" si="358" xml:space="preserve"> BR$108</f>
        <v>2</v>
      </c>
      <c r="BS113" s="54">
        <f t="shared" si="358"/>
        <v>2</v>
      </c>
      <c r="BT113" s="54">
        <f t="shared" si="358"/>
        <v>3</v>
      </c>
      <c r="BU113" s="54">
        <f t="shared" si="358"/>
        <v>3</v>
      </c>
      <c r="BV113" s="54">
        <f t="shared" si="358"/>
        <v>3</v>
      </c>
      <c r="BW113" s="54">
        <f t="shared" si="358"/>
        <v>3</v>
      </c>
    </row>
    <row r="114" spans="1:75" s="33" customFormat="1" ht="14.4" x14ac:dyDescent="0.25">
      <c r="A114" s="56"/>
      <c r="B114" s="56"/>
      <c r="C114" s="57"/>
      <c r="D114" s="59"/>
      <c r="E114" s="126" t="s">
        <v>34</v>
      </c>
      <c r="F114" s="126"/>
      <c r="G114" s="126" t="s">
        <v>24</v>
      </c>
      <c r="H114" s="67"/>
      <c r="I114" s="67"/>
      <c r="J114" s="67" t="str">
        <f xml:space="preserve"> INDEX($F110:$F112, J113)</f>
        <v>Pre-fcst</v>
      </c>
      <c r="K114" s="67" t="str">
        <f t="shared" ref="K114:Q114" si="359" xml:space="preserve"> INDEX($F110:$F112, K113)</f>
        <v>Pre-fcst</v>
      </c>
      <c r="L114" s="67" t="str">
        <f t="shared" si="359"/>
        <v>Forecast</v>
      </c>
      <c r="M114" s="67" t="str">
        <f t="shared" si="359"/>
        <v>Forecast</v>
      </c>
      <c r="N114" s="67" t="str">
        <f t="shared" si="359"/>
        <v>Forecast</v>
      </c>
      <c r="O114" s="67" t="str">
        <f t="shared" si="359"/>
        <v>Forecast</v>
      </c>
      <c r="P114" s="67" t="str">
        <f t="shared" si="359"/>
        <v>Forecast</v>
      </c>
      <c r="Q114" s="67" t="str">
        <f t="shared" si="359"/>
        <v>Forecast</v>
      </c>
      <c r="R114" s="67" t="str">
        <f t="shared" ref="R114:BW114" si="360" xml:space="preserve"> INDEX($F110:$F112, R113)</f>
        <v>Forecast</v>
      </c>
      <c r="S114" s="67" t="str">
        <f t="shared" si="360"/>
        <v>Forecast</v>
      </c>
      <c r="T114" s="67" t="str">
        <f t="shared" si="360"/>
        <v>Forecast</v>
      </c>
      <c r="U114" s="67" t="str">
        <f t="shared" si="360"/>
        <v>Forecast</v>
      </c>
      <c r="V114" s="67" t="str">
        <f t="shared" si="360"/>
        <v>Forecast</v>
      </c>
      <c r="W114" s="67" t="str">
        <f t="shared" si="360"/>
        <v>Forecast</v>
      </c>
      <c r="X114" s="67" t="str">
        <f t="shared" si="360"/>
        <v>Forecast</v>
      </c>
      <c r="Y114" s="67" t="str">
        <f t="shared" si="360"/>
        <v>Forecast</v>
      </c>
      <c r="Z114" s="67" t="str">
        <f t="shared" si="360"/>
        <v>Forecast</v>
      </c>
      <c r="AA114" s="67" t="str">
        <f t="shared" si="360"/>
        <v>Forecast</v>
      </c>
      <c r="AB114" s="67" t="str">
        <f t="shared" si="360"/>
        <v>Forecast</v>
      </c>
      <c r="AC114" s="67" t="str">
        <f t="shared" si="360"/>
        <v>Forecast</v>
      </c>
      <c r="AD114" s="67" t="str">
        <f t="shared" si="360"/>
        <v>Forecast</v>
      </c>
      <c r="AE114" s="67" t="str">
        <f t="shared" si="360"/>
        <v>Forecast</v>
      </c>
      <c r="AF114" s="67" t="str">
        <f t="shared" si="360"/>
        <v>Forecast</v>
      </c>
      <c r="AG114" s="67" t="str">
        <f t="shared" si="360"/>
        <v>Forecast</v>
      </c>
      <c r="AH114" s="67" t="str">
        <f t="shared" si="360"/>
        <v>Forecast</v>
      </c>
      <c r="AI114" s="67" t="str">
        <f t="shared" si="360"/>
        <v>Forecast</v>
      </c>
      <c r="AJ114" s="67" t="str">
        <f t="shared" si="360"/>
        <v>Forecast</v>
      </c>
      <c r="AK114" s="67" t="str">
        <f t="shared" si="360"/>
        <v>Forecast</v>
      </c>
      <c r="AL114" s="67" t="str">
        <f t="shared" si="360"/>
        <v>Forecast</v>
      </c>
      <c r="AM114" s="67" t="str">
        <f t="shared" si="360"/>
        <v>Forecast</v>
      </c>
      <c r="AN114" s="67" t="str">
        <f t="shared" si="360"/>
        <v>Forecast</v>
      </c>
      <c r="AO114" s="67" t="str">
        <f t="shared" si="360"/>
        <v>Forecast</v>
      </c>
      <c r="AP114" s="67" t="str">
        <f t="shared" si="360"/>
        <v>Forecast</v>
      </c>
      <c r="AQ114" s="67" t="str">
        <f t="shared" si="360"/>
        <v>Forecast</v>
      </c>
      <c r="AR114" s="67" t="str">
        <f t="shared" si="360"/>
        <v>Forecast</v>
      </c>
      <c r="AS114" s="67" t="str">
        <f t="shared" si="360"/>
        <v>Forecast</v>
      </c>
      <c r="AT114" s="67" t="str">
        <f t="shared" si="360"/>
        <v>Forecast</v>
      </c>
      <c r="AU114" s="67" t="str">
        <f t="shared" si="360"/>
        <v>Forecast</v>
      </c>
      <c r="AV114" s="67" t="str">
        <f t="shared" si="360"/>
        <v>Forecast</v>
      </c>
      <c r="AW114" s="67" t="str">
        <f t="shared" si="360"/>
        <v>Forecast</v>
      </c>
      <c r="AX114" s="67" t="str">
        <f t="shared" si="360"/>
        <v>Forecast</v>
      </c>
      <c r="AY114" s="67" t="str">
        <f t="shared" si="360"/>
        <v>Forecast</v>
      </c>
      <c r="AZ114" s="67" t="str">
        <f t="shared" si="360"/>
        <v>Forecast</v>
      </c>
      <c r="BA114" s="67" t="str">
        <f t="shared" si="360"/>
        <v>Forecast</v>
      </c>
      <c r="BB114" s="67" t="str">
        <f t="shared" si="360"/>
        <v>Forecast</v>
      </c>
      <c r="BC114" s="67" t="str">
        <f t="shared" si="360"/>
        <v>Forecast</v>
      </c>
      <c r="BD114" s="67" t="str">
        <f t="shared" si="360"/>
        <v>Forecast</v>
      </c>
      <c r="BE114" s="67" t="str">
        <f t="shared" si="360"/>
        <v>Forecast</v>
      </c>
      <c r="BF114" s="67" t="str">
        <f t="shared" si="360"/>
        <v>Forecast</v>
      </c>
      <c r="BG114" s="67" t="str">
        <f t="shared" si="360"/>
        <v>Forecast</v>
      </c>
      <c r="BH114" s="67" t="str">
        <f t="shared" si="360"/>
        <v>Forecast</v>
      </c>
      <c r="BI114" s="67" t="str">
        <f t="shared" si="360"/>
        <v>Forecast</v>
      </c>
      <c r="BJ114" s="67" t="str">
        <f t="shared" si="360"/>
        <v>Forecast</v>
      </c>
      <c r="BK114" s="67" t="str">
        <f t="shared" si="360"/>
        <v>Forecast</v>
      </c>
      <c r="BL114" s="67" t="str">
        <f t="shared" si="360"/>
        <v>Forecast</v>
      </c>
      <c r="BM114" s="67" t="str">
        <f t="shared" si="360"/>
        <v>Forecast</v>
      </c>
      <c r="BN114" s="67" t="str">
        <f t="shared" si="360"/>
        <v>Forecast</v>
      </c>
      <c r="BO114" s="67" t="str">
        <f t="shared" si="360"/>
        <v>Forecast</v>
      </c>
      <c r="BP114" s="67" t="str">
        <f t="shared" si="360"/>
        <v>Forecast</v>
      </c>
      <c r="BQ114" s="67" t="str">
        <f t="shared" si="360"/>
        <v>Forecast</v>
      </c>
      <c r="BR114" s="67" t="str">
        <f t="shared" si="360"/>
        <v>Forecast</v>
      </c>
      <c r="BS114" s="67" t="str">
        <f t="shared" si="360"/>
        <v>Forecast</v>
      </c>
      <c r="BT114" s="67" t="str">
        <f t="shared" si="360"/>
        <v>Post-fcst</v>
      </c>
      <c r="BU114" s="67" t="str">
        <f t="shared" si="360"/>
        <v>Post-fcst</v>
      </c>
      <c r="BV114" s="67" t="str">
        <f t="shared" si="360"/>
        <v>Post-fcst</v>
      </c>
      <c r="BW114" s="67" t="str">
        <f t="shared" si="360"/>
        <v>Post-fcst</v>
      </c>
    </row>
    <row r="115" spans="1:75" ht="14.4" x14ac:dyDescent="0.25">
      <c r="A115" s="52"/>
      <c r="B115" s="52"/>
      <c r="C115" s="53"/>
      <c r="D115" s="54"/>
      <c r="E115" s="55"/>
      <c r="F115" s="55"/>
      <c r="G115" s="55"/>
      <c r="H115" s="55"/>
      <c r="I115" s="55"/>
      <c r="J115" s="55"/>
      <c r="K115" s="55"/>
      <c r="L115" s="55"/>
      <c r="M115" s="55"/>
      <c r="N115" s="55"/>
      <c r="O115" s="55"/>
      <c r="P115" s="55"/>
      <c r="Q115" s="55"/>
      <c r="R115" s="55"/>
      <c r="S115" s="55"/>
      <c r="T115" s="55"/>
      <c r="U115" s="55"/>
      <c r="V115" s="55"/>
      <c r="W115" s="55"/>
      <c r="X115" s="55"/>
      <c r="Y115" s="55"/>
      <c r="Z115" s="55"/>
      <c r="AA115" s="55"/>
      <c r="AB115" s="55"/>
      <c r="AC115" s="55"/>
      <c r="AD115" s="55"/>
      <c r="AE115" s="55"/>
      <c r="AF115" s="55"/>
      <c r="AG115" s="55"/>
      <c r="AH115" s="55"/>
      <c r="AI115" s="55"/>
      <c r="AJ115" s="55"/>
      <c r="AK115" s="55"/>
      <c r="AL115" s="55"/>
      <c r="AM115" s="55"/>
      <c r="AN115" s="55"/>
      <c r="AO115" s="55"/>
      <c r="AP115" s="55"/>
      <c r="AQ115" s="55"/>
      <c r="AR115" s="55"/>
      <c r="AS115" s="55"/>
      <c r="AT115" s="55"/>
      <c r="AU115" s="55"/>
      <c r="AV115" s="55"/>
      <c r="AW115" s="55"/>
      <c r="AX115" s="55"/>
      <c r="AY115" s="55"/>
      <c r="AZ115" s="55"/>
      <c r="BA115" s="55"/>
      <c r="BB115" s="55"/>
      <c r="BC115" s="55"/>
      <c r="BD115" s="55"/>
      <c r="BE115" s="55"/>
      <c r="BF115" s="55"/>
      <c r="BG115" s="55"/>
      <c r="BH115" s="55"/>
      <c r="BI115" s="55"/>
      <c r="BJ115" s="55"/>
      <c r="BK115" s="55"/>
      <c r="BL115" s="55"/>
      <c r="BM115" s="55"/>
      <c r="BN115" s="55"/>
      <c r="BO115" s="55"/>
      <c r="BP115" s="55"/>
      <c r="BQ115" s="55"/>
      <c r="BR115" s="55"/>
      <c r="BS115" s="55"/>
      <c r="BT115" s="55"/>
      <c r="BU115" s="55"/>
      <c r="BV115" s="55"/>
      <c r="BW115" s="55"/>
    </row>
    <row r="116" spans="1:75" ht="14.4" x14ac:dyDescent="0.25">
      <c r="A116" s="52"/>
      <c r="B116" s="52"/>
      <c r="C116" s="53"/>
      <c r="D116" s="54"/>
      <c r="E116" s="55"/>
      <c r="F116" s="55"/>
      <c r="G116" s="55"/>
      <c r="H116" s="55"/>
      <c r="I116" s="55"/>
      <c r="J116" s="55"/>
      <c r="K116" s="55"/>
      <c r="L116" s="55"/>
      <c r="M116" s="55"/>
      <c r="N116" s="55"/>
      <c r="O116" s="55"/>
      <c r="P116" s="55"/>
      <c r="Q116" s="55"/>
      <c r="R116" s="55"/>
      <c r="S116" s="55"/>
      <c r="T116" s="55"/>
      <c r="U116" s="55"/>
      <c r="V116" s="55"/>
      <c r="W116" s="55"/>
      <c r="X116" s="55"/>
      <c r="Y116" s="55"/>
      <c r="Z116" s="55"/>
      <c r="AA116" s="55"/>
      <c r="AB116" s="55"/>
      <c r="AC116" s="55"/>
      <c r="AD116" s="55"/>
      <c r="AE116" s="55"/>
      <c r="AF116" s="55"/>
      <c r="AG116" s="55"/>
      <c r="AH116" s="55"/>
      <c r="AI116" s="55"/>
      <c r="AJ116" s="55"/>
      <c r="AK116" s="55"/>
      <c r="AL116" s="55"/>
      <c r="AM116" s="55"/>
      <c r="AN116" s="55"/>
      <c r="AO116" s="55"/>
      <c r="AP116" s="55"/>
      <c r="AQ116" s="55"/>
      <c r="AR116" s="55"/>
      <c r="AS116" s="55"/>
      <c r="AT116" s="55"/>
      <c r="AU116" s="55"/>
      <c r="AV116" s="55"/>
      <c r="AW116" s="55"/>
      <c r="AX116" s="55"/>
      <c r="AY116" s="55"/>
      <c r="AZ116" s="55"/>
      <c r="BA116" s="55"/>
      <c r="BB116" s="55"/>
      <c r="BC116" s="55"/>
      <c r="BD116" s="55"/>
      <c r="BE116" s="55"/>
      <c r="BF116" s="55"/>
      <c r="BG116" s="55"/>
      <c r="BH116" s="55"/>
      <c r="BI116" s="55"/>
      <c r="BJ116" s="55"/>
      <c r="BK116" s="55"/>
      <c r="BL116" s="55"/>
      <c r="BM116" s="55"/>
      <c r="BN116" s="55"/>
      <c r="BO116" s="55"/>
      <c r="BP116" s="55"/>
      <c r="BQ116" s="55"/>
      <c r="BR116" s="55"/>
      <c r="BS116" s="55"/>
      <c r="BT116" s="55"/>
      <c r="BU116" s="55"/>
      <c r="BV116" s="55"/>
      <c r="BW116" s="55"/>
    </row>
    <row r="117" spans="1:75" s="38" customFormat="1" ht="14.4" x14ac:dyDescent="0.25">
      <c r="A117" s="52" t="s">
        <v>67</v>
      </c>
      <c r="B117" s="52"/>
      <c r="C117" s="53"/>
      <c r="D117" s="54"/>
      <c r="E117" s="88"/>
      <c r="F117" s="88"/>
      <c r="G117" s="88"/>
      <c r="H117" s="88"/>
      <c r="I117" s="88"/>
      <c r="J117" s="88"/>
      <c r="K117" s="88"/>
      <c r="L117" s="88"/>
      <c r="M117" s="88"/>
      <c r="N117" s="88"/>
      <c r="O117" s="88"/>
      <c r="P117" s="88"/>
      <c r="Q117" s="88"/>
      <c r="R117" s="88"/>
      <c r="S117" s="88"/>
      <c r="T117" s="88"/>
      <c r="U117" s="88"/>
      <c r="V117" s="88"/>
      <c r="W117" s="88"/>
      <c r="X117" s="88"/>
      <c r="Y117" s="88"/>
      <c r="Z117" s="88"/>
      <c r="AA117" s="88"/>
      <c r="AB117" s="88"/>
      <c r="AC117" s="88"/>
      <c r="AD117" s="88"/>
      <c r="AE117" s="88"/>
      <c r="AF117" s="88"/>
      <c r="AG117" s="88"/>
      <c r="AH117" s="88"/>
      <c r="AI117" s="88"/>
      <c r="AJ117" s="88"/>
      <c r="AK117" s="88"/>
      <c r="AL117" s="88"/>
      <c r="AM117" s="88"/>
      <c r="AN117" s="88"/>
      <c r="AO117" s="88"/>
      <c r="AP117" s="88"/>
      <c r="AQ117" s="88"/>
      <c r="AR117" s="88"/>
      <c r="AS117" s="88"/>
      <c r="AT117" s="88"/>
      <c r="AU117" s="88"/>
      <c r="AV117" s="88"/>
      <c r="AW117" s="88"/>
      <c r="AX117" s="88"/>
      <c r="AY117" s="88"/>
      <c r="AZ117" s="88"/>
      <c r="BA117" s="88"/>
      <c r="BB117" s="88"/>
      <c r="BC117" s="88"/>
      <c r="BD117" s="88"/>
      <c r="BE117" s="88"/>
      <c r="BF117" s="88"/>
      <c r="BG117" s="88"/>
      <c r="BH117" s="88"/>
      <c r="BI117" s="88"/>
      <c r="BJ117" s="88"/>
      <c r="BK117" s="88"/>
      <c r="BL117" s="88"/>
      <c r="BM117" s="88"/>
      <c r="BN117" s="88"/>
      <c r="BO117" s="88"/>
      <c r="BP117" s="88"/>
      <c r="BQ117" s="88"/>
      <c r="BR117" s="88"/>
      <c r="BS117" s="88"/>
      <c r="BT117" s="88"/>
      <c r="BU117" s="88"/>
      <c r="BV117" s="88"/>
      <c r="BW117" s="88"/>
    </row>
    <row r="118" spans="1:75" s="38" customFormat="1" ht="14.4" x14ac:dyDescent="0.25">
      <c r="A118" s="52"/>
      <c r="B118" s="52"/>
      <c r="C118" s="53"/>
      <c r="D118" s="54"/>
      <c r="E118" s="88"/>
      <c r="F118" s="88"/>
      <c r="G118" s="88"/>
      <c r="H118" s="88"/>
      <c r="I118" s="88"/>
      <c r="J118" s="88"/>
      <c r="K118" s="88"/>
      <c r="L118" s="88"/>
      <c r="M118" s="88"/>
      <c r="N118" s="88"/>
      <c r="O118" s="88"/>
      <c r="P118" s="88"/>
      <c r="Q118" s="88"/>
      <c r="R118" s="88"/>
      <c r="S118" s="88"/>
      <c r="T118" s="88"/>
      <c r="U118" s="88"/>
      <c r="V118" s="88"/>
      <c r="W118" s="88"/>
      <c r="X118" s="88"/>
      <c r="Y118" s="88"/>
      <c r="Z118" s="88"/>
      <c r="AA118" s="88"/>
      <c r="AB118" s="88"/>
      <c r="AC118" s="88"/>
      <c r="AD118" s="88"/>
      <c r="AE118" s="88"/>
      <c r="AF118" s="88"/>
      <c r="AG118" s="88"/>
      <c r="AH118" s="88"/>
      <c r="AI118" s="88"/>
      <c r="AJ118" s="88"/>
      <c r="AK118" s="88"/>
      <c r="AL118" s="88"/>
      <c r="AM118" s="88"/>
      <c r="AN118" s="88"/>
      <c r="AO118" s="88"/>
      <c r="AP118" s="88"/>
      <c r="AQ118" s="88"/>
      <c r="AR118" s="88"/>
      <c r="AS118" s="88"/>
      <c r="AT118" s="88"/>
      <c r="AU118" s="88"/>
      <c r="AV118" s="88"/>
      <c r="AW118" s="88"/>
      <c r="AX118" s="88"/>
      <c r="AY118" s="88"/>
      <c r="AZ118" s="88"/>
      <c r="BA118" s="88"/>
      <c r="BB118" s="88"/>
      <c r="BC118" s="88"/>
      <c r="BD118" s="88"/>
      <c r="BE118" s="88"/>
      <c r="BF118" s="88"/>
      <c r="BG118" s="88"/>
      <c r="BH118" s="88"/>
      <c r="BI118" s="88"/>
      <c r="BJ118" s="88"/>
      <c r="BK118" s="88"/>
      <c r="BL118" s="88"/>
      <c r="BM118" s="88"/>
      <c r="BN118" s="88"/>
      <c r="BO118" s="88"/>
      <c r="BP118" s="88"/>
      <c r="BQ118" s="88"/>
      <c r="BR118" s="88"/>
      <c r="BS118" s="88"/>
      <c r="BT118" s="88"/>
      <c r="BU118" s="88"/>
      <c r="BV118" s="88"/>
      <c r="BW118" s="88"/>
    </row>
    <row r="119" spans="1:75" s="38" customFormat="1" ht="14.4" x14ac:dyDescent="0.25">
      <c r="A119" s="52"/>
      <c r="B119" s="52"/>
      <c r="C119" s="53"/>
      <c r="D119" s="54"/>
      <c r="E119" s="88" t="str">
        <f xml:space="preserve"> E$10</f>
        <v>Model column total</v>
      </c>
      <c r="F119" s="88">
        <f xml:space="preserve"> F$10</f>
        <v>66</v>
      </c>
      <c r="G119" s="88" t="str">
        <f xml:space="preserve"> G$10</f>
        <v>columns</v>
      </c>
      <c r="H119" s="88"/>
      <c r="I119" s="88"/>
      <c r="J119" s="88"/>
      <c r="K119" s="88"/>
      <c r="L119" s="88"/>
      <c r="M119" s="88"/>
      <c r="N119" s="88"/>
      <c r="O119" s="88"/>
      <c r="P119" s="88"/>
      <c r="Q119" s="88"/>
      <c r="R119" s="88"/>
      <c r="S119" s="88"/>
      <c r="T119" s="88"/>
      <c r="U119" s="88"/>
      <c r="V119" s="88"/>
      <c r="W119" s="88"/>
      <c r="X119" s="88"/>
      <c r="Y119" s="88"/>
      <c r="Z119" s="88"/>
      <c r="AA119" s="88"/>
      <c r="AB119" s="88"/>
      <c r="AC119" s="88"/>
      <c r="AD119" s="88"/>
      <c r="AE119" s="88"/>
      <c r="AF119" s="88"/>
      <c r="AG119" s="88"/>
      <c r="AH119" s="88"/>
      <c r="AI119" s="88"/>
      <c r="AJ119" s="88"/>
      <c r="AK119" s="88"/>
      <c r="AL119" s="88"/>
      <c r="AM119" s="88"/>
      <c r="AN119" s="88"/>
      <c r="AO119" s="88"/>
      <c r="AP119" s="88"/>
      <c r="AQ119" s="88"/>
      <c r="AR119" s="88"/>
      <c r="AS119" s="88"/>
      <c r="AT119" s="88"/>
      <c r="AU119" s="88"/>
      <c r="AV119" s="88"/>
      <c r="AW119" s="88"/>
      <c r="AX119" s="88"/>
      <c r="AY119" s="88"/>
      <c r="AZ119" s="88"/>
      <c r="BA119" s="88"/>
      <c r="BB119" s="88"/>
      <c r="BC119" s="88"/>
      <c r="BD119" s="88"/>
      <c r="BE119" s="88"/>
      <c r="BF119" s="88"/>
      <c r="BG119" s="88"/>
      <c r="BH119" s="88"/>
      <c r="BI119" s="88"/>
      <c r="BJ119" s="88"/>
      <c r="BK119" s="88"/>
      <c r="BL119" s="88"/>
      <c r="BM119" s="88"/>
      <c r="BN119" s="88"/>
      <c r="BO119" s="88"/>
      <c r="BP119" s="88"/>
      <c r="BQ119" s="88"/>
      <c r="BR119" s="88"/>
      <c r="BS119" s="88"/>
      <c r="BT119" s="88"/>
      <c r="BU119" s="88"/>
      <c r="BV119" s="88"/>
      <c r="BW119" s="88"/>
    </row>
    <row r="120" spans="1:75" s="38" customFormat="1" ht="14.4" x14ac:dyDescent="0.25">
      <c r="A120" s="52"/>
      <c r="B120" s="52"/>
      <c r="C120" s="53"/>
      <c r="D120" s="67" t="s">
        <v>31</v>
      </c>
      <c r="E120" s="88" t="str">
        <f xml:space="preserve"> E$53</f>
        <v>Pre-forecast period total</v>
      </c>
      <c r="F120" s="88">
        <f t="shared" ref="F120:G120" si="361" xml:space="preserve"> F$53</f>
        <v>2</v>
      </c>
      <c r="G120" s="88" t="str">
        <f t="shared" si="361"/>
        <v>columns</v>
      </c>
      <c r="H120" s="88"/>
      <c r="I120" s="88"/>
      <c r="J120" s="88"/>
      <c r="K120" s="88"/>
      <c r="L120" s="88"/>
      <c r="M120" s="88"/>
      <c r="N120" s="88"/>
      <c r="O120" s="88"/>
      <c r="P120" s="88"/>
      <c r="Q120" s="88"/>
      <c r="R120" s="88"/>
      <c r="S120" s="88"/>
      <c r="T120" s="88"/>
      <c r="U120" s="88"/>
      <c r="V120" s="88"/>
      <c r="W120" s="88"/>
      <c r="X120" s="88"/>
      <c r="Y120" s="88"/>
      <c r="Z120" s="88"/>
      <c r="AA120" s="88"/>
      <c r="AB120" s="88"/>
      <c r="AC120" s="88"/>
      <c r="AD120" s="88"/>
      <c r="AE120" s="88"/>
      <c r="AF120" s="88"/>
      <c r="AG120" s="88"/>
      <c r="AH120" s="88"/>
      <c r="AI120" s="88"/>
      <c r="AJ120" s="88"/>
      <c r="AK120" s="88"/>
      <c r="AL120" s="88"/>
      <c r="AM120" s="88"/>
      <c r="AN120" s="88"/>
      <c r="AO120" s="88"/>
      <c r="AP120" s="88"/>
      <c r="AQ120" s="88"/>
      <c r="AR120" s="88"/>
      <c r="AS120" s="88"/>
      <c r="AT120" s="88"/>
      <c r="AU120" s="88"/>
      <c r="AV120" s="88"/>
      <c r="AW120" s="88"/>
      <c r="AX120" s="88"/>
      <c r="AY120" s="88"/>
      <c r="AZ120" s="88"/>
      <c r="BA120" s="88"/>
      <c r="BB120" s="88"/>
      <c r="BC120" s="88"/>
      <c r="BD120" s="88"/>
      <c r="BE120" s="88"/>
      <c r="BF120" s="88"/>
      <c r="BG120" s="88"/>
      <c r="BH120" s="88"/>
      <c r="BI120" s="88"/>
      <c r="BJ120" s="88"/>
      <c r="BK120" s="88"/>
      <c r="BL120" s="88"/>
      <c r="BM120" s="88"/>
      <c r="BN120" s="88"/>
      <c r="BO120" s="88"/>
      <c r="BP120" s="88"/>
      <c r="BQ120" s="88"/>
      <c r="BR120" s="88"/>
      <c r="BS120" s="88"/>
      <c r="BT120" s="88"/>
      <c r="BU120" s="88"/>
      <c r="BV120" s="88"/>
      <c r="BW120" s="88"/>
    </row>
    <row r="121" spans="1:75" s="38" customFormat="1" ht="14.4" x14ac:dyDescent="0.25">
      <c r="A121" s="52"/>
      <c r="B121" s="52"/>
      <c r="C121" s="53"/>
      <c r="D121" s="67" t="s">
        <v>31</v>
      </c>
      <c r="E121" s="127" t="str">
        <f xml:space="preserve"> E$64</f>
        <v>Forecast period total</v>
      </c>
      <c r="F121" s="127">
        <f t="shared" ref="F121:G121" si="362" xml:space="preserve"> F$64</f>
        <v>60</v>
      </c>
      <c r="G121" s="127" t="str">
        <f t="shared" si="362"/>
        <v>columns</v>
      </c>
      <c r="H121" s="88"/>
      <c r="I121" s="88"/>
      <c r="J121" s="88"/>
      <c r="K121" s="88"/>
      <c r="L121" s="88"/>
      <c r="M121" s="88"/>
      <c r="N121" s="88"/>
      <c r="O121" s="88"/>
      <c r="P121" s="88"/>
      <c r="Q121" s="88"/>
      <c r="R121" s="88"/>
      <c r="S121" s="88"/>
      <c r="T121" s="88"/>
      <c r="U121" s="88"/>
      <c r="V121" s="88"/>
      <c r="W121" s="88"/>
      <c r="X121" s="88"/>
      <c r="Y121" s="88"/>
      <c r="Z121" s="88"/>
      <c r="AA121" s="88"/>
      <c r="AB121" s="88"/>
      <c r="AC121" s="88"/>
      <c r="AD121" s="88"/>
      <c r="AE121" s="88"/>
      <c r="AF121" s="88"/>
      <c r="AG121" s="88"/>
      <c r="AH121" s="88"/>
      <c r="AI121" s="88"/>
      <c r="AJ121" s="88"/>
      <c r="AK121" s="88"/>
      <c r="AL121" s="88"/>
      <c r="AM121" s="88"/>
      <c r="AN121" s="88"/>
      <c r="AO121" s="88"/>
      <c r="AP121" s="88"/>
      <c r="AQ121" s="88"/>
      <c r="AR121" s="88"/>
      <c r="AS121" s="88"/>
      <c r="AT121" s="88"/>
      <c r="AU121" s="88"/>
      <c r="AV121" s="88"/>
      <c r="AW121" s="88"/>
      <c r="AX121" s="88"/>
      <c r="AY121" s="88"/>
      <c r="AZ121" s="88"/>
      <c r="BA121" s="88"/>
      <c r="BB121" s="88"/>
      <c r="BC121" s="88"/>
      <c r="BD121" s="88"/>
      <c r="BE121" s="88"/>
      <c r="BF121" s="88"/>
      <c r="BG121" s="88"/>
      <c r="BH121" s="88"/>
      <c r="BI121" s="88"/>
      <c r="BJ121" s="88"/>
      <c r="BK121" s="88"/>
      <c r="BL121" s="88"/>
      <c r="BM121" s="88"/>
      <c r="BN121" s="88"/>
      <c r="BO121" s="88"/>
      <c r="BP121" s="88"/>
      <c r="BQ121" s="88"/>
      <c r="BR121" s="88"/>
      <c r="BS121" s="88"/>
      <c r="BT121" s="88"/>
      <c r="BU121" s="88"/>
      <c r="BV121" s="88"/>
      <c r="BW121" s="88"/>
    </row>
    <row r="122" spans="1:75" s="38" customFormat="1" ht="14.4" x14ac:dyDescent="0.25">
      <c r="A122" s="52"/>
      <c r="B122" s="52"/>
      <c r="C122" s="53"/>
      <c r="D122" s="67" t="s">
        <v>31</v>
      </c>
      <c r="E122" s="127" t="str">
        <f xml:space="preserve"> E$101</f>
        <v>Post forecast period total</v>
      </c>
      <c r="F122" s="127">
        <f t="shared" ref="F122:G122" si="363" xml:space="preserve"> F$101</f>
        <v>4</v>
      </c>
      <c r="G122" s="127" t="str">
        <f t="shared" si="363"/>
        <v>columns</v>
      </c>
      <c r="H122" s="88"/>
      <c r="I122" s="88"/>
      <c r="J122" s="88"/>
      <c r="K122" s="88"/>
      <c r="L122" s="88"/>
      <c r="M122" s="88"/>
      <c r="N122" s="88"/>
      <c r="O122" s="88"/>
      <c r="P122" s="88"/>
      <c r="Q122" s="88"/>
      <c r="R122" s="88"/>
      <c r="S122" s="88"/>
      <c r="T122" s="88"/>
      <c r="U122" s="88"/>
      <c r="V122" s="88"/>
      <c r="W122" s="88"/>
      <c r="X122" s="88"/>
      <c r="Y122" s="88"/>
      <c r="Z122" s="88"/>
      <c r="AA122" s="88"/>
      <c r="AB122" s="88"/>
      <c r="AC122" s="88"/>
      <c r="AD122" s="88"/>
      <c r="AE122" s="88"/>
      <c r="AF122" s="88"/>
      <c r="AG122" s="88"/>
      <c r="AH122" s="88"/>
      <c r="AI122" s="88"/>
      <c r="AJ122" s="88"/>
      <c r="AK122" s="88"/>
      <c r="AL122" s="88"/>
      <c r="AM122" s="88"/>
      <c r="AN122" s="88"/>
      <c r="AO122" s="88"/>
      <c r="AP122" s="88"/>
      <c r="AQ122" s="88"/>
      <c r="AR122" s="88"/>
      <c r="AS122" s="88"/>
      <c r="AT122" s="88"/>
      <c r="AU122" s="88"/>
      <c r="AV122" s="88"/>
      <c r="AW122" s="88"/>
      <c r="AX122" s="88"/>
      <c r="AY122" s="88"/>
      <c r="AZ122" s="88"/>
      <c r="BA122" s="88"/>
      <c r="BB122" s="88"/>
      <c r="BC122" s="88"/>
      <c r="BD122" s="88"/>
      <c r="BE122" s="88"/>
      <c r="BF122" s="88"/>
      <c r="BG122" s="88"/>
      <c r="BH122" s="88"/>
      <c r="BI122" s="88"/>
      <c r="BJ122" s="88"/>
      <c r="BK122" s="88"/>
      <c r="BL122" s="88"/>
      <c r="BM122" s="88"/>
      <c r="BN122" s="88"/>
      <c r="BO122" s="88"/>
      <c r="BP122" s="88"/>
      <c r="BQ122" s="88"/>
      <c r="BR122" s="88"/>
      <c r="BS122" s="88"/>
      <c r="BT122" s="88"/>
      <c r="BU122" s="88"/>
      <c r="BV122" s="88"/>
      <c r="BW122" s="88"/>
    </row>
    <row r="123" spans="1:75" s="38" customFormat="1" ht="14.4" x14ac:dyDescent="0.25">
      <c r="A123" s="52"/>
      <c r="B123" s="56"/>
      <c r="C123" s="53"/>
      <c r="D123" s="54"/>
      <c r="E123" s="88" t="s">
        <v>68</v>
      </c>
      <c r="F123" s="60">
        <f xml:space="preserve"> IF(F119 - SUM(F120:F122) &lt;&gt; 0, 1, 0)</f>
        <v>0</v>
      </c>
      <c r="G123" s="88" t="s">
        <v>69</v>
      </c>
      <c r="H123" s="88"/>
      <c r="I123" s="88"/>
      <c r="J123" s="88"/>
      <c r="K123" s="88"/>
      <c r="L123" s="88"/>
      <c r="M123" s="88"/>
      <c r="N123" s="88"/>
      <c r="O123" s="88"/>
      <c r="P123" s="88"/>
      <c r="Q123" s="88"/>
      <c r="R123" s="88"/>
      <c r="S123" s="88"/>
      <c r="T123" s="88"/>
      <c r="U123" s="88"/>
      <c r="V123" s="88"/>
      <c r="W123" s="88"/>
      <c r="X123" s="88"/>
      <c r="Y123" s="88"/>
      <c r="Z123" s="88"/>
      <c r="AA123" s="88"/>
      <c r="AB123" s="88"/>
      <c r="AC123" s="88"/>
      <c r="AD123" s="88"/>
      <c r="AE123" s="88"/>
      <c r="AF123" s="88"/>
      <c r="AG123" s="88"/>
      <c r="AH123" s="88"/>
      <c r="AI123" s="88"/>
      <c r="AJ123" s="88"/>
      <c r="AK123" s="88"/>
      <c r="AL123" s="88"/>
      <c r="AM123" s="88"/>
      <c r="AN123" s="88"/>
      <c r="AO123" s="88"/>
      <c r="AP123" s="88"/>
      <c r="AQ123" s="88"/>
      <c r="AR123" s="88"/>
      <c r="AS123" s="88"/>
      <c r="AT123" s="88"/>
      <c r="AU123" s="88"/>
      <c r="AV123" s="88"/>
      <c r="AW123" s="88"/>
      <c r="AX123" s="88"/>
      <c r="AY123" s="88"/>
      <c r="AZ123" s="88"/>
      <c r="BA123" s="88"/>
      <c r="BB123" s="88"/>
      <c r="BC123" s="88"/>
      <c r="BD123" s="88"/>
      <c r="BE123" s="88"/>
      <c r="BF123" s="88"/>
      <c r="BG123" s="88"/>
      <c r="BH123" s="88"/>
      <c r="BI123" s="88"/>
      <c r="BJ123" s="88"/>
      <c r="BK123" s="88"/>
      <c r="BL123" s="88"/>
      <c r="BM123" s="88"/>
      <c r="BN123" s="88"/>
      <c r="BO123" s="88"/>
      <c r="BP123" s="88"/>
      <c r="BQ123" s="88"/>
      <c r="BR123" s="88"/>
      <c r="BS123" s="88"/>
      <c r="BT123" s="88"/>
      <c r="BU123" s="88"/>
      <c r="BV123" s="88"/>
      <c r="BW123" s="88"/>
    </row>
    <row r="124" spans="1:75" s="38" customFormat="1" ht="14.4" x14ac:dyDescent="0.25">
      <c r="A124" s="52"/>
      <c r="B124" s="56"/>
      <c r="C124" s="53"/>
      <c r="D124" s="54"/>
      <c r="E124" s="88"/>
      <c r="F124" s="88"/>
      <c r="G124" s="88"/>
      <c r="H124" s="88"/>
      <c r="I124" s="88"/>
      <c r="J124" s="88"/>
      <c r="K124" s="88"/>
      <c r="L124" s="88"/>
      <c r="M124" s="88"/>
      <c r="N124" s="88"/>
      <c r="O124" s="88"/>
      <c r="P124" s="88"/>
      <c r="Q124" s="88"/>
      <c r="R124" s="88"/>
      <c r="S124" s="88"/>
      <c r="T124" s="88"/>
      <c r="U124" s="88"/>
      <c r="V124" s="88"/>
      <c r="W124" s="88"/>
      <c r="X124" s="88"/>
      <c r="Y124" s="88"/>
      <c r="Z124" s="88"/>
      <c r="AA124" s="88"/>
      <c r="AB124" s="88"/>
      <c r="AC124" s="88"/>
      <c r="AD124" s="88"/>
      <c r="AE124" s="88"/>
      <c r="AF124" s="88"/>
      <c r="AG124" s="88"/>
      <c r="AH124" s="88"/>
      <c r="AI124" s="88"/>
      <c r="AJ124" s="88"/>
      <c r="AK124" s="88"/>
      <c r="AL124" s="88"/>
      <c r="AM124" s="88"/>
      <c r="AN124" s="88"/>
      <c r="AO124" s="88"/>
      <c r="AP124" s="88"/>
      <c r="AQ124" s="88"/>
      <c r="AR124" s="88"/>
      <c r="AS124" s="88"/>
      <c r="AT124" s="88"/>
      <c r="AU124" s="88"/>
      <c r="AV124" s="88"/>
      <c r="AW124" s="88"/>
      <c r="AX124" s="88"/>
      <c r="AY124" s="88"/>
      <c r="AZ124" s="88"/>
      <c r="BA124" s="88"/>
      <c r="BB124" s="88"/>
      <c r="BC124" s="88"/>
      <c r="BD124" s="88"/>
      <c r="BE124" s="88"/>
      <c r="BF124" s="88"/>
      <c r="BG124" s="88"/>
      <c r="BH124" s="88"/>
      <c r="BI124" s="88"/>
      <c r="BJ124" s="88"/>
      <c r="BK124" s="88"/>
      <c r="BL124" s="88"/>
      <c r="BM124" s="88"/>
      <c r="BN124" s="88"/>
      <c r="BO124" s="88"/>
      <c r="BP124" s="88"/>
      <c r="BQ124" s="88"/>
      <c r="BR124" s="88"/>
      <c r="BS124" s="88"/>
      <c r="BT124" s="88"/>
      <c r="BU124" s="88"/>
      <c r="BV124" s="88"/>
      <c r="BW124" s="88"/>
    </row>
    <row r="125" spans="1:75" s="38" customFormat="1" ht="14.4" x14ac:dyDescent="0.25">
      <c r="A125" s="52"/>
      <c r="B125" s="52"/>
      <c r="C125" s="53"/>
      <c r="D125" s="54"/>
      <c r="E125" s="88"/>
      <c r="F125" s="88"/>
      <c r="G125" s="88"/>
      <c r="H125" s="88"/>
      <c r="I125" s="88"/>
      <c r="J125" s="88"/>
      <c r="K125" s="88"/>
      <c r="L125" s="88"/>
      <c r="M125" s="88"/>
      <c r="N125" s="88"/>
      <c r="O125" s="88"/>
      <c r="P125" s="88"/>
      <c r="Q125" s="88"/>
      <c r="R125" s="88"/>
      <c r="S125" s="88"/>
      <c r="T125" s="88"/>
      <c r="U125" s="88"/>
      <c r="V125" s="88"/>
      <c r="W125" s="88"/>
      <c r="X125" s="88"/>
      <c r="Y125" s="88"/>
      <c r="Z125" s="88"/>
      <c r="AA125" s="88"/>
      <c r="AB125" s="88"/>
      <c r="AC125" s="88"/>
      <c r="AD125" s="88"/>
      <c r="AE125" s="88"/>
      <c r="AF125" s="88"/>
      <c r="AG125" s="88"/>
      <c r="AH125" s="88"/>
      <c r="AI125" s="88"/>
      <c r="AJ125" s="88"/>
      <c r="AK125" s="88"/>
      <c r="AL125" s="88"/>
      <c r="AM125" s="88"/>
      <c r="AN125" s="88"/>
      <c r="AO125" s="88"/>
      <c r="AP125" s="88"/>
      <c r="AQ125" s="88"/>
      <c r="AR125" s="88"/>
      <c r="AS125" s="88"/>
      <c r="AT125" s="88"/>
      <c r="AU125" s="88"/>
      <c r="AV125" s="88"/>
      <c r="AW125" s="88"/>
      <c r="AX125" s="88"/>
      <c r="AY125" s="88"/>
      <c r="AZ125" s="88"/>
      <c r="BA125" s="88"/>
      <c r="BB125" s="88"/>
      <c r="BC125" s="88"/>
      <c r="BD125" s="88"/>
      <c r="BE125" s="88"/>
      <c r="BF125" s="88"/>
      <c r="BG125" s="88"/>
      <c r="BH125" s="88"/>
      <c r="BI125" s="88"/>
      <c r="BJ125" s="88"/>
      <c r="BK125" s="88"/>
      <c r="BL125" s="88"/>
      <c r="BM125" s="88"/>
      <c r="BN125" s="88"/>
      <c r="BO125" s="88"/>
      <c r="BP125" s="88"/>
      <c r="BQ125" s="88"/>
      <c r="BR125" s="88"/>
      <c r="BS125" s="88"/>
      <c r="BT125" s="88"/>
      <c r="BU125" s="88"/>
      <c r="BV125" s="88"/>
      <c r="BW125" s="88"/>
    </row>
  </sheetData>
  <phoneticPr fontId="2" type="noConversion"/>
  <conditionalFormatting sqref="F2">
    <cfRule type="cellIs" dxfId="51" priority="1" stopIfTrue="1" operator="notEqual">
      <formula>0</formula>
    </cfRule>
    <cfRule type="cellIs" dxfId="50" priority="2" stopIfTrue="1" operator="equal">
      <formula>""</formula>
    </cfRule>
  </conditionalFormatting>
  <conditionalFormatting sqref="F123">
    <cfRule type="cellIs" dxfId="49" priority="3" stopIfTrue="1" operator="notEqual">
      <formula>0</formula>
    </cfRule>
    <cfRule type="cellIs" dxfId="48" priority="4" stopIfTrue="1" operator="equal">
      <formula>""</formula>
    </cfRule>
  </conditionalFormatting>
  <conditionalFormatting sqref="J3:BW3">
    <cfRule type="cellIs" dxfId="47" priority="11" stopIfTrue="1" operator="equal">
      <formula>"Pre-fcst"</formula>
    </cfRule>
    <cfRule type="cellIs" dxfId="46" priority="12" stopIfTrue="1" operator="equal">
      <formula>"Forecast"</formula>
    </cfRule>
  </conditionalFormatting>
  <printOptions verticalCentered="1" headings="1"/>
  <pageMargins left="0.74803149606299213" right="0.74803149606299213" top="0.98425196850393704" bottom="0.98425196850393704" header="0.51181102362204722" footer="0.51181102362204722"/>
  <pageSetup paperSize="9" scale="55" orientation="landscape" blackAndWhite="1" r:id="rId1"/>
  <headerFooter alignWithMargins="0">
    <oddHeader>&amp;L&amp;"Arial,Bold"&amp;14F1F9 Training Model&amp;C&amp;"Arial,Bold"&amp;14Sheet: &amp;A&amp;R&amp;"Arial,Bold"&amp;14CONFIDENTIAL</oddHeader>
    <oddFooter>&amp;L&amp;F ( Printed on &amp;D at &amp;T )&amp;RPage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133832-16C9-4CE3-82DA-09ECB79F27D3}">
  <sheetPr>
    <tabColor indexed="13"/>
    <outlinePr summaryBelow="0" summaryRight="0"/>
  </sheetPr>
  <dimension ref="A1:BX87"/>
  <sheetViews>
    <sheetView defaultGridColor="0" colorId="22" zoomScale="80" workbookViewId="0">
      <pane xSplit="9" ySplit="5" topLeftCell="T9" activePane="bottomRight" state="frozen"/>
      <selection activeCell="F2" sqref="F2:G2"/>
      <selection pane="topRight" activeCell="F2" sqref="F2:G2"/>
      <selection pane="bottomLeft" activeCell="F2" sqref="F2:G2"/>
      <selection pane="bottomRight" activeCell="T95" sqref="T95"/>
    </sheetView>
  </sheetViews>
  <sheetFormatPr defaultColWidth="0" defaultRowHeight="13.2" x14ac:dyDescent="0.25"/>
  <cols>
    <col min="1" max="2" width="1.21875" style="2" customWidth="1"/>
    <col min="3" max="3" width="1.21875" style="14" customWidth="1"/>
    <col min="4" max="4" width="1.21875" style="1" customWidth="1"/>
    <col min="5" max="5" width="40.77734375" style="11" customWidth="1"/>
    <col min="6" max="6" width="12.77734375" style="11" customWidth="1"/>
    <col min="7" max="8" width="11.77734375" style="11" customWidth="1"/>
    <col min="9" max="9" width="2.77734375" style="11" customWidth="1"/>
    <col min="10" max="75" width="11.77734375" style="11" customWidth="1"/>
    <col min="76" max="76" width="11.77734375" style="44" hidden="1" customWidth="1"/>
    <col min="77" max="16384" width="11.77734375" style="12" hidden="1"/>
  </cols>
  <sheetData>
    <row r="1" spans="1:76" s="46" customFormat="1" ht="25.8" x14ac:dyDescent="0.25">
      <c r="A1" s="51" t="str">
        <f ca="1" xml:space="preserve"> RIGHT(CELL("filename", A1), LEN(CELL("filename", A1)) - SEARCH("]", CELL("filename", A1)))</f>
        <v>OpRev</v>
      </c>
      <c r="B1" s="2"/>
      <c r="C1" s="14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</row>
    <row r="2" spans="1:76" s="15" customFormat="1" ht="14.4" x14ac:dyDescent="0.25">
      <c r="A2" s="56"/>
      <c r="B2" s="56"/>
      <c r="C2" s="122"/>
      <c r="D2" s="56"/>
      <c r="E2"/>
      <c r="F2" s="138">
        <f>Check!$F$9</f>
        <v>0</v>
      </c>
      <c r="G2" s="61" t="s">
        <v>268</v>
      </c>
      <c r="H2"/>
      <c r="I2"/>
      <c r="J2" s="62">
        <f xml:space="preserve"> Time!J$18</f>
        <v>45565</v>
      </c>
      <c r="K2" s="62">
        <f xml:space="preserve"> Time!K$18</f>
        <v>45657</v>
      </c>
      <c r="L2" s="62">
        <f xml:space="preserve"> Time!L$18</f>
        <v>45747</v>
      </c>
      <c r="M2" s="62">
        <f xml:space="preserve"> Time!M$18</f>
        <v>45838</v>
      </c>
      <c r="N2" s="62">
        <f xml:space="preserve"> Time!N$18</f>
        <v>45930</v>
      </c>
      <c r="O2" s="62">
        <f xml:space="preserve"> Time!O$18</f>
        <v>46022</v>
      </c>
      <c r="P2" s="62">
        <f xml:space="preserve"> Time!P$18</f>
        <v>46112</v>
      </c>
      <c r="Q2" s="62">
        <f xml:space="preserve"> Time!Q$18</f>
        <v>46203</v>
      </c>
      <c r="R2" s="62">
        <f xml:space="preserve"> Time!R$18</f>
        <v>46295</v>
      </c>
      <c r="S2" s="62">
        <f xml:space="preserve"> Time!S$18</f>
        <v>46387</v>
      </c>
      <c r="T2" s="62">
        <f xml:space="preserve"> Time!T$18</f>
        <v>46477</v>
      </c>
      <c r="U2" s="62">
        <f xml:space="preserve"> Time!U$18</f>
        <v>46568</v>
      </c>
      <c r="V2" s="62">
        <f xml:space="preserve"> Time!V$18</f>
        <v>46660</v>
      </c>
      <c r="W2" s="62">
        <f xml:space="preserve"> Time!W$18</f>
        <v>46752</v>
      </c>
      <c r="X2" s="62">
        <f xml:space="preserve"> Time!X$18</f>
        <v>46843</v>
      </c>
      <c r="Y2" s="62">
        <f xml:space="preserve"> Time!Y$18</f>
        <v>46934</v>
      </c>
      <c r="Z2" s="62">
        <f xml:space="preserve"> Time!Z$18</f>
        <v>47026</v>
      </c>
      <c r="AA2" s="62">
        <f xml:space="preserve"> Time!AA$18</f>
        <v>47118</v>
      </c>
      <c r="AB2" s="62">
        <f xml:space="preserve"> Time!AB$18</f>
        <v>47208</v>
      </c>
      <c r="AC2" s="62">
        <f xml:space="preserve"> Time!AC$18</f>
        <v>47299</v>
      </c>
      <c r="AD2" s="62">
        <f xml:space="preserve"> Time!AD$18</f>
        <v>47391</v>
      </c>
      <c r="AE2" s="62">
        <f xml:space="preserve"> Time!AE$18</f>
        <v>47483</v>
      </c>
      <c r="AF2" s="62">
        <f xml:space="preserve"> Time!AF$18</f>
        <v>47573</v>
      </c>
      <c r="AG2" s="62">
        <f xml:space="preserve"> Time!AG$18</f>
        <v>47664</v>
      </c>
      <c r="AH2" s="62">
        <f xml:space="preserve"> Time!AH$18</f>
        <v>47756</v>
      </c>
      <c r="AI2" s="62">
        <f xml:space="preserve"> Time!AI$18</f>
        <v>47848</v>
      </c>
      <c r="AJ2" s="62">
        <f xml:space="preserve"> Time!AJ$18</f>
        <v>47938</v>
      </c>
      <c r="AK2" s="62">
        <f xml:space="preserve"> Time!AK$18</f>
        <v>48029</v>
      </c>
      <c r="AL2" s="62">
        <f xml:space="preserve"> Time!AL$18</f>
        <v>48121</v>
      </c>
      <c r="AM2" s="62">
        <f xml:space="preserve"> Time!AM$18</f>
        <v>48213</v>
      </c>
      <c r="AN2" s="62">
        <f xml:space="preserve"> Time!AN$18</f>
        <v>48304</v>
      </c>
      <c r="AO2" s="62">
        <f xml:space="preserve"> Time!AO$18</f>
        <v>48395</v>
      </c>
      <c r="AP2" s="62">
        <f xml:space="preserve"> Time!AP$18</f>
        <v>48487</v>
      </c>
      <c r="AQ2" s="62">
        <f xml:space="preserve"> Time!AQ$18</f>
        <v>48579</v>
      </c>
      <c r="AR2" s="62">
        <f xml:space="preserve"> Time!AR$18</f>
        <v>48669</v>
      </c>
      <c r="AS2" s="62">
        <f xml:space="preserve"> Time!AS$18</f>
        <v>48760</v>
      </c>
      <c r="AT2" s="62">
        <f xml:space="preserve"> Time!AT$18</f>
        <v>48852</v>
      </c>
      <c r="AU2" s="62">
        <f xml:space="preserve"> Time!AU$18</f>
        <v>48944</v>
      </c>
      <c r="AV2" s="62">
        <f xml:space="preserve"> Time!AV$18</f>
        <v>49034</v>
      </c>
      <c r="AW2" s="62">
        <f xml:space="preserve"> Time!AW$18</f>
        <v>49125</v>
      </c>
      <c r="AX2" s="62">
        <f xml:space="preserve"> Time!AX$18</f>
        <v>49217</v>
      </c>
      <c r="AY2" s="62">
        <f xml:space="preserve"> Time!AY$18</f>
        <v>49309</v>
      </c>
      <c r="AZ2" s="62">
        <f xml:space="preserve"> Time!AZ$18</f>
        <v>49399</v>
      </c>
      <c r="BA2" s="62">
        <f xml:space="preserve"> Time!BA$18</f>
        <v>49490</v>
      </c>
      <c r="BB2" s="62">
        <f xml:space="preserve"> Time!BB$18</f>
        <v>49582</v>
      </c>
      <c r="BC2" s="62">
        <f xml:space="preserve"> Time!BC$18</f>
        <v>49674</v>
      </c>
      <c r="BD2" s="62">
        <f xml:space="preserve"> Time!BD$18</f>
        <v>49765</v>
      </c>
      <c r="BE2" s="62">
        <f xml:space="preserve"> Time!BE$18</f>
        <v>49856</v>
      </c>
      <c r="BF2" s="62">
        <f xml:space="preserve"> Time!BF$18</f>
        <v>49948</v>
      </c>
      <c r="BG2" s="62">
        <f xml:space="preserve"> Time!BG$18</f>
        <v>50040</v>
      </c>
      <c r="BH2" s="62">
        <f xml:space="preserve"> Time!BH$18</f>
        <v>50130</v>
      </c>
      <c r="BI2" s="62">
        <f xml:space="preserve"> Time!BI$18</f>
        <v>50221</v>
      </c>
      <c r="BJ2" s="62">
        <f xml:space="preserve"> Time!BJ$18</f>
        <v>50313</v>
      </c>
      <c r="BK2" s="62">
        <f xml:space="preserve"> Time!BK$18</f>
        <v>50405</v>
      </c>
      <c r="BL2" s="62">
        <f xml:space="preserve"> Time!BL$18</f>
        <v>50495</v>
      </c>
      <c r="BM2" s="62">
        <f xml:space="preserve"> Time!BM$18</f>
        <v>50586</v>
      </c>
      <c r="BN2" s="62">
        <f xml:space="preserve"> Time!BN$18</f>
        <v>50678</v>
      </c>
      <c r="BO2" s="62">
        <f xml:space="preserve"> Time!BO$18</f>
        <v>50770</v>
      </c>
      <c r="BP2" s="62">
        <f xml:space="preserve"> Time!BP$18</f>
        <v>50860</v>
      </c>
      <c r="BQ2" s="62">
        <f xml:space="preserve"> Time!BQ$18</f>
        <v>50951</v>
      </c>
      <c r="BR2" s="62">
        <f xml:space="preserve"> Time!BR$18</f>
        <v>51043</v>
      </c>
      <c r="BS2" s="62">
        <f xml:space="preserve"> Time!BS$18</f>
        <v>51135</v>
      </c>
      <c r="BT2" s="62">
        <f xml:space="preserve"> Time!BT$18</f>
        <v>51226</v>
      </c>
      <c r="BU2" s="62">
        <f xml:space="preserve"> Time!BU$18</f>
        <v>51317</v>
      </c>
      <c r="BV2" s="62">
        <f xml:space="preserve"> Time!BV$18</f>
        <v>51409</v>
      </c>
      <c r="BW2" s="62">
        <f xml:space="preserve"> Time!BW$18</f>
        <v>51501</v>
      </c>
      <c r="BX2" s="62"/>
    </row>
    <row r="3" spans="1:76" s="15" customFormat="1" ht="14.4" x14ac:dyDescent="0.25">
      <c r="A3" s="56"/>
      <c r="B3" s="56"/>
      <c r="C3" s="57"/>
      <c r="D3" s="56"/>
      <c r="E3"/>
      <c r="F3"/>
      <c r="G3"/>
      <c r="H3"/>
      <c r="I3"/>
      <c r="J3" s="91" t="str">
        <f xml:space="preserve"> Time!J$114</f>
        <v>Pre-fcst</v>
      </c>
      <c r="K3" s="91" t="str">
        <f xml:space="preserve"> Time!K$114</f>
        <v>Pre-fcst</v>
      </c>
      <c r="L3" s="91" t="str">
        <f xml:space="preserve"> Time!L$114</f>
        <v>Forecast</v>
      </c>
      <c r="M3" s="91" t="str">
        <f xml:space="preserve"> Time!M$114</f>
        <v>Forecast</v>
      </c>
      <c r="N3" s="91" t="str">
        <f xml:space="preserve"> Time!N$114</f>
        <v>Forecast</v>
      </c>
      <c r="O3" s="91" t="str">
        <f xml:space="preserve"> Time!O$114</f>
        <v>Forecast</v>
      </c>
      <c r="P3" s="91" t="str">
        <f xml:space="preserve"> Time!P$114</f>
        <v>Forecast</v>
      </c>
      <c r="Q3" s="91" t="str">
        <f xml:space="preserve"> Time!Q$114</f>
        <v>Forecast</v>
      </c>
      <c r="R3" s="91" t="str">
        <f xml:space="preserve"> Time!R$114</f>
        <v>Forecast</v>
      </c>
      <c r="S3" s="91" t="str">
        <f xml:space="preserve"> Time!S$114</f>
        <v>Forecast</v>
      </c>
      <c r="T3" s="91" t="str">
        <f xml:space="preserve"> Time!T$114</f>
        <v>Forecast</v>
      </c>
      <c r="U3" s="91" t="str">
        <f xml:space="preserve"> Time!U$114</f>
        <v>Forecast</v>
      </c>
      <c r="V3" s="91" t="str">
        <f xml:space="preserve"> Time!V$114</f>
        <v>Forecast</v>
      </c>
      <c r="W3" s="91" t="str">
        <f xml:space="preserve"> Time!W$114</f>
        <v>Forecast</v>
      </c>
      <c r="X3" s="91" t="str">
        <f xml:space="preserve"> Time!X$114</f>
        <v>Forecast</v>
      </c>
      <c r="Y3" s="91" t="str">
        <f xml:space="preserve"> Time!Y$114</f>
        <v>Forecast</v>
      </c>
      <c r="Z3" s="91" t="str">
        <f xml:space="preserve"> Time!Z$114</f>
        <v>Forecast</v>
      </c>
      <c r="AA3" s="91" t="str">
        <f xml:space="preserve"> Time!AA$114</f>
        <v>Forecast</v>
      </c>
      <c r="AB3" s="91" t="str">
        <f xml:space="preserve"> Time!AB$114</f>
        <v>Forecast</v>
      </c>
      <c r="AC3" s="91" t="str">
        <f xml:space="preserve"> Time!AC$114</f>
        <v>Forecast</v>
      </c>
      <c r="AD3" s="91" t="str">
        <f xml:space="preserve"> Time!AD$114</f>
        <v>Forecast</v>
      </c>
      <c r="AE3" s="91" t="str">
        <f xml:space="preserve"> Time!AE$114</f>
        <v>Forecast</v>
      </c>
      <c r="AF3" s="91" t="str">
        <f xml:space="preserve"> Time!AF$114</f>
        <v>Forecast</v>
      </c>
      <c r="AG3" s="91" t="str">
        <f xml:space="preserve"> Time!AG$114</f>
        <v>Forecast</v>
      </c>
      <c r="AH3" s="91" t="str">
        <f xml:space="preserve"> Time!AH$114</f>
        <v>Forecast</v>
      </c>
      <c r="AI3" s="91" t="str">
        <f xml:space="preserve"> Time!AI$114</f>
        <v>Forecast</v>
      </c>
      <c r="AJ3" s="91" t="str">
        <f xml:space="preserve"> Time!AJ$114</f>
        <v>Forecast</v>
      </c>
      <c r="AK3" s="91" t="str">
        <f xml:space="preserve"> Time!AK$114</f>
        <v>Forecast</v>
      </c>
      <c r="AL3" s="91" t="str">
        <f xml:space="preserve"> Time!AL$114</f>
        <v>Forecast</v>
      </c>
      <c r="AM3" s="91" t="str">
        <f xml:space="preserve"> Time!AM$114</f>
        <v>Forecast</v>
      </c>
      <c r="AN3" s="91" t="str">
        <f xml:space="preserve"> Time!AN$114</f>
        <v>Forecast</v>
      </c>
      <c r="AO3" s="91" t="str">
        <f xml:space="preserve"> Time!AO$114</f>
        <v>Forecast</v>
      </c>
      <c r="AP3" s="91" t="str">
        <f xml:space="preserve"> Time!AP$114</f>
        <v>Forecast</v>
      </c>
      <c r="AQ3" s="91" t="str">
        <f xml:space="preserve"> Time!AQ$114</f>
        <v>Forecast</v>
      </c>
      <c r="AR3" s="91" t="str">
        <f xml:space="preserve"> Time!AR$114</f>
        <v>Forecast</v>
      </c>
      <c r="AS3" s="91" t="str">
        <f xml:space="preserve"> Time!AS$114</f>
        <v>Forecast</v>
      </c>
      <c r="AT3" s="91" t="str">
        <f xml:space="preserve"> Time!AT$114</f>
        <v>Forecast</v>
      </c>
      <c r="AU3" s="91" t="str">
        <f xml:space="preserve"> Time!AU$114</f>
        <v>Forecast</v>
      </c>
      <c r="AV3" s="91" t="str">
        <f xml:space="preserve"> Time!AV$114</f>
        <v>Forecast</v>
      </c>
      <c r="AW3" s="91" t="str">
        <f xml:space="preserve"> Time!AW$114</f>
        <v>Forecast</v>
      </c>
      <c r="AX3" s="91" t="str">
        <f xml:space="preserve"> Time!AX$114</f>
        <v>Forecast</v>
      </c>
      <c r="AY3" s="91" t="str">
        <f xml:space="preserve"> Time!AY$114</f>
        <v>Forecast</v>
      </c>
      <c r="AZ3" s="91" t="str">
        <f xml:space="preserve"> Time!AZ$114</f>
        <v>Forecast</v>
      </c>
      <c r="BA3" s="91" t="str">
        <f xml:space="preserve"> Time!BA$114</f>
        <v>Forecast</v>
      </c>
      <c r="BB3" s="91" t="str">
        <f xml:space="preserve"> Time!BB$114</f>
        <v>Forecast</v>
      </c>
      <c r="BC3" s="91" t="str">
        <f xml:space="preserve"> Time!BC$114</f>
        <v>Forecast</v>
      </c>
      <c r="BD3" s="91" t="str">
        <f xml:space="preserve"> Time!BD$114</f>
        <v>Forecast</v>
      </c>
      <c r="BE3" s="91" t="str">
        <f xml:space="preserve"> Time!BE$114</f>
        <v>Forecast</v>
      </c>
      <c r="BF3" s="91" t="str">
        <f xml:space="preserve"> Time!BF$114</f>
        <v>Forecast</v>
      </c>
      <c r="BG3" s="91" t="str">
        <f xml:space="preserve"> Time!BG$114</f>
        <v>Forecast</v>
      </c>
      <c r="BH3" s="91" t="str">
        <f xml:space="preserve"> Time!BH$114</f>
        <v>Forecast</v>
      </c>
      <c r="BI3" s="91" t="str">
        <f xml:space="preserve"> Time!BI$114</f>
        <v>Forecast</v>
      </c>
      <c r="BJ3" s="91" t="str">
        <f xml:space="preserve"> Time!BJ$114</f>
        <v>Forecast</v>
      </c>
      <c r="BK3" s="91" t="str">
        <f xml:space="preserve"> Time!BK$114</f>
        <v>Forecast</v>
      </c>
      <c r="BL3" s="91" t="str">
        <f xml:space="preserve"> Time!BL$114</f>
        <v>Forecast</v>
      </c>
      <c r="BM3" s="91" t="str">
        <f xml:space="preserve"> Time!BM$114</f>
        <v>Forecast</v>
      </c>
      <c r="BN3" s="91" t="str">
        <f xml:space="preserve"> Time!BN$114</f>
        <v>Forecast</v>
      </c>
      <c r="BO3" s="91" t="str">
        <f xml:space="preserve"> Time!BO$114</f>
        <v>Forecast</v>
      </c>
      <c r="BP3" s="91" t="str">
        <f xml:space="preserve"> Time!BP$114</f>
        <v>Forecast</v>
      </c>
      <c r="BQ3" s="91" t="str">
        <f xml:space="preserve"> Time!BQ$114</f>
        <v>Forecast</v>
      </c>
      <c r="BR3" s="91" t="str">
        <f xml:space="preserve"> Time!BR$114</f>
        <v>Forecast</v>
      </c>
      <c r="BS3" s="91" t="str">
        <f xml:space="preserve"> Time!BS$114</f>
        <v>Forecast</v>
      </c>
      <c r="BT3" s="91" t="str">
        <f xml:space="preserve"> Time!BT$114</f>
        <v>Post-fcst</v>
      </c>
      <c r="BU3" s="91" t="str">
        <f xml:space="preserve"> Time!BU$114</f>
        <v>Post-fcst</v>
      </c>
      <c r="BV3" s="91" t="str">
        <f xml:space="preserve"> Time!BV$114</f>
        <v>Post-fcst</v>
      </c>
      <c r="BW3" s="91" t="str">
        <f xml:space="preserve"> Time!BW$114</f>
        <v>Post-fcst</v>
      </c>
      <c r="BX3" s="62"/>
    </row>
    <row r="4" spans="1:76" s="47" customFormat="1" ht="14.4" x14ac:dyDescent="0.25">
      <c r="A4" s="52"/>
      <c r="B4" s="52"/>
      <c r="C4" s="53"/>
      <c r="D4" s="54"/>
      <c r="E4"/>
      <c r="F4"/>
      <c r="G4"/>
      <c r="H4"/>
      <c r="I4"/>
      <c r="J4" s="96">
        <f xml:space="preserve"> Time!J$22</f>
        <v>2024</v>
      </c>
      <c r="K4" s="96">
        <f xml:space="preserve"> Time!K$22</f>
        <v>2024</v>
      </c>
      <c r="L4" s="96">
        <f xml:space="preserve"> Time!L$22</f>
        <v>2025</v>
      </c>
      <c r="M4" s="96">
        <f xml:space="preserve"> Time!M$22</f>
        <v>2025</v>
      </c>
      <c r="N4" s="96">
        <f xml:space="preserve"> Time!N$22</f>
        <v>2025</v>
      </c>
      <c r="O4" s="96">
        <f xml:space="preserve"> Time!O$22</f>
        <v>2025</v>
      </c>
      <c r="P4" s="96">
        <f xml:space="preserve"> Time!P$22</f>
        <v>2026</v>
      </c>
      <c r="Q4" s="96">
        <f xml:space="preserve"> Time!Q$22</f>
        <v>2026</v>
      </c>
      <c r="R4" s="96">
        <f xml:space="preserve"> Time!R$22</f>
        <v>2026</v>
      </c>
      <c r="S4" s="96">
        <f xml:space="preserve"> Time!S$22</f>
        <v>2026</v>
      </c>
      <c r="T4" s="96">
        <f xml:space="preserve"> Time!T$22</f>
        <v>2027</v>
      </c>
      <c r="U4" s="96">
        <f xml:space="preserve"> Time!U$22</f>
        <v>2027</v>
      </c>
      <c r="V4" s="96">
        <f xml:space="preserve"> Time!V$22</f>
        <v>2027</v>
      </c>
      <c r="W4" s="96">
        <f xml:space="preserve"> Time!W$22</f>
        <v>2027</v>
      </c>
      <c r="X4" s="96">
        <f xml:space="preserve"> Time!X$22</f>
        <v>2028</v>
      </c>
      <c r="Y4" s="96">
        <f xml:space="preserve"> Time!Y$22</f>
        <v>2028</v>
      </c>
      <c r="Z4" s="96">
        <f xml:space="preserve"> Time!Z$22</f>
        <v>2028</v>
      </c>
      <c r="AA4" s="96">
        <f xml:space="preserve"> Time!AA$22</f>
        <v>2028</v>
      </c>
      <c r="AB4" s="96">
        <f xml:space="preserve"> Time!AB$22</f>
        <v>2029</v>
      </c>
      <c r="AC4" s="96">
        <f xml:space="preserve"> Time!AC$22</f>
        <v>2029</v>
      </c>
      <c r="AD4" s="96">
        <f xml:space="preserve"> Time!AD$22</f>
        <v>2029</v>
      </c>
      <c r="AE4" s="96">
        <f xml:space="preserve"> Time!AE$22</f>
        <v>2029</v>
      </c>
      <c r="AF4" s="96">
        <f xml:space="preserve"> Time!AF$22</f>
        <v>2030</v>
      </c>
      <c r="AG4" s="96">
        <f xml:space="preserve"> Time!AG$22</f>
        <v>2030</v>
      </c>
      <c r="AH4" s="96">
        <f xml:space="preserve"> Time!AH$22</f>
        <v>2030</v>
      </c>
      <c r="AI4" s="96">
        <f xml:space="preserve"> Time!AI$22</f>
        <v>2030</v>
      </c>
      <c r="AJ4" s="96">
        <f xml:space="preserve"> Time!AJ$22</f>
        <v>2031</v>
      </c>
      <c r="AK4" s="96">
        <f xml:space="preserve"> Time!AK$22</f>
        <v>2031</v>
      </c>
      <c r="AL4" s="96">
        <f xml:space="preserve"> Time!AL$22</f>
        <v>2031</v>
      </c>
      <c r="AM4" s="96">
        <f xml:space="preserve"> Time!AM$22</f>
        <v>2031</v>
      </c>
      <c r="AN4" s="96">
        <f xml:space="preserve"> Time!AN$22</f>
        <v>2032</v>
      </c>
      <c r="AO4" s="96">
        <f xml:space="preserve"> Time!AO$22</f>
        <v>2032</v>
      </c>
      <c r="AP4" s="96">
        <f xml:space="preserve"> Time!AP$22</f>
        <v>2032</v>
      </c>
      <c r="AQ4" s="96">
        <f xml:space="preserve"> Time!AQ$22</f>
        <v>2032</v>
      </c>
      <c r="AR4" s="96">
        <f xml:space="preserve"> Time!AR$22</f>
        <v>2033</v>
      </c>
      <c r="AS4" s="96">
        <f xml:space="preserve"> Time!AS$22</f>
        <v>2033</v>
      </c>
      <c r="AT4" s="96">
        <f xml:space="preserve"> Time!AT$22</f>
        <v>2033</v>
      </c>
      <c r="AU4" s="96">
        <f xml:space="preserve"> Time!AU$22</f>
        <v>2033</v>
      </c>
      <c r="AV4" s="96">
        <f xml:space="preserve"> Time!AV$22</f>
        <v>2034</v>
      </c>
      <c r="AW4" s="96">
        <f xml:space="preserve"> Time!AW$22</f>
        <v>2034</v>
      </c>
      <c r="AX4" s="96">
        <f xml:space="preserve"> Time!AX$22</f>
        <v>2034</v>
      </c>
      <c r="AY4" s="96">
        <f xml:space="preserve"> Time!AY$22</f>
        <v>2034</v>
      </c>
      <c r="AZ4" s="96">
        <f xml:space="preserve"> Time!AZ$22</f>
        <v>2035</v>
      </c>
      <c r="BA4" s="96">
        <f xml:space="preserve"> Time!BA$22</f>
        <v>2035</v>
      </c>
      <c r="BB4" s="96">
        <f xml:space="preserve"> Time!BB$22</f>
        <v>2035</v>
      </c>
      <c r="BC4" s="96">
        <f xml:space="preserve"> Time!BC$22</f>
        <v>2035</v>
      </c>
      <c r="BD4" s="96">
        <f xml:space="preserve"> Time!BD$22</f>
        <v>2036</v>
      </c>
      <c r="BE4" s="96">
        <f xml:space="preserve"> Time!BE$22</f>
        <v>2036</v>
      </c>
      <c r="BF4" s="96">
        <f xml:space="preserve"> Time!BF$22</f>
        <v>2036</v>
      </c>
      <c r="BG4" s="96">
        <f xml:space="preserve"> Time!BG$22</f>
        <v>2036</v>
      </c>
      <c r="BH4" s="96">
        <f xml:space="preserve"> Time!BH$22</f>
        <v>2037</v>
      </c>
      <c r="BI4" s="96">
        <f xml:space="preserve"> Time!BI$22</f>
        <v>2037</v>
      </c>
      <c r="BJ4" s="96">
        <f xml:space="preserve"> Time!BJ$22</f>
        <v>2037</v>
      </c>
      <c r="BK4" s="96">
        <f xml:space="preserve"> Time!BK$22</f>
        <v>2037</v>
      </c>
      <c r="BL4" s="96">
        <f xml:space="preserve"> Time!BL$22</f>
        <v>2038</v>
      </c>
      <c r="BM4" s="96">
        <f xml:space="preserve"> Time!BM$22</f>
        <v>2038</v>
      </c>
      <c r="BN4" s="96">
        <f xml:space="preserve"> Time!BN$22</f>
        <v>2038</v>
      </c>
      <c r="BO4" s="96">
        <f xml:space="preserve"> Time!BO$22</f>
        <v>2038</v>
      </c>
      <c r="BP4" s="96">
        <f xml:space="preserve"> Time!BP$22</f>
        <v>2039</v>
      </c>
      <c r="BQ4" s="96">
        <f xml:space="preserve"> Time!BQ$22</f>
        <v>2039</v>
      </c>
      <c r="BR4" s="96">
        <f xml:space="preserve"> Time!BR$22</f>
        <v>2039</v>
      </c>
      <c r="BS4" s="96">
        <f xml:space="preserve"> Time!BS$22</f>
        <v>2039</v>
      </c>
      <c r="BT4" s="96">
        <f xml:space="preserve"> Time!BT$22</f>
        <v>2040</v>
      </c>
      <c r="BU4" s="96">
        <f xml:space="preserve"> Time!BU$22</f>
        <v>2040</v>
      </c>
      <c r="BV4" s="96">
        <f xml:space="preserve"> Time!BV$22</f>
        <v>2040</v>
      </c>
      <c r="BW4" s="96">
        <f xml:space="preserve"> Time!BW$22</f>
        <v>2040</v>
      </c>
      <c r="BX4" s="139"/>
    </row>
    <row r="5" spans="1:76" s="16" customFormat="1" ht="14.4" x14ac:dyDescent="0.25">
      <c r="A5" s="56"/>
      <c r="B5" s="56"/>
      <c r="C5" s="57"/>
      <c r="D5" s="59"/>
      <c r="E5"/>
      <c r="F5"/>
      <c r="G5"/>
      <c r="H5"/>
      <c r="I5"/>
      <c r="J5" s="59">
        <f xml:space="preserve"> Time!J$9</f>
        <v>1</v>
      </c>
      <c r="K5" s="59">
        <f xml:space="preserve"> Time!K$9</f>
        <v>2</v>
      </c>
      <c r="L5" s="59">
        <f xml:space="preserve"> Time!L$9</f>
        <v>3</v>
      </c>
      <c r="M5" s="59">
        <f xml:space="preserve"> Time!M$9</f>
        <v>4</v>
      </c>
      <c r="N5" s="59">
        <f xml:space="preserve"> Time!N$9</f>
        <v>5</v>
      </c>
      <c r="O5" s="59">
        <f xml:space="preserve"> Time!O$9</f>
        <v>6</v>
      </c>
      <c r="P5" s="59">
        <f xml:space="preserve"> Time!P$9</f>
        <v>7</v>
      </c>
      <c r="Q5" s="59">
        <f xml:space="preserve"> Time!Q$9</f>
        <v>8</v>
      </c>
      <c r="R5" s="59">
        <f xml:space="preserve"> Time!R$9</f>
        <v>9</v>
      </c>
      <c r="S5" s="59">
        <f xml:space="preserve"> Time!S$9</f>
        <v>10</v>
      </c>
      <c r="T5" s="59">
        <f xml:space="preserve"> Time!T$9</f>
        <v>11</v>
      </c>
      <c r="U5" s="59">
        <f xml:space="preserve"> Time!U$9</f>
        <v>12</v>
      </c>
      <c r="V5" s="59">
        <f xml:space="preserve"> Time!V$9</f>
        <v>13</v>
      </c>
      <c r="W5" s="59">
        <f xml:space="preserve"> Time!W$9</f>
        <v>14</v>
      </c>
      <c r="X5" s="59">
        <f xml:space="preserve"> Time!X$9</f>
        <v>15</v>
      </c>
      <c r="Y5" s="59">
        <f xml:space="preserve"> Time!Y$9</f>
        <v>16</v>
      </c>
      <c r="Z5" s="59">
        <f xml:space="preserve"> Time!Z$9</f>
        <v>17</v>
      </c>
      <c r="AA5" s="59">
        <f xml:space="preserve"> Time!AA$9</f>
        <v>18</v>
      </c>
      <c r="AB5" s="59">
        <f xml:space="preserve"> Time!AB$9</f>
        <v>19</v>
      </c>
      <c r="AC5" s="59">
        <f xml:space="preserve"> Time!AC$9</f>
        <v>20</v>
      </c>
      <c r="AD5" s="59">
        <f xml:space="preserve"> Time!AD$9</f>
        <v>21</v>
      </c>
      <c r="AE5" s="59">
        <f xml:space="preserve"> Time!AE$9</f>
        <v>22</v>
      </c>
      <c r="AF5" s="59">
        <f xml:space="preserve"> Time!AF$9</f>
        <v>23</v>
      </c>
      <c r="AG5" s="59">
        <f xml:space="preserve"> Time!AG$9</f>
        <v>24</v>
      </c>
      <c r="AH5" s="59">
        <f xml:space="preserve"> Time!AH$9</f>
        <v>25</v>
      </c>
      <c r="AI5" s="59">
        <f xml:space="preserve"> Time!AI$9</f>
        <v>26</v>
      </c>
      <c r="AJ5" s="59">
        <f xml:space="preserve"> Time!AJ$9</f>
        <v>27</v>
      </c>
      <c r="AK5" s="59">
        <f xml:space="preserve"> Time!AK$9</f>
        <v>28</v>
      </c>
      <c r="AL5" s="59">
        <f xml:space="preserve"> Time!AL$9</f>
        <v>29</v>
      </c>
      <c r="AM5" s="59">
        <f xml:space="preserve"> Time!AM$9</f>
        <v>30</v>
      </c>
      <c r="AN5" s="59">
        <f xml:space="preserve"> Time!AN$9</f>
        <v>31</v>
      </c>
      <c r="AO5" s="59">
        <f xml:space="preserve"> Time!AO$9</f>
        <v>32</v>
      </c>
      <c r="AP5" s="59">
        <f xml:space="preserve"> Time!AP$9</f>
        <v>33</v>
      </c>
      <c r="AQ5" s="59">
        <f xml:space="preserve"> Time!AQ$9</f>
        <v>34</v>
      </c>
      <c r="AR5" s="59">
        <f xml:space="preserve"> Time!AR$9</f>
        <v>35</v>
      </c>
      <c r="AS5" s="59">
        <f xml:space="preserve"> Time!AS$9</f>
        <v>36</v>
      </c>
      <c r="AT5" s="59">
        <f xml:space="preserve"> Time!AT$9</f>
        <v>37</v>
      </c>
      <c r="AU5" s="59">
        <f xml:space="preserve"> Time!AU$9</f>
        <v>38</v>
      </c>
      <c r="AV5" s="59">
        <f xml:space="preserve"> Time!AV$9</f>
        <v>39</v>
      </c>
      <c r="AW5" s="59">
        <f xml:space="preserve"> Time!AW$9</f>
        <v>40</v>
      </c>
      <c r="AX5" s="59">
        <f xml:space="preserve"> Time!AX$9</f>
        <v>41</v>
      </c>
      <c r="AY5" s="59">
        <f xml:space="preserve"> Time!AY$9</f>
        <v>42</v>
      </c>
      <c r="AZ5" s="59">
        <f xml:space="preserve"> Time!AZ$9</f>
        <v>43</v>
      </c>
      <c r="BA5" s="59">
        <f xml:space="preserve"> Time!BA$9</f>
        <v>44</v>
      </c>
      <c r="BB5" s="59">
        <f xml:space="preserve"> Time!BB$9</f>
        <v>45</v>
      </c>
      <c r="BC5" s="59">
        <f xml:space="preserve"> Time!BC$9</f>
        <v>46</v>
      </c>
      <c r="BD5" s="59">
        <f xml:space="preserve"> Time!BD$9</f>
        <v>47</v>
      </c>
      <c r="BE5" s="59">
        <f xml:space="preserve"> Time!BE$9</f>
        <v>48</v>
      </c>
      <c r="BF5" s="59">
        <f xml:space="preserve"> Time!BF$9</f>
        <v>49</v>
      </c>
      <c r="BG5" s="59">
        <f xml:space="preserve"> Time!BG$9</f>
        <v>50</v>
      </c>
      <c r="BH5" s="59">
        <f xml:space="preserve"> Time!BH$9</f>
        <v>51</v>
      </c>
      <c r="BI5" s="59">
        <f xml:space="preserve"> Time!BI$9</f>
        <v>52</v>
      </c>
      <c r="BJ5" s="59">
        <f xml:space="preserve"> Time!BJ$9</f>
        <v>53</v>
      </c>
      <c r="BK5" s="59">
        <f xml:space="preserve"> Time!BK$9</f>
        <v>54</v>
      </c>
      <c r="BL5" s="59">
        <f xml:space="preserve"> Time!BL$9</f>
        <v>55</v>
      </c>
      <c r="BM5" s="59">
        <f xml:space="preserve"> Time!BM$9</f>
        <v>56</v>
      </c>
      <c r="BN5" s="59">
        <f xml:space="preserve"> Time!BN$9</f>
        <v>57</v>
      </c>
      <c r="BO5" s="59">
        <f xml:space="preserve"> Time!BO$9</f>
        <v>58</v>
      </c>
      <c r="BP5" s="59">
        <f xml:space="preserve"> Time!BP$9</f>
        <v>59</v>
      </c>
      <c r="BQ5" s="59">
        <f xml:space="preserve"> Time!BQ$9</f>
        <v>60</v>
      </c>
      <c r="BR5" s="59">
        <f xml:space="preserve"> Time!BR$9</f>
        <v>61</v>
      </c>
      <c r="BS5" s="59">
        <f xml:space="preserve"> Time!BS$9</f>
        <v>62</v>
      </c>
      <c r="BT5" s="59">
        <f xml:space="preserve"> Time!BT$9</f>
        <v>63</v>
      </c>
      <c r="BU5" s="59">
        <f xml:space="preserve"> Time!BU$9</f>
        <v>64</v>
      </c>
      <c r="BV5" s="59">
        <f xml:space="preserve"> Time!BV$9</f>
        <v>65</v>
      </c>
      <c r="BW5" s="59">
        <f xml:space="preserve"> Time!BW$9</f>
        <v>66</v>
      </c>
      <c r="BX5" s="59"/>
    </row>
    <row r="6" spans="1:76" ht="14.4" x14ac:dyDescent="0.25">
      <c r="A6" s="52"/>
      <c r="B6" s="52"/>
      <c r="C6" s="53"/>
      <c r="D6" s="54"/>
      <c r="E6" s="55"/>
      <c r="F6" s="55"/>
      <c r="G6" s="55"/>
      <c r="H6" s="55"/>
      <c r="I6" s="55"/>
      <c r="J6" s="55"/>
      <c r="K6" s="55"/>
      <c r="L6" s="55"/>
      <c r="M6" s="55"/>
      <c r="N6" s="55"/>
      <c r="O6" s="55"/>
      <c r="P6" s="55"/>
      <c r="Q6" s="55"/>
      <c r="R6" s="55"/>
      <c r="S6" s="55"/>
      <c r="T6" s="55"/>
      <c r="U6" s="55"/>
      <c r="V6" s="55"/>
      <c r="W6" s="55"/>
      <c r="X6" s="55"/>
      <c r="Y6" s="55"/>
      <c r="Z6" s="55"/>
      <c r="AA6" s="55"/>
      <c r="AB6" s="55"/>
      <c r="AC6" s="55"/>
      <c r="AD6" s="55"/>
      <c r="AE6" s="55"/>
      <c r="AF6" s="55"/>
      <c r="AG6" s="55"/>
      <c r="AH6" s="55"/>
      <c r="AI6" s="55"/>
      <c r="AJ6" s="55"/>
      <c r="AK6" s="55"/>
      <c r="AL6" s="55"/>
      <c r="AM6" s="55"/>
      <c r="AN6" s="55"/>
      <c r="AO6" s="55"/>
      <c r="AP6" s="55"/>
      <c r="AQ6" s="55"/>
      <c r="AR6" s="55"/>
      <c r="AS6" s="55"/>
      <c r="AT6" s="55"/>
      <c r="AU6" s="55"/>
      <c r="AV6" s="55"/>
      <c r="AW6" s="55"/>
      <c r="AX6" s="55"/>
      <c r="AY6" s="55"/>
      <c r="AZ6" s="55"/>
      <c r="BA6" s="55"/>
      <c r="BB6" s="55"/>
      <c r="BC6" s="55"/>
      <c r="BD6" s="55"/>
      <c r="BE6" s="55"/>
      <c r="BF6" s="55"/>
      <c r="BG6" s="55"/>
      <c r="BH6" s="55"/>
      <c r="BI6" s="55"/>
      <c r="BJ6" s="55"/>
      <c r="BK6" s="55"/>
      <c r="BL6" s="55"/>
      <c r="BM6" s="55"/>
      <c r="BN6" s="55"/>
      <c r="BO6" s="55"/>
      <c r="BP6" s="55"/>
      <c r="BQ6" s="55"/>
      <c r="BR6" s="55"/>
      <c r="BS6" s="55"/>
      <c r="BT6" s="55"/>
      <c r="BU6" s="55"/>
      <c r="BV6" s="55"/>
      <c r="BW6" s="55"/>
      <c r="BX6" s="54"/>
    </row>
    <row r="7" spans="1:76" x14ac:dyDescent="0.25">
      <c r="A7" s="2" t="s">
        <v>167</v>
      </c>
    </row>
    <row r="8" spans="1:76" x14ac:dyDescent="0.25">
      <c r="B8" s="2" t="s">
        <v>168</v>
      </c>
    </row>
    <row r="9" spans="1:76" x14ac:dyDescent="0.25">
      <c r="E9" s="194" t="str">
        <f xml:space="preserve"> InpC!E$28</f>
        <v>Rooms - standard</v>
      </c>
      <c r="F9" s="194">
        <f xml:space="preserve"> InpC!F$28</f>
        <v>400</v>
      </c>
      <c r="G9" s="194" t="str">
        <f xml:space="preserve"> InpC!G$28</f>
        <v>rooms</v>
      </c>
    </row>
    <row r="10" spans="1:76" x14ac:dyDescent="0.25">
      <c r="E10" s="194" t="str">
        <f xml:space="preserve"> InpC!E$29</f>
        <v>Rooms - premium</v>
      </c>
      <c r="F10" s="194">
        <f xml:space="preserve"> InpC!F$29</f>
        <v>200</v>
      </c>
      <c r="G10" s="194" t="str">
        <f xml:space="preserve"> InpC!G$29</f>
        <v>rooms</v>
      </c>
    </row>
    <row r="11" spans="1:76" x14ac:dyDescent="0.25">
      <c r="E11" s="194" t="str">
        <f xml:space="preserve"> InpC!E$30</f>
        <v>Rooms - suites</v>
      </c>
      <c r="F11" s="194">
        <f xml:space="preserve"> InpC!F$30</f>
        <v>50</v>
      </c>
      <c r="G11" s="194" t="str">
        <f xml:space="preserve"> InpC!G$30</f>
        <v>rooms</v>
      </c>
    </row>
    <row r="12" spans="1:76" s="40" customFormat="1" ht="14.4" x14ac:dyDescent="0.25">
      <c r="A12" s="102"/>
      <c r="B12" s="103"/>
      <c r="C12" s="104"/>
      <c r="D12" s="105"/>
      <c r="E12" s="305" t="str">
        <f xml:space="preserve"> InpS!E$10</f>
        <v>Standard room occupancy forecast</v>
      </c>
      <c r="F12" s="305">
        <f xml:space="preserve"> InpS!F$10</f>
        <v>0</v>
      </c>
      <c r="G12" s="305" t="str">
        <f xml:space="preserve"> InpS!G$10</f>
        <v>%</v>
      </c>
      <c r="H12" s="305">
        <f xml:space="preserve"> InpS!H$10</f>
        <v>0</v>
      </c>
      <c r="I12" s="305">
        <f xml:space="preserve"> InpS!I$10</f>
        <v>0</v>
      </c>
      <c r="J12" s="305">
        <f xml:space="preserve"> InpS!J$10</f>
        <v>0.75</v>
      </c>
      <c r="K12" s="305">
        <f xml:space="preserve"> InpS!K$10</f>
        <v>0.85</v>
      </c>
      <c r="L12" s="305">
        <f xml:space="preserve"> InpS!L$10</f>
        <v>0.35</v>
      </c>
      <c r="M12" s="305">
        <f xml:space="preserve"> InpS!M$10</f>
        <v>0.65</v>
      </c>
      <c r="N12" s="305">
        <f xml:space="preserve"> InpS!N$10</f>
        <v>0.75</v>
      </c>
      <c r="O12" s="305">
        <f xml:space="preserve"> InpS!O$10</f>
        <v>0.85</v>
      </c>
      <c r="P12" s="305">
        <f xml:space="preserve"> InpS!P$10</f>
        <v>0.35</v>
      </c>
      <c r="Q12" s="305">
        <f xml:space="preserve"> InpS!Q$10</f>
        <v>0.65</v>
      </c>
      <c r="R12" s="305">
        <f xml:space="preserve"> InpS!R$10</f>
        <v>0.75</v>
      </c>
      <c r="S12" s="305">
        <f xml:space="preserve"> InpS!S$10</f>
        <v>0.85</v>
      </c>
      <c r="T12" s="305">
        <f xml:space="preserve"> InpS!T$10</f>
        <v>0.35</v>
      </c>
      <c r="U12" s="305">
        <f xml:space="preserve"> InpS!U$10</f>
        <v>0.65</v>
      </c>
      <c r="V12" s="305">
        <f xml:space="preserve"> InpS!V$10</f>
        <v>0.75</v>
      </c>
      <c r="W12" s="305">
        <f xml:space="preserve"> InpS!W$10</f>
        <v>0.85</v>
      </c>
      <c r="X12" s="305">
        <f xml:space="preserve"> InpS!X$10</f>
        <v>0.35</v>
      </c>
      <c r="Y12" s="305">
        <f xml:space="preserve"> InpS!Y$10</f>
        <v>0.65</v>
      </c>
      <c r="Z12" s="305">
        <f xml:space="preserve"> InpS!Z$10</f>
        <v>0.75</v>
      </c>
      <c r="AA12" s="305">
        <f xml:space="preserve"> InpS!AA$10</f>
        <v>0.85</v>
      </c>
      <c r="AB12" s="305">
        <f xml:space="preserve"> InpS!AB$10</f>
        <v>0.35</v>
      </c>
      <c r="AC12" s="305">
        <f xml:space="preserve"> InpS!AC$10</f>
        <v>0.65</v>
      </c>
      <c r="AD12" s="305">
        <f xml:space="preserve"> InpS!AD$10</f>
        <v>0.75</v>
      </c>
      <c r="AE12" s="305">
        <f xml:space="preserve"> InpS!AE$10</f>
        <v>0.85</v>
      </c>
      <c r="AF12" s="305">
        <f xml:space="preserve"> InpS!AF$10</f>
        <v>0.35</v>
      </c>
      <c r="AG12" s="305">
        <f xml:space="preserve"> InpS!AG$10</f>
        <v>0.65</v>
      </c>
      <c r="AH12" s="305">
        <f xml:space="preserve"> InpS!AH$10</f>
        <v>0.75</v>
      </c>
      <c r="AI12" s="305">
        <f xml:space="preserve"> InpS!AI$10</f>
        <v>0.85</v>
      </c>
      <c r="AJ12" s="305">
        <f xml:space="preserve"> InpS!AJ$10</f>
        <v>0.35</v>
      </c>
      <c r="AK12" s="305">
        <f xml:space="preserve"> InpS!AK$10</f>
        <v>0.65</v>
      </c>
      <c r="AL12" s="305">
        <f xml:space="preserve"> InpS!AL$10</f>
        <v>0.75</v>
      </c>
      <c r="AM12" s="305">
        <f xml:space="preserve"> InpS!AM$10</f>
        <v>0.85</v>
      </c>
      <c r="AN12" s="305">
        <f xml:space="preserve"> InpS!AN$10</f>
        <v>0.35</v>
      </c>
      <c r="AO12" s="305">
        <f xml:space="preserve"> InpS!AO$10</f>
        <v>0.65</v>
      </c>
      <c r="AP12" s="305">
        <f xml:space="preserve"> InpS!AP$10</f>
        <v>0.75</v>
      </c>
      <c r="AQ12" s="305">
        <f xml:space="preserve"> InpS!AQ$10</f>
        <v>0.85</v>
      </c>
      <c r="AR12" s="305">
        <f xml:space="preserve"> InpS!AR$10</f>
        <v>0.35</v>
      </c>
      <c r="AS12" s="305">
        <f xml:space="preserve"> InpS!AS$10</f>
        <v>0.65</v>
      </c>
      <c r="AT12" s="305">
        <f xml:space="preserve"> InpS!AT$10</f>
        <v>0.75</v>
      </c>
      <c r="AU12" s="305">
        <f xml:space="preserve"> InpS!AU$10</f>
        <v>0.85</v>
      </c>
      <c r="AV12" s="305">
        <f xml:space="preserve"> InpS!AV$10</f>
        <v>0.35</v>
      </c>
      <c r="AW12" s="305">
        <f xml:space="preserve"> InpS!AW$10</f>
        <v>0.65</v>
      </c>
      <c r="AX12" s="305">
        <f xml:space="preserve"> InpS!AX$10</f>
        <v>0.75</v>
      </c>
      <c r="AY12" s="305">
        <f xml:space="preserve"> InpS!AY$10</f>
        <v>0.85</v>
      </c>
      <c r="AZ12" s="305">
        <f xml:space="preserve"> InpS!AZ$10</f>
        <v>0.35</v>
      </c>
      <c r="BA12" s="305">
        <f xml:space="preserve"> InpS!BA$10</f>
        <v>0.65</v>
      </c>
      <c r="BB12" s="305">
        <f xml:space="preserve"> InpS!BB$10</f>
        <v>0.75</v>
      </c>
      <c r="BC12" s="305">
        <f xml:space="preserve"> InpS!BC$10</f>
        <v>0.85</v>
      </c>
      <c r="BD12" s="305">
        <f xml:space="preserve"> InpS!BD$10</f>
        <v>0.35</v>
      </c>
      <c r="BE12" s="305">
        <f xml:space="preserve"> InpS!BE$10</f>
        <v>0.65</v>
      </c>
      <c r="BF12" s="305">
        <f xml:space="preserve"> InpS!BF$10</f>
        <v>0.75</v>
      </c>
      <c r="BG12" s="305">
        <f xml:space="preserve"> InpS!BG$10</f>
        <v>0.85</v>
      </c>
      <c r="BH12" s="305">
        <f xml:space="preserve"> InpS!BH$10</f>
        <v>0.35</v>
      </c>
      <c r="BI12" s="305">
        <f xml:space="preserve"> InpS!BI$10</f>
        <v>0.65</v>
      </c>
      <c r="BJ12" s="305">
        <f xml:space="preserve"> InpS!BJ$10</f>
        <v>0.75</v>
      </c>
      <c r="BK12" s="305">
        <f xml:space="preserve"> InpS!BK$10</f>
        <v>0.85</v>
      </c>
      <c r="BL12" s="305">
        <f xml:space="preserve"> InpS!BL$10</f>
        <v>0.35</v>
      </c>
      <c r="BM12" s="305">
        <f xml:space="preserve"> InpS!BM$10</f>
        <v>0.65</v>
      </c>
      <c r="BN12" s="305">
        <f xml:space="preserve"> InpS!BN$10</f>
        <v>0.75</v>
      </c>
      <c r="BO12" s="305">
        <f xml:space="preserve"> InpS!BO$10</f>
        <v>0.85</v>
      </c>
      <c r="BP12" s="305">
        <f xml:space="preserve"> InpS!BP$10</f>
        <v>0.35</v>
      </c>
      <c r="BQ12" s="305">
        <f xml:space="preserve"> InpS!BQ$10</f>
        <v>0.65</v>
      </c>
      <c r="BR12" s="305">
        <f xml:space="preserve"> InpS!BR$10</f>
        <v>0.75</v>
      </c>
      <c r="BS12" s="305">
        <f xml:space="preserve"> InpS!BS$10</f>
        <v>0.85</v>
      </c>
      <c r="BT12" s="305">
        <f xml:space="preserve"> InpS!BT$10</f>
        <v>0.35</v>
      </c>
      <c r="BU12" s="305">
        <f xml:space="preserve"> InpS!BU$10</f>
        <v>0.65</v>
      </c>
      <c r="BV12" s="305">
        <f xml:space="preserve"> InpS!BV$10</f>
        <v>0.75</v>
      </c>
      <c r="BW12" s="305">
        <f xml:space="preserve"> InpS!BW$10</f>
        <v>0.85</v>
      </c>
    </row>
    <row r="13" spans="1:76" s="40" customFormat="1" ht="14.4" x14ac:dyDescent="0.25">
      <c r="A13" s="102"/>
      <c r="B13" s="103"/>
      <c r="C13" s="104"/>
      <c r="D13" s="105"/>
      <c r="E13" s="305" t="str">
        <f xml:space="preserve"> InpS!E$11</f>
        <v>Premium room occupancy forecast</v>
      </c>
      <c r="F13" s="305">
        <f xml:space="preserve"> InpS!F$11</f>
        <v>0</v>
      </c>
      <c r="G13" s="305" t="str">
        <f xml:space="preserve"> InpS!G$11</f>
        <v>%</v>
      </c>
      <c r="H13" s="305">
        <f xml:space="preserve"> InpS!H$11</f>
        <v>0</v>
      </c>
      <c r="I13" s="305">
        <f xml:space="preserve"> InpS!I$11</f>
        <v>0</v>
      </c>
      <c r="J13" s="305">
        <f xml:space="preserve"> InpS!J$11</f>
        <v>0.45</v>
      </c>
      <c r="K13" s="305">
        <f xml:space="preserve"> InpS!K$11</f>
        <v>0.9</v>
      </c>
      <c r="L13" s="305">
        <f xml:space="preserve"> InpS!L$11</f>
        <v>0.2</v>
      </c>
      <c r="M13" s="305">
        <f xml:space="preserve"> InpS!M$11</f>
        <v>0.45</v>
      </c>
      <c r="N13" s="305">
        <f xml:space="preserve"> InpS!N$11</f>
        <v>0.45</v>
      </c>
      <c r="O13" s="305">
        <f xml:space="preserve"> InpS!O$11</f>
        <v>0.9</v>
      </c>
      <c r="P13" s="305">
        <f xml:space="preserve"> InpS!P$11</f>
        <v>0.2</v>
      </c>
      <c r="Q13" s="305">
        <f xml:space="preserve"> InpS!Q$11</f>
        <v>0.45</v>
      </c>
      <c r="R13" s="305">
        <f xml:space="preserve"> InpS!R$11</f>
        <v>0.45</v>
      </c>
      <c r="S13" s="305">
        <f xml:space="preserve"> InpS!S$11</f>
        <v>0.9</v>
      </c>
      <c r="T13" s="305">
        <f xml:space="preserve"> InpS!T$11</f>
        <v>0.2</v>
      </c>
      <c r="U13" s="305">
        <f xml:space="preserve"> InpS!U$11</f>
        <v>0.45</v>
      </c>
      <c r="V13" s="305">
        <f xml:space="preserve"> InpS!V$11</f>
        <v>0.45</v>
      </c>
      <c r="W13" s="305">
        <f xml:space="preserve"> InpS!W$11</f>
        <v>0.9</v>
      </c>
      <c r="X13" s="305">
        <f xml:space="preserve"> InpS!X$11</f>
        <v>0.2</v>
      </c>
      <c r="Y13" s="305">
        <f xml:space="preserve"> InpS!Y$11</f>
        <v>0.45</v>
      </c>
      <c r="Z13" s="305">
        <f xml:space="preserve"> InpS!Z$11</f>
        <v>0.45</v>
      </c>
      <c r="AA13" s="305">
        <f xml:space="preserve"> InpS!AA$11</f>
        <v>0.9</v>
      </c>
      <c r="AB13" s="305">
        <f xml:space="preserve"> InpS!AB$11</f>
        <v>0.2</v>
      </c>
      <c r="AC13" s="305">
        <f xml:space="preserve"> InpS!AC$11</f>
        <v>0.45</v>
      </c>
      <c r="AD13" s="305">
        <f xml:space="preserve"> InpS!AD$11</f>
        <v>0.45</v>
      </c>
      <c r="AE13" s="305">
        <f xml:space="preserve"> InpS!AE$11</f>
        <v>0.9</v>
      </c>
      <c r="AF13" s="305">
        <f xml:space="preserve"> InpS!AF$11</f>
        <v>0.2</v>
      </c>
      <c r="AG13" s="305">
        <f xml:space="preserve"> InpS!AG$11</f>
        <v>0.45</v>
      </c>
      <c r="AH13" s="305">
        <f xml:space="preserve"> InpS!AH$11</f>
        <v>0.45</v>
      </c>
      <c r="AI13" s="305">
        <f xml:space="preserve"> InpS!AI$11</f>
        <v>0.9</v>
      </c>
      <c r="AJ13" s="305">
        <f xml:space="preserve"> InpS!AJ$11</f>
        <v>0.2</v>
      </c>
      <c r="AK13" s="305">
        <f xml:space="preserve"> InpS!AK$11</f>
        <v>0.45</v>
      </c>
      <c r="AL13" s="305">
        <f xml:space="preserve"> InpS!AL$11</f>
        <v>0.45</v>
      </c>
      <c r="AM13" s="305">
        <f xml:space="preserve"> InpS!AM$11</f>
        <v>0.9</v>
      </c>
      <c r="AN13" s="305">
        <f xml:space="preserve"> InpS!AN$11</f>
        <v>0.2</v>
      </c>
      <c r="AO13" s="305">
        <f xml:space="preserve"> InpS!AO$11</f>
        <v>0.45</v>
      </c>
      <c r="AP13" s="305">
        <f xml:space="preserve"> InpS!AP$11</f>
        <v>0.45</v>
      </c>
      <c r="AQ13" s="305">
        <f xml:space="preserve"> InpS!AQ$11</f>
        <v>0.9</v>
      </c>
      <c r="AR13" s="305">
        <f xml:space="preserve"> InpS!AR$11</f>
        <v>0.2</v>
      </c>
      <c r="AS13" s="305">
        <f xml:space="preserve"> InpS!AS$11</f>
        <v>0.45</v>
      </c>
      <c r="AT13" s="305">
        <f xml:space="preserve"> InpS!AT$11</f>
        <v>0.45</v>
      </c>
      <c r="AU13" s="305">
        <f xml:space="preserve"> InpS!AU$11</f>
        <v>0.9</v>
      </c>
      <c r="AV13" s="305">
        <f xml:space="preserve"> InpS!AV$11</f>
        <v>0.2</v>
      </c>
      <c r="AW13" s="305">
        <f xml:space="preserve"> InpS!AW$11</f>
        <v>0.45</v>
      </c>
      <c r="AX13" s="305">
        <f xml:space="preserve"> InpS!AX$11</f>
        <v>0.45</v>
      </c>
      <c r="AY13" s="305">
        <f xml:space="preserve"> InpS!AY$11</f>
        <v>0.9</v>
      </c>
      <c r="AZ13" s="305">
        <f xml:space="preserve"> InpS!AZ$11</f>
        <v>0.2</v>
      </c>
      <c r="BA13" s="305">
        <f xml:space="preserve"> InpS!BA$11</f>
        <v>0.45</v>
      </c>
      <c r="BB13" s="305">
        <f xml:space="preserve"> InpS!BB$11</f>
        <v>0.45</v>
      </c>
      <c r="BC13" s="305">
        <f xml:space="preserve"> InpS!BC$11</f>
        <v>0.9</v>
      </c>
      <c r="BD13" s="305">
        <f xml:space="preserve"> InpS!BD$11</f>
        <v>0.2</v>
      </c>
      <c r="BE13" s="305">
        <f xml:space="preserve"> InpS!BE$11</f>
        <v>0.45</v>
      </c>
      <c r="BF13" s="305">
        <f xml:space="preserve"> InpS!BF$11</f>
        <v>0.45</v>
      </c>
      <c r="BG13" s="305">
        <f xml:space="preserve"> InpS!BG$11</f>
        <v>0.9</v>
      </c>
      <c r="BH13" s="305">
        <f xml:space="preserve"> InpS!BH$11</f>
        <v>0.2</v>
      </c>
      <c r="BI13" s="305">
        <f xml:space="preserve"> InpS!BI$11</f>
        <v>0.45</v>
      </c>
      <c r="BJ13" s="305">
        <f xml:space="preserve"> InpS!BJ$11</f>
        <v>0.45</v>
      </c>
      <c r="BK13" s="305">
        <f xml:space="preserve"> InpS!BK$11</f>
        <v>0.9</v>
      </c>
      <c r="BL13" s="305">
        <f xml:space="preserve"> InpS!BL$11</f>
        <v>0.2</v>
      </c>
      <c r="BM13" s="305">
        <f xml:space="preserve"> InpS!BM$11</f>
        <v>0.45</v>
      </c>
      <c r="BN13" s="305">
        <f xml:space="preserve"> InpS!BN$11</f>
        <v>0.45</v>
      </c>
      <c r="BO13" s="305">
        <f xml:space="preserve"> InpS!BO$11</f>
        <v>0.9</v>
      </c>
      <c r="BP13" s="305">
        <f xml:space="preserve"> InpS!BP$11</f>
        <v>0.2</v>
      </c>
      <c r="BQ13" s="305">
        <f xml:space="preserve"> InpS!BQ$11</f>
        <v>0.45</v>
      </c>
      <c r="BR13" s="305">
        <f xml:space="preserve"> InpS!BR$11</f>
        <v>0.45</v>
      </c>
      <c r="BS13" s="305">
        <f xml:space="preserve"> InpS!BS$11</f>
        <v>0.9</v>
      </c>
      <c r="BT13" s="305">
        <f xml:space="preserve"> InpS!BT$11</f>
        <v>0.2</v>
      </c>
      <c r="BU13" s="305">
        <f xml:space="preserve"> InpS!BU$11</f>
        <v>0.45</v>
      </c>
      <c r="BV13" s="305">
        <f xml:space="preserve"> InpS!BV$11</f>
        <v>0.45</v>
      </c>
      <c r="BW13" s="305">
        <f xml:space="preserve"> InpS!BW$11</f>
        <v>0.9</v>
      </c>
    </row>
    <row r="14" spans="1:76" s="40" customFormat="1" ht="14.4" x14ac:dyDescent="0.25">
      <c r="A14" s="102"/>
      <c r="B14" s="103"/>
      <c r="C14" s="104"/>
      <c r="D14" s="105"/>
      <c r="E14" s="305" t="str">
        <f xml:space="preserve"> InpS!E$12</f>
        <v>Suites occupancy forecast</v>
      </c>
      <c r="F14" s="305">
        <f xml:space="preserve"> InpS!F$12</f>
        <v>0</v>
      </c>
      <c r="G14" s="305" t="str">
        <f xml:space="preserve"> InpS!G$12</f>
        <v>%</v>
      </c>
      <c r="H14" s="305">
        <f xml:space="preserve"> InpS!H$12</f>
        <v>0</v>
      </c>
      <c r="I14" s="305">
        <f xml:space="preserve"> InpS!I$12</f>
        <v>0</v>
      </c>
      <c r="J14" s="305">
        <f xml:space="preserve"> InpS!J$12</f>
        <v>0.05</v>
      </c>
      <c r="K14" s="305">
        <f xml:space="preserve"> InpS!K$12</f>
        <v>0.92</v>
      </c>
      <c r="L14" s="305">
        <f xml:space="preserve"> InpS!L$12</f>
        <v>0.05</v>
      </c>
      <c r="M14" s="305">
        <f xml:space="preserve"> InpS!M$12</f>
        <v>0.05</v>
      </c>
      <c r="N14" s="305">
        <f xml:space="preserve"> InpS!N$12</f>
        <v>0.05</v>
      </c>
      <c r="O14" s="305">
        <f xml:space="preserve"> InpS!O$12</f>
        <v>0.92</v>
      </c>
      <c r="P14" s="305">
        <f xml:space="preserve"> InpS!P$12</f>
        <v>0.05</v>
      </c>
      <c r="Q14" s="305">
        <f xml:space="preserve"> InpS!Q$12</f>
        <v>0.05</v>
      </c>
      <c r="R14" s="305">
        <f xml:space="preserve"> InpS!R$12</f>
        <v>0.05</v>
      </c>
      <c r="S14" s="305">
        <f xml:space="preserve"> InpS!S$12</f>
        <v>0.92</v>
      </c>
      <c r="T14" s="305">
        <f xml:space="preserve"> InpS!T$12</f>
        <v>0.05</v>
      </c>
      <c r="U14" s="305">
        <f xml:space="preserve"> InpS!U$12</f>
        <v>0.05</v>
      </c>
      <c r="V14" s="305">
        <f xml:space="preserve"> InpS!V$12</f>
        <v>0.05</v>
      </c>
      <c r="W14" s="305">
        <f xml:space="preserve"> InpS!W$12</f>
        <v>0.92</v>
      </c>
      <c r="X14" s="305">
        <f xml:space="preserve"> InpS!X$12</f>
        <v>0.92</v>
      </c>
      <c r="Y14" s="305">
        <f xml:space="preserve"> InpS!Y$12</f>
        <v>0.05</v>
      </c>
      <c r="Z14" s="305">
        <f xml:space="preserve"> InpS!Z$12</f>
        <v>0.05</v>
      </c>
      <c r="AA14" s="305">
        <f xml:space="preserve"> InpS!AA$12</f>
        <v>0.05</v>
      </c>
      <c r="AB14" s="305">
        <f xml:space="preserve"> InpS!AB$12</f>
        <v>0.92</v>
      </c>
      <c r="AC14" s="305">
        <f xml:space="preserve"> InpS!AC$12</f>
        <v>0.05</v>
      </c>
      <c r="AD14" s="305">
        <f xml:space="preserve"> InpS!AD$12</f>
        <v>0.05</v>
      </c>
      <c r="AE14" s="305">
        <f xml:space="preserve"> InpS!AE$12</f>
        <v>0.05</v>
      </c>
      <c r="AF14" s="305">
        <f xml:space="preserve"> InpS!AF$12</f>
        <v>0.92</v>
      </c>
      <c r="AG14" s="305">
        <f xml:space="preserve"> InpS!AG$12</f>
        <v>0.05</v>
      </c>
      <c r="AH14" s="305">
        <f xml:space="preserve"> InpS!AH$12</f>
        <v>0.05</v>
      </c>
      <c r="AI14" s="305">
        <f xml:space="preserve"> InpS!AI$12</f>
        <v>0.05</v>
      </c>
      <c r="AJ14" s="305">
        <f xml:space="preserve"> InpS!AJ$12</f>
        <v>0.92</v>
      </c>
      <c r="AK14" s="305">
        <f xml:space="preserve"> InpS!AK$12</f>
        <v>0.05</v>
      </c>
      <c r="AL14" s="305">
        <f xml:space="preserve"> InpS!AL$12</f>
        <v>0.05</v>
      </c>
      <c r="AM14" s="305">
        <f xml:space="preserve"> InpS!AM$12</f>
        <v>0.05</v>
      </c>
      <c r="AN14" s="305">
        <f xml:space="preserve"> InpS!AN$12</f>
        <v>0.92</v>
      </c>
      <c r="AO14" s="305">
        <f xml:space="preserve"> InpS!AO$12</f>
        <v>0.05</v>
      </c>
      <c r="AP14" s="305">
        <f xml:space="preserve"> InpS!AP$12</f>
        <v>0.05</v>
      </c>
      <c r="AQ14" s="305">
        <f xml:space="preserve"> InpS!AQ$12</f>
        <v>0.05</v>
      </c>
      <c r="AR14" s="305">
        <f xml:space="preserve"> InpS!AR$12</f>
        <v>0.92</v>
      </c>
      <c r="AS14" s="305">
        <f xml:space="preserve"> InpS!AS$12</f>
        <v>0.05</v>
      </c>
      <c r="AT14" s="305">
        <f xml:space="preserve"> InpS!AT$12</f>
        <v>0.05</v>
      </c>
      <c r="AU14" s="305">
        <f xml:space="preserve"> InpS!AU$12</f>
        <v>0.05</v>
      </c>
      <c r="AV14" s="305">
        <f xml:space="preserve"> InpS!AV$12</f>
        <v>0.92</v>
      </c>
      <c r="AW14" s="305">
        <f xml:space="preserve"> InpS!AW$12</f>
        <v>0.05</v>
      </c>
      <c r="AX14" s="305">
        <f xml:space="preserve"> InpS!AX$12</f>
        <v>0.05</v>
      </c>
      <c r="AY14" s="305">
        <f xml:space="preserve"> InpS!AY$12</f>
        <v>0.05</v>
      </c>
      <c r="AZ14" s="305">
        <f xml:space="preserve"> InpS!AZ$12</f>
        <v>0.92</v>
      </c>
      <c r="BA14" s="305">
        <f xml:space="preserve"> InpS!BA$12</f>
        <v>0.05</v>
      </c>
      <c r="BB14" s="305">
        <f xml:space="preserve"> InpS!BB$12</f>
        <v>0.05</v>
      </c>
      <c r="BC14" s="305">
        <f xml:space="preserve"> InpS!BC$12</f>
        <v>0.05</v>
      </c>
      <c r="BD14" s="305">
        <f xml:space="preserve"> InpS!BD$12</f>
        <v>0.92</v>
      </c>
      <c r="BE14" s="305">
        <f xml:space="preserve"> InpS!BE$12</f>
        <v>0.05</v>
      </c>
      <c r="BF14" s="305">
        <f xml:space="preserve"> InpS!BF$12</f>
        <v>0.05</v>
      </c>
      <c r="BG14" s="305">
        <f xml:space="preserve"> InpS!BG$12</f>
        <v>0.05</v>
      </c>
      <c r="BH14" s="305">
        <f xml:space="preserve"> InpS!BH$12</f>
        <v>0.92</v>
      </c>
      <c r="BI14" s="305">
        <f xml:space="preserve"> InpS!BI$12</f>
        <v>0.05</v>
      </c>
      <c r="BJ14" s="305">
        <f xml:space="preserve"> InpS!BJ$12</f>
        <v>0.05</v>
      </c>
      <c r="BK14" s="305">
        <f xml:space="preserve"> InpS!BK$12</f>
        <v>0.05</v>
      </c>
      <c r="BL14" s="305">
        <f xml:space="preserve"> InpS!BL$12</f>
        <v>0.92</v>
      </c>
      <c r="BM14" s="305">
        <f xml:space="preserve"> InpS!BM$12</f>
        <v>0.05</v>
      </c>
      <c r="BN14" s="305">
        <f xml:space="preserve"> InpS!BN$12</f>
        <v>0.05</v>
      </c>
      <c r="BO14" s="305">
        <f xml:space="preserve"> InpS!BO$12</f>
        <v>0.05</v>
      </c>
      <c r="BP14" s="305">
        <f xml:space="preserve"> InpS!BP$12</f>
        <v>0.92</v>
      </c>
      <c r="BQ14" s="305">
        <f xml:space="preserve"> InpS!BQ$12</f>
        <v>0.05</v>
      </c>
      <c r="BR14" s="305">
        <f xml:space="preserve"> InpS!BR$12</f>
        <v>0.05</v>
      </c>
      <c r="BS14" s="305">
        <f xml:space="preserve"> InpS!BS$12</f>
        <v>0.05</v>
      </c>
      <c r="BT14" s="305">
        <f xml:space="preserve"> InpS!BT$12</f>
        <v>0.92</v>
      </c>
      <c r="BU14" s="305">
        <f xml:space="preserve"> InpS!BU$12</f>
        <v>0.05</v>
      </c>
      <c r="BV14" s="305">
        <f xml:space="preserve"> InpS!BV$12</f>
        <v>0.05</v>
      </c>
      <c r="BW14" s="305">
        <f xml:space="preserve"> InpS!BW$12</f>
        <v>0.05</v>
      </c>
    </row>
    <row r="15" spans="1:76" s="40" customFormat="1" ht="14.4" x14ac:dyDescent="0.25">
      <c r="A15" s="102"/>
      <c r="B15" s="103"/>
      <c r="C15" s="104"/>
      <c r="D15" s="105"/>
      <c r="E15" s="199" t="str">
        <f xml:space="preserve"> Time!E$63</f>
        <v>Forecast period flag</v>
      </c>
      <c r="F15" s="199">
        <f xml:space="preserve"> Time!F$63</f>
        <v>0</v>
      </c>
      <c r="G15" s="199" t="str">
        <f xml:space="preserve"> Time!G$63</f>
        <v>flag</v>
      </c>
      <c r="H15" s="199">
        <f xml:space="preserve"> Time!H$63</f>
        <v>60</v>
      </c>
      <c r="I15" s="199">
        <f xml:space="preserve"> Time!I$63</f>
        <v>0</v>
      </c>
      <c r="J15" s="199">
        <f xml:space="preserve"> Time!J$63</f>
        <v>0</v>
      </c>
      <c r="K15" s="199">
        <f xml:space="preserve"> Time!K$63</f>
        <v>0</v>
      </c>
      <c r="L15" s="199">
        <f xml:space="preserve"> Time!L$63</f>
        <v>1</v>
      </c>
      <c r="M15" s="199">
        <f xml:space="preserve"> Time!M$63</f>
        <v>1</v>
      </c>
      <c r="N15" s="199">
        <f xml:space="preserve"> Time!N$63</f>
        <v>1</v>
      </c>
      <c r="O15" s="199">
        <f xml:space="preserve"> Time!O$63</f>
        <v>1</v>
      </c>
      <c r="P15" s="199">
        <f xml:space="preserve"> Time!P$63</f>
        <v>1</v>
      </c>
      <c r="Q15" s="199">
        <f xml:space="preserve"> Time!Q$63</f>
        <v>1</v>
      </c>
      <c r="R15" s="199">
        <f xml:space="preserve"> Time!R$63</f>
        <v>1</v>
      </c>
      <c r="S15" s="199">
        <f xml:space="preserve"> Time!S$63</f>
        <v>1</v>
      </c>
      <c r="T15" s="199">
        <f xml:space="preserve"> Time!T$63</f>
        <v>1</v>
      </c>
      <c r="U15" s="199">
        <f xml:space="preserve"> Time!U$63</f>
        <v>1</v>
      </c>
      <c r="V15" s="199">
        <f xml:space="preserve"> Time!V$63</f>
        <v>1</v>
      </c>
      <c r="W15" s="199">
        <f xml:space="preserve"> Time!W$63</f>
        <v>1</v>
      </c>
      <c r="X15" s="199">
        <f xml:space="preserve"> Time!X$63</f>
        <v>1</v>
      </c>
      <c r="Y15" s="199">
        <f xml:space="preserve"> Time!Y$63</f>
        <v>1</v>
      </c>
      <c r="Z15" s="199">
        <f xml:space="preserve"> Time!Z$63</f>
        <v>1</v>
      </c>
      <c r="AA15" s="199">
        <f xml:space="preserve"> Time!AA$63</f>
        <v>1</v>
      </c>
      <c r="AB15" s="199">
        <f xml:space="preserve"> Time!AB$63</f>
        <v>1</v>
      </c>
      <c r="AC15" s="199">
        <f xml:space="preserve"> Time!AC$63</f>
        <v>1</v>
      </c>
      <c r="AD15" s="199">
        <f xml:space="preserve"> Time!AD$63</f>
        <v>1</v>
      </c>
      <c r="AE15" s="199">
        <f xml:space="preserve"> Time!AE$63</f>
        <v>1</v>
      </c>
      <c r="AF15" s="199">
        <f xml:space="preserve"> Time!AF$63</f>
        <v>1</v>
      </c>
      <c r="AG15" s="199">
        <f xml:space="preserve"> Time!AG$63</f>
        <v>1</v>
      </c>
      <c r="AH15" s="199">
        <f xml:space="preserve"> Time!AH$63</f>
        <v>1</v>
      </c>
      <c r="AI15" s="199">
        <f xml:space="preserve"> Time!AI$63</f>
        <v>1</v>
      </c>
      <c r="AJ15" s="199">
        <f xml:space="preserve"> Time!AJ$63</f>
        <v>1</v>
      </c>
      <c r="AK15" s="199">
        <f xml:space="preserve"> Time!AK$63</f>
        <v>1</v>
      </c>
      <c r="AL15" s="199">
        <f xml:space="preserve"> Time!AL$63</f>
        <v>1</v>
      </c>
      <c r="AM15" s="199">
        <f xml:space="preserve"> Time!AM$63</f>
        <v>1</v>
      </c>
      <c r="AN15" s="199">
        <f xml:space="preserve"> Time!AN$63</f>
        <v>1</v>
      </c>
      <c r="AO15" s="199">
        <f xml:space="preserve"> Time!AO$63</f>
        <v>1</v>
      </c>
      <c r="AP15" s="199">
        <f xml:space="preserve"> Time!AP$63</f>
        <v>1</v>
      </c>
      <c r="AQ15" s="199">
        <f xml:space="preserve"> Time!AQ$63</f>
        <v>1</v>
      </c>
      <c r="AR15" s="199">
        <f xml:space="preserve"> Time!AR$63</f>
        <v>1</v>
      </c>
      <c r="AS15" s="199">
        <f xml:space="preserve"> Time!AS$63</f>
        <v>1</v>
      </c>
      <c r="AT15" s="199">
        <f xml:space="preserve"> Time!AT$63</f>
        <v>1</v>
      </c>
      <c r="AU15" s="199">
        <f xml:space="preserve"> Time!AU$63</f>
        <v>1</v>
      </c>
      <c r="AV15" s="199">
        <f xml:space="preserve"> Time!AV$63</f>
        <v>1</v>
      </c>
      <c r="AW15" s="199">
        <f xml:space="preserve"> Time!AW$63</f>
        <v>1</v>
      </c>
      <c r="AX15" s="199">
        <f xml:space="preserve"> Time!AX$63</f>
        <v>1</v>
      </c>
      <c r="AY15" s="199">
        <f xml:space="preserve"> Time!AY$63</f>
        <v>1</v>
      </c>
      <c r="AZ15" s="199">
        <f xml:space="preserve"> Time!AZ$63</f>
        <v>1</v>
      </c>
      <c r="BA15" s="199">
        <f xml:space="preserve"> Time!BA$63</f>
        <v>1</v>
      </c>
      <c r="BB15" s="199">
        <f xml:space="preserve"> Time!BB$63</f>
        <v>1</v>
      </c>
      <c r="BC15" s="199">
        <f xml:space="preserve"> Time!BC$63</f>
        <v>1</v>
      </c>
      <c r="BD15" s="199">
        <f xml:space="preserve"> Time!BD$63</f>
        <v>1</v>
      </c>
      <c r="BE15" s="199">
        <f xml:space="preserve"> Time!BE$63</f>
        <v>1</v>
      </c>
      <c r="BF15" s="199">
        <f xml:space="preserve"> Time!BF$63</f>
        <v>1</v>
      </c>
      <c r="BG15" s="199">
        <f xml:space="preserve"> Time!BG$63</f>
        <v>1</v>
      </c>
      <c r="BH15" s="199">
        <f xml:space="preserve"> Time!BH$63</f>
        <v>1</v>
      </c>
      <c r="BI15" s="199">
        <f xml:space="preserve"> Time!BI$63</f>
        <v>1</v>
      </c>
      <c r="BJ15" s="199">
        <f xml:space="preserve"> Time!BJ$63</f>
        <v>1</v>
      </c>
      <c r="BK15" s="199">
        <f xml:space="preserve"> Time!BK$63</f>
        <v>1</v>
      </c>
      <c r="BL15" s="199">
        <f xml:space="preserve"> Time!BL$63</f>
        <v>1</v>
      </c>
      <c r="BM15" s="199">
        <f xml:space="preserve"> Time!BM$63</f>
        <v>1</v>
      </c>
      <c r="BN15" s="199">
        <f xml:space="preserve"> Time!BN$63</f>
        <v>1</v>
      </c>
      <c r="BO15" s="199">
        <f xml:space="preserve"> Time!BO$63</f>
        <v>1</v>
      </c>
      <c r="BP15" s="199">
        <f xml:space="preserve"> Time!BP$63</f>
        <v>1</v>
      </c>
      <c r="BQ15" s="199">
        <f xml:space="preserve"> Time!BQ$63</f>
        <v>1</v>
      </c>
      <c r="BR15" s="199">
        <f xml:space="preserve"> Time!BR$63</f>
        <v>1</v>
      </c>
      <c r="BS15" s="199">
        <f xml:space="preserve"> Time!BS$63</f>
        <v>1</v>
      </c>
      <c r="BT15" s="199">
        <f xml:space="preserve"> Time!BT$63</f>
        <v>0</v>
      </c>
      <c r="BU15" s="199">
        <f xml:space="preserve"> Time!BU$63</f>
        <v>0</v>
      </c>
      <c r="BV15" s="199">
        <f xml:space="preserve"> Time!BV$63</f>
        <v>0</v>
      </c>
      <c r="BW15" s="199">
        <f xml:space="preserve"> Time!BW$63</f>
        <v>0</v>
      </c>
    </row>
    <row r="16" spans="1:76" x14ac:dyDescent="0.25">
      <c r="E16" s="11" t="s">
        <v>97</v>
      </c>
      <c r="G16" s="11" t="s">
        <v>153</v>
      </c>
      <c r="J16" s="11">
        <f t="shared" ref="J16:AO16" si="0">J12*$F9*J$15</f>
        <v>0</v>
      </c>
      <c r="K16" s="11">
        <f t="shared" si="0"/>
        <v>0</v>
      </c>
      <c r="L16" s="11">
        <f t="shared" si="0"/>
        <v>140</v>
      </c>
      <c r="M16" s="11">
        <f t="shared" si="0"/>
        <v>260</v>
      </c>
      <c r="N16" s="11">
        <f t="shared" si="0"/>
        <v>300</v>
      </c>
      <c r="O16" s="11">
        <f t="shared" si="0"/>
        <v>340</v>
      </c>
      <c r="P16" s="11">
        <f t="shared" si="0"/>
        <v>140</v>
      </c>
      <c r="Q16" s="11">
        <f t="shared" si="0"/>
        <v>260</v>
      </c>
      <c r="R16" s="11">
        <f t="shared" si="0"/>
        <v>300</v>
      </c>
      <c r="S16" s="11">
        <f t="shared" si="0"/>
        <v>340</v>
      </c>
      <c r="T16" s="11">
        <f t="shared" si="0"/>
        <v>140</v>
      </c>
      <c r="U16" s="11">
        <f t="shared" si="0"/>
        <v>260</v>
      </c>
      <c r="V16" s="11">
        <f t="shared" si="0"/>
        <v>300</v>
      </c>
      <c r="W16" s="11">
        <f t="shared" si="0"/>
        <v>340</v>
      </c>
      <c r="X16" s="11">
        <f t="shared" si="0"/>
        <v>140</v>
      </c>
      <c r="Y16" s="11">
        <f t="shared" si="0"/>
        <v>260</v>
      </c>
      <c r="Z16" s="11">
        <f t="shared" si="0"/>
        <v>300</v>
      </c>
      <c r="AA16" s="11">
        <f t="shared" si="0"/>
        <v>340</v>
      </c>
      <c r="AB16" s="11">
        <f t="shared" si="0"/>
        <v>140</v>
      </c>
      <c r="AC16" s="11">
        <f t="shared" si="0"/>
        <v>260</v>
      </c>
      <c r="AD16" s="11">
        <f t="shared" si="0"/>
        <v>300</v>
      </c>
      <c r="AE16" s="11">
        <f t="shared" si="0"/>
        <v>340</v>
      </c>
      <c r="AF16" s="11">
        <f t="shared" si="0"/>
        <v>140</v>
      </c>
      <c r="AG16" s="11">
        <f t="shared" si="0"/>
        <v>260</v>
      </c>
      <c r="AH16" s="11">
        <f t="shared" si="0"/>
        <v>300</v>
      </c>
      <c r="AI16" s="11">
        <f t="shared" si="0"/>
        <v>340</v>
      </c>
      <c r="AJ16" s="11">
        <f t="shared" si="0"/>
        <v>140</v>
      </c>
      <c r="AK16" s="11">
        <f t="shared" si="0"/>
        <v>260</v>
      </c>
      <c r="AL16" s="11">
        <f t="shared" si="0"/>
        <v>300</v>
      </c>
      <c r="AM16" s="11">
        <f t="shared" si="0"/>
        <v>340</v>
      </c>
      <c r="AN16" s="11">
        <f t="shared" si="0"/>
        <v>140</v>
      </c>
      <c r="AO16" s="11">
        <f t="shared" si="0"/>
        <v>260</v>
      </c>
      <c r="AP16" s="11">
        <f t="shared" ref="AP16:BW16" si="1">AP12*$F9*AP$15</f>
        <v>300</v>
      </c>
      <c r="AQ16" s="11">
        <f t="shared" si="1"/>
        <v>340</v>
      </c>
      <c r="AR16" s="11">
        <f t="shared" si="1"/>
        <v>140</v>
      </c>
      <c r="AS16" s="11">
        <f t="shared" si="1"/>
        <v>260</v>
      </c>
      <c r="AT16" s="11">
        <f t="shared" si="1"/>
        <v>300</v>
      </c>
      <c r="AU16" s="11">
        <f t="shared" si="1"/>
        <v>340</v>
      </c>
      <c r="AV16" s="11">
        <f t="shared" si="1"/>
        <v>140</v>
      </c>
      <c r="AW16" s="11">
        <f t="shared" si="1"/>
        <v>260</v>
      </c>
      <c r="AX16" s="11">
        <f t="shared" si="1"/>
        <v>300</v>
      </c>
      <c r="AY16" s="11">
        <f t="shared" si="1"/>
        <v>340</v>
      </c>
      <c r="AZ16" s="11">
        <f t="shared" si="1"/>
        <v>140</v>
      </c>
      <c r="BA16" s="11">
        <f t="shared" si="1"/>
        <v>260</v>
      </c>
      <c r="BB16" s="11">
        <f t="shared" si="1"/>
        <v>300</v>
      </c>
      <c r="BC16" s="11">
        <f t="shared" si="1"/>
        <v>340</v>
      </c>
      <c r="BD16" s="11">
        <f t="shared" si="1"/>
        <v>140</v>
      </c>
      <c r="BE16" s="11">
        <f t="shared" si="1"/>
        <v>260</v>
      </c>
      <c r="BF16" s="11">
        <f t="shared" si="1"/>
        <v>300</v>
      </c>
      <c r="BG16" s="11">
        <f t="shared" si="1"/>
        <v>340</v>
      </c>
      <c r="BH16" s="11">
        <f t="shared" si="1"/>
        <v>140</v>
      </c>
      <c r="BI16" s="11">
        <f t="shared" si="1"/>
        <v>260</v>
      </c>
      <c r="BJ16" s="11">
        <f t="shared" si="1"/>
        <v>300</v>
      </c>
      <c r="BK16" s="11">
        <f t="shared" si="1"/>
        <v>340</v>
      </c>
      <c r="BL16" s="11">
        <f t="shared" si="1"/>
        <v>140</v>
      </c>
      <c r="BM16" s="11">
        <f t="shared" si="1"/>
        <v>260</v>
      </c>
      <c r="BN16" s="11">
        <f t="shared" si="1"/>
        <v>300</v>
      </c>
      <c r="BO16" s="11">
        <f t="shared" si="1"/>
        <v>340</v>
      </c>
      <c r="BP16" s="11">
        <f t="shared" si="1"/>
        <v>140</v>
      </c>
      <c r="BQ16" s="11">
        <f t="shared" si="1"/>
        <v>260</v>
      </c>
      <c r="BR16" s="11">
        <f t="shared" si="1"/>
        <v>300</v>
      </c>
      <c r="BS16" s="11">
        <f t="shared" si="1"/>
        <v>340</v>
      </c>
      <c r="BT16" s="11">
        <f t="shared" si="1"/>
        <v>0</v>
      </c>
      <c r="BU16" s="11">
        <f t="shared" si="1"/>
        <v>0</v>
      </c>
      <c r="BV16" s="11">
        <f t="shared" si="1"/>
        <v>0</v>
      </c>
      <c r="BW16" s="11">
        <f t="shared" si="1"/>
        <v>0</v>
      </c>
    </row>
    <row r="17" spans="1:75" x14ac:dyDescent="0.25">
      <c r="E17" s="11" t="s">
        <v>98</v>
      </c>
      <c r="G17" s="11" t="s">
        <v>153</v>
      </c>
      <c r="J17" s="11">
        <f t="shared" ref="J17:AO17" si="2">J13*$F10*J$15</f>
        <v>0</v>
      </c>
      <c r="K17" s="11">
        <f t="shared" si="2"/>
        <v>0</v>
      </c>
      <c r="L17" s="11">
        <f t="shared" si="2"/>
        <v>40</v>
      </c>
      <c r="M17" s="11">
        <f t="shared" si="2"/>
        <v>90</v>
      </c>
      <c r="N17" s="11">
        <f t="shared" si="2"/>
        <v>90</v>
      </c>
      <c r="O17" s="11">
        <f t="shared" si="2"/>
        <v>180</v>
      </c>
      <c r="P17" s="11">
        <f t="shared" si="2"/>
        <v>40</v>
      </c>
      <c r="Q17" s="11">
        <f t="shared" si="2"/>
        <v>90</v>
      </c>
      <c r="R17" s="11">
        <f t="shared" si="2"/>
        <v>90</v>
      </c>
      <c r="S17" s="11">
        <f t="shared" si="2"/>
        <v>180</v>
      </c>
      <c r="T17" s="11">
        <f t="shared" si="2"/>
        <v>40</v>
      </c>
      <c r="U17" s="11">
        <f t="shared" si="2"/>
        <v>90</v>
      </c>
      <c r="V17" s="11">
        <f t="shared" si="2"/>
        <v>90</v>
      </c>
      <c r="W17" s="11">
        <f t="shared" si="2"/>
        <v>180</v>
      </c>
      <c r="X17" s="11">
        <f t="shared" si="2"/>
        <v>40</v>
      </c>
      <c r="Y17" s="11">
        <f t="shared" si="2"/>
        <v>90</v>
      </c>
      <c r="Z17" s="11">
        <f t="shared" si="2"/>
        <v>90</v>
      </c>
      <c r="AA17" s="11">
        <f t="shared" si="2"/>
        <v>180</v>
      </c>
      <c r="AB17" s="11">
        <f t="shared" si="2"/>
        <v>40</v>
      </c>
      <c r="AC17" s="11">
        <f t="shared" si="2"/>
        <v>90</v>
      </c>
      <c r="AD17" s="11">
        <f t="shared" si="2"/>
        <v>90</v>
      </c>
      <c r="AE17" s="11">
        <f t="shared" si="2"/>
        <v>180</v>
      </c>
      <c r="AF17" s="11">
        <f t="shared" si="2"/>
        <v>40</v>
      </c>
      <c r="AG17" s="11">
        <f t="shared" si="2"/>
        <v>90</v>
      </c>
      <c r="AH17" s="11">
        <f t="shared" si="2"/>
        <v>90</v>
      </c>
      <c r="AI17" s="11">
        <f t="shared" si="2"/>
        <v>180</v>
      </c>
      <c r="AJ17" s="11">
        <f t="shared" si="2"/>
        <v>40</v>
      </c>
      <c r="AK17" s="11">
        <f t="shared" si="2"/>
        <v>90</v>
      </c>
      <c r="AL17" s="11">
        <f t="shared" si="2"/>
        <v>90</v>
      </c>
      <c r="AM17" s="11">
        <f t="shared" si="2"/>
        <v>180</v>
      </c>
      <c r="AN17" s="11">
        <f t="shared" si="2"/>
        <v>40</v>
      </c>
      <c r="AO17" s="11">
        <f t="shared" si="2"/>
        <v>90</v>
      </c>
      <c r="AP17" s="11">
        <f t="shared" ref="AP17:BW17" si="3">AP13*$F10*AP$15</f>
        <v>90</v>
      </c>
      <c r="AQ17" s="11">
        <f t="shared" si="3"/>
        <v>180</v>
      </c>
      <c r="AR17" s="11">
        <f t="shared" si="3"/>
        <v>40</v>
      </c>
      <c r="AS17" s="11">
        <f t="shared" si="3"/>
        <v>90</v>
      </c>
      <c r="AT17" s="11">
        <f t="shared" si="3"/>
        <v>90</v>
      </c>
      <c r="AU17" s="11">
        <f t="shared" si="3"/>
        <v>180</v>
      </c>
      <c r="AV17" s="11">
        <f t="shared" si="3"/>
        <v>40</v>
      </c>
      <c r="AW17" s="11">
        <f t="shared" si="3"/>
        <v>90</v>
      </c>
      <c r="AX17" s="11">
        <f t="shared" si="3"/>
        <v>90</v>
      </c>
      <c r="AY17" s="11">
        <f t="shared" si="3"/>
        <v>180</v>
      </c>
      <c r="AZ17" s="11">
        <f t="shared" si="3"/>
        <v>40</v>
      </c>
      <c r="BA17" s="11">
        <f t="shared" si="3"/>
        <v>90</v>
      </c>
      <c r="BB17" s="11">
        <f t="shared" si="3"/>
        <v>90</v>
      </c>
      <c r="BC17" s="11">
        <f t="shared" si="3"/>
        <v>180</v>
      </c>
      <c r="BD17" s="11">
        <f t="shared" si="3"/>
        <v>40</v>
      </c>
      <c r="BE17" s="11">
        <f t="shared" si="3"/>
        <v>90</v>
      </c>
      <c r="BF17" s="11">
        <f t="shared" si="3"/>
        <v>90</v>
      </c>
      <c r="BG17" s="11">
        <f t="shared" si="3"/>
        <v>180</v>
      </c>
      <c r="BH17" s="11">
        <f t="shared" si="3"/>
        <v>40</v>
      </c>
      <c r="BI17" s="11">
        <f t="shared" si="3"/>
        <v>90</v>
      </c>
      <c r="BJ17" s="11">
        <f t="shared" si="3"/>
        <v>90</v>
      </c>
      <c r="BK17" s="11">
        <f t="shared" si="3"/>
        <v>180</v>
      </c>
      <c r="BL17" s="11">
        <f t="shared" si="3"/>
        <v>40</v>
      </c>
      <c r="BM17" s="11">
        <f t="shared" si="3"/>
        <v>90</v>
      </c>
      <c r="BN17" s="11">
        <f t="shared" si="3"/>
        <v>90</v>
      </c>
      <c r="BO17" s="11">
        <f t="shared" si="3"/>
        <v>180</v>
      </c>
      <c r="BP17" s="11">
        <f t="shared" si="3"/>
        <v>40</v>
      </c>
      <c r="BQ17" s="11">
        <f t="shared" si="3"/>
        <v>90</v>
      </c>
      <c r="BR17" s="11">
        <f t="shared" si="3"/>
        <v>90</v>
      </c>
      <c r="BS17" s="11">
        <f t="shared" si="3"/>
        <v>180</v>
      </c>
      <c r="BT17" s="11">
        <f t="shared" si="3"/>
        <v>0</v>
      </c>
      <c r="BU17" s="11">
        <f t="shared" si="3"/>
        <v>0</v>
      </c>
      <c r="BV17" s="11">
        <f t="shared" si="3"/>
        <v>0</v>
      </c>
      <c r="BW17" s="11">
        <f t="shared" si="3"/>
        <v>0</v>
      </c>
    </row>
    <row r="18" spans="1:75" x14ac:dyDescent="0.25">
      <c r="E18" s="11" t="s">
        <v>99</v>
      </c>
      <c r="G18" s="11" t="s">
        <v>153</v>
      </c>
      <c r="J18" s="11">
        <f t="shared" ref="J18:AO18" si="4">J14*$F11*J$15</f>
        <v>0</v>
      </c>
      <c r="K18" s="11">
        <f t="shared" si="4"/>
        <v>0</v>
      </c>
      <c r="L18" s="11">
        <f t="shared" si="4"/>
        <v>2.5</v>
      </c>
      <c r="M18" s="11">
        <f t="shared" si="4"/>
        <v>2.5</v>
      </c>
      <c r="N18" s="11">
        <f t="shared" si="4"/>
        <v>2.5</v>
      </c>
      <c r="O18" s="11">
        <f t="shared" si="4"/>
        <v>46</v>
      </c>
      <c r="P18" s="11">
        <f t="shared" si="4"/>
        <v>2.5</v>
      </c>
      <c r="Q18" s="11">
        <f t="shared" si="4"/>
        <v>2.5</v>
      </c>
      <c r="R18" s="11">
        <f t="shared" si="4"/>
        <v>2.5</v>
      </c>
      <c r="S18" s="11">
        <f t="shared" si="4"/>
        <v>46</v>
      </c>
      <c r="T18" s="11">
        <f t="shared" si="4"/>
        <v>2.5</v>
      </c>
      <c r="U18" s="11">
        <f t="shared" si="4"/>
        <v>2.5</v>
      </c>
      <c r="V18" s="11">
        <f t="shared" si="4"/>
        <v>2.5</v>
      </c>
      <c r="W18" s="11">
        <f t="shared" si="4"/>
        <v>46</v>
      </c>
      <c r="X18" s="11">
        <f t="shared" si="4"/>
        <v>46</v>
      </c>
      <c r="Y18" s="11">
        <f t="shared" si="4"/>
        <v>2.5</v>
      </c>
      <c r="Z18" s="11">
        <f t="shared" si="4"/>
        <v>2.5</v>
      </c>
      <c r="AA18" s="11">
        <f t="shared" si="4"/>
        <v>2.5</v>
      </c>
      <c r="AB18" s="11">
        <f t="shared" si="4"/>
        <v>46</v>
      </c>
      <c r="AC18" s="11">
        <f t="shared" si="4"/>
        <v>2.5</v>
      </c>
      <c r="AD18" s="11">
        <f t="shared" si="4"/>
        <v>2.5</v>
      </c>
      <c r="AE18" s="11">
        <f t="shared" si="4"/>
        <v>2.5</v>
      </c>
      <c r="AF18" s="11">
        <f t="shared" si="4"/>
        <v>46</v>
      </c>
      <c r="AG18" s="11">
        <f t="shared" si="4"/>
        <v>2.5</v>
      </c>
      <c r="AH18" s="11">
        <f t="shared" si="4"/>
        <v>2.5</v>
      </c>
      <c r="AI18" s="11">
        <f t="shared" si="4"/>
        <v>2.5</v>
      </c>
      <c r="AJ18" s="11">
        <f t="shared" si="4"/>
        <v>46</v>
      </c>
      <c r="AK18" s="11">
        <f t="shared" si="4"/>
        <v>2.5</v>
      </c>
      <c r="AL18" s="11">
        <f t="shared" si="4"/>
        <v>2.5</v>
      </c>
      <c r="AM18" s="11">
        <f t="shared" si="4"/>
        <v>2.5</v>
      </c>
      <c r="AN18" s="11">
        <f t="shared" si="4"/>
        <v>46</v>
      </c>
      <c r="AO18" s="11">
        <f t="shared" si="4"/>
        <v>2.5</v>
      </c>
      <c r="AP18" s="11">
        <f t="shared" ref="AP18:BW18" si="5">AP14*$F11*AP$15</f>
        <v>2.5</v>
      </c>
      <c r="AQ18" s="11">
        <f t="shared" si="5"/>
        <v>2.5</v>
      </c>
      <c r="AR18" s="11">
        <f t="shared" si="5"/>
        <v>46</v>
      </c>
      <c r="AS18" s="11">
        <f t="shared" si="5"/>
        <v>2.5</v>
      </c>
      <c r="AT18" s="11">
        <f t="shared" si="5"/>
        <v>2.5</v>
      </c>
      <c r="AU18" s="11">
        <f t="shared" si="5"/>
        <v>2.5</v>
      </c>
      <c r="AV18" s="11">
        <f t="shared" si="5"/>
        <v>46</v>
      </c>
      <c r="AW18" s="11">
        <f t="shared" si="5"/>
        <v>2.5</v>
      </c>
      <c r="AX18" s="11">
        <f t="shared" si="5"/>
        <v>2.5</v>
      </c>
      <c r="AY18" s="11">
        <f t="shared" si="5"/>
        <v>2.5</v>
      </c>
      <c r="AZ18" s="11">
        <f t="shared" si="5"/>
        <v>46</v>
      </c>
      <c r="BA18" s="11">
        <f t="shared" si="5"/>
        <v>2.5</v>
      </c>
      <c r="BB18" s="11">
        <f t="shared" si="5"/>
        <v>2.5</v>
      </c>
      <c r="BC18" s="11">
        <f t="shared" si="5"/>
        <v>2.5</v>
      </c>
      <c r="BD18" s="11">
        <f t="shared" si="5"/>
        <v>46</v>
      </c>
      <c r="BE18" s="11">
        <f t="shared" si="5"/>
        <v>2.5</v>
      </c>
      <c r="BF18" s="11">
        <f t="shared" si="5"/>
        <v>2.5</v>
      </c>
      <c r="BG18" s="11">
        <f t="shared" si="5"/>
        <v>2.5</v>
      </c>
      <c r="BH18" s="11">
        <f t="shared" si="5"/>
        <v>46</v>
      </c>
      <c r="BI18" s="11">
        <f t="shared" si="5"/>
        <v>2.5</v>
      </c>
      <c r="BJ18" s="11">
        <f t="shared" si="5"/>
        <v>2.5</v>
      </c>
      <c r="BK18" s="11">
        <f t="shared" si="5"/>
        <v>2.5</v>
      </c>
      <c r="BL18" s="11">
        <f t="shared" si="5"/>
        <v>46</v>
      </c>
      <c r="BM18" s="11">
        <f t="shared" si="5"/>
        <v>2.5</v>
      </c>
      <c r="BN18" s="11">
        <f t="shared" si="5"/>
        <v>2.5</v>
      </c>
      <c r="BO18" s="11">
        <f t="shared" si="5"/>
        <v>2.5</v>
      </c>
      <c r="BP18" s="11">
        <f t="shared" si="5"/>
        <v>46</v>
      </c>
      <c r="BQ18" s="11">
        <f t="shared" si="5"/>
        <v>2.5</v>
      </c>
      <c r="BR18" s="11">
        <f t="shared" si="5"/>
        <v>2.5</v>
      </c>
      <c r="BS18" s="11">
        <f t="shared" si="5"/>
        <v>2.5</v>
      </c>
      <c r="BT18" s="11">
        <f t="shared" si="5"/>
        <v>0</v>
      </c>
      <c r="BU18" s="11">
        <f t="shared" si="5"/>
        <v>0</v>
      </c>
      <c r="BV18" s="11">
        <f t="shared" si="5"/>
        <v>0</v>
      </c>
      <c r="BW18" s="11">
        <f t="shared" si="5"/>
        <v>0</v>
      </c>
    </row>
    <row r="21" spans="1:75" x14ac:dyDescent="0.25">
      <c r="E21" s="200" t="str">
        <f xml:space="preserve"> InpS!E$15</f>
        <v>Average daily revenue per standard room</v>
      </c>
      <c r="F21" s="200">
        <f xml:space="preserve"> InpS!F$15</f>
        <v>0</v>
      </c>
      <c r="G21" s="200" t="str">
        <f xml:space="preserve"> InpS!G$15</f>
        <v>USD / ORD</v>
      </c>
      <c r="H21" s="200">
        <f xml:space="preserve"> InpS!H$15</f>
        <v>0</v>
      </c>
      <c r="I21" s="200">
        <f xml:space="preserve"> InpS!I$15</f>
        <v>0</v>
      </c>
      <c r="J21" s="200">
        <f xml:space="preserve"> InpS!J$15</f>
        <v>120</v>
      </c>
      <c r="K21" s="200">
        <f xml:space="preserve"> InpS!K$15</f>
        <v>156</v>
      </c>
      <c r="L21" s="200">
        <f xml:space="preserve"> InpS!L$15</f>
        <v>120</v>
      </c>
      <c r="M21" s="200">
        <f xml:space="preserve"> InpS!M$15</f>
        <v>120</v>
      </c>
      <c r="N21" s="200">
        <f xml:space="preserve"> InpS!N$15</f>
        <v>120</v>
      </c>
      <c r="O21" s="200">
        <f xml:space="preserve"> InpS!O$15</f>
        <v>156</v>
      </c>
      <c r="P21" s="200">
        <f xml:space="preserve"> InpS!P$15</f>
        <v>120</v>
      </c>
      <c r="Q21" s="200">
        <f xml:space="preserve"> InpS!Q$15</f>
        <v>120</v>
      </c>
      <c r="R21" s="200">
        <f xml:space="preserve"> InpS!R$15</f>
        <v>120</v>
      </c>
      <c r="S21" s="200">
        <f xml:space="preserve"> InpS!S$15</f>
        <v>156</v>
      </c>
      <c r="T21" s="200">
        <f xml:space="preserve"> InpS!T$15</f>
        <v>120</v>
      </c>
      <c r="U21" s="200">
        <f xml:space="preserve"> InpS!U$15</f>
        <v>120</v>
      </c>
      <c r="V21" s="200">
        <f xml:space="preserve"> InpS!V$15</f>
        <v>120</v>
      </c>
      <c r="W21" s="200">
        <f xml:space="preserve"> InpS!W$15</f>
        <v>156</v>
      </c>
      <c r="X21" s="200">
        <f xml:space="preserve"> InpS!X$15</f>
        <v>120</v>
      </c>
      <c r="Y21" s="200">
        <f xml:space="preserve"> InpS!Y$15</f>
        <v>120</v>
      </c>
      <c r="Z21" s="200">
        <f xml:space="preserve"> InpS!Z$15</f>
        <v>120</v>
      </c>
      <c r="AA21" s="200">
        <f xml:space="preserve"> InpS!AA$15</f>
        <v>156</v>
      </c>
      <c r="AB21" s="200">
        <f xml:space="preserve"> InpS!AB$15</f>
        <v>120</v>
      </c>
      <c r="AC21" s="200">
        <f xml:space="preserve"> InpS!AC$15</f>
        <v>120</v>
      </c>
      <c r="AD21" s="200">
        <f xml:space="preserve"> InpS!AD$15</f>
        <v>120</v>
      </c>
      <c r="AE21" s="200">
        <f xml:space="preserve"> InpS!AE$15</f>
        <v>156</v>
      </c>
      <c r="AF21" s="200">
        <f xml:space="preserve"> InpS!AF$15</f>
        <v>120</v>
      </c>
      <c r="AG21" s="200">
        <f xml:space="preserve"> InpS!AG$15</f>
        <v>120</v>
      </c>
      <c r="AH21" s="200">
        <f xml:space="preserve"> InpS!AH$15</f>
        <v>120</v>
      </c>
      <c r="AI21" s="200">
        <f xml:space="preserve"> InpS!AI$15</f>
        <v>156</v>
      </c>
      <c r="AJ21" s="200">
        <f xml:space="preserve"> InpS!AJ$15</f>
        <v>120</v>
      </c>
      <c r="AK21" s="200">
        <f xml:space="preserve"> InpS!AK$15</f>
        <v>120</v>
      </c>
      <c r="AL21" s="200">
        <f xml:space="preserve"> InpS!AL$15</f>
        <v>120</v>
      </c>
      <c r="AM21" s="200">
        <f xml:space="preserve"> InpS!AM$15</f>
        <v>156</v>
      </c>
      <c r="AN21" s="200">
        <f xml:space="preserve"> InpS!AN$15</f>
        <v>120</v>
      </c>
      <c r="AO21" s="200">
        <f xml:space="preserve"> InpS!AO$15</f>
        <v>120</v>
      </c>
      <c r="AP21" s="200">
        <f xml:space="preserve"> InpS!AP$15</f>
        <v>120</v>
      </c>
      <c r="AQ21" s="200">
        <f xml:space="preserve"> InpS!AQ$15</f>
        <v>156</v>
      </c>
      <c r="AR21" s="200">
        <f xml:space="preserve"> InpS!AR$15</f>
        <v>120</v>
      </c>
      <c r="AS21" s="200">
        <f xml:space="preserve"> InpS!AS$15</f>
        <v>120</v>
      </c>
      <c r="AT21" s="200">
        <f xml:space="preserve"> InpS!AT$15</f>
        <v>120</v>
      </c>
      <c r="AU21" s="200">
        <f xml:space="preserve"> InpS!AU$15</f>
        <v>156</v>
      </c>
      <c r="AV21" s="200">
        <f xml:space="preserve"> InpS!AV$15</f>
        <v>120</v>
      </c>
      <c r="AW21" s="200">
        <f xml:space="preserve"> InpS!AW$15</f>
        <v>120</v>
      </c>
      <c r="AX21" s="200">
        <f xml:space="preserve"> InpS!AX$15</f>
        <v>120</v>
      </c>
      <c r="AY21" s="200">
        <f xml:space="preserve"> InpS!AY$15</f>
        <v>156</v>
      </c>
      <c r="AZ21" s="200">
        <f xml:space="preserve"> InpS!AZ$15</f>
        <v>120</v>
      </c>
      <c r="BA21" s="200">
        <f xml:space="preserve"> InpS!BA$15</f>
        <v>120</v>
      </c>
      <c r="BB21" s="200">
        <f xml:space="preserve"> InpS!BB$15</f>
        <v>120</v>
      </c>
      <c r="BC21" s="200">
        <f xml:space="preserve"> InpS!BC$15</f>
        <v>156</v>
      </c>
      <c r="BD21" s="200">
        <f xml:space="preserve"> InpS!BD$15</f>
        <v>120</v>
      </c>
      <c r="BE21" s="200">
        <f xml:space="preserve"> InpS!BE$15</f>
        <v>120</v>
      </c>
      <c r="BF21" s="200">
        <f xml:space="preserve"> InpS!BF$15</f>
        <v>120</v>
      </c>
      <c r="BG21" s="200">
        <f xml:space="preserve"> InpS!BG$15</f>
        <v>156</v>
      </c>
      <c r="BH21" s="200">
        <f xml:space="preserve"> InpS!BH$15</f>
        <v>120</v>
      </c>
      <c r="BI21" s="200">
        <f xml:space="preserve"> InpS!BI$15</f>
        <v>120</v>
      </c>
      <c r="BJ21" s="200">
        <f xml:space="preserve"> InpS!BJ$15</f>
        <v>120</v>
      </c>
      <c r="BK21" s="200">
        <f xml:space="preserve"> InpS!BK$15</f>
        <v>156</v>
      </c>
      <c r="BL21" s="200">
        <f xml:space="preserve"> InpS!BL$15</f>
        <v>120</v>
      </c>
      <c r="BM21" s="200">
        <f xml:space="preserve"> InpS!BM$15</f>
        <v>120</v>
      </c>
      <c r="BN21" s="200">
        <f xml:space="preserve"> InpS!BN$15</f>
        <v>120</v>
      </c>
      <c r="BO21" s="200">
        <f xml:space="preserve"> InpS!BO$15</f>
        <v>156</v>
      </c>
      <c r="BP21" s="200">
        <f xml:space="preserve"> InpS!BP$15</f>
        <v>120</v>
      </c>
      <c r="BQ21" s="200">
        <f xml:space="preserve"> InpS!BQ$15</f>
        <v>120</v>
      </c>
      <c r="BR21" s="200">
        <f xml:space="preserve"> InpS!BR$15</f>
        <v>120</v>
      </c>
      <c r="BS21" s="200">
        <f xml:space="preserve"> InpS!BS$15</f>
        <v>156</v>
      </c>
      <c r="BT21" s="200">
        <f xml:space="preserve"> InpS!BT$15</f>
        <v>120</v>
      </c>
      <c r="BU21" s="200">
        <f xml:space="preserve"> InpS!BU$15</f>
        <v>120</v>
      </c>
      <c r="BV21" s="200">
        <f xml:space="preserve"> InpS!BV$15</f>
        <v>120</v>
      </c>
      <c r="BW21" s="200">
        <f xml:space="preserve"> InpS!BW$15</f>
        <v>156</v>
      </c>
    </row>
    <row r="22" spans="1:75" x14ac:dyDescent="0.25">
      <c r="E22" s="200" t="str">
        <f xml:space="preserve"> InpS!E$16</f>
        <v>Average daily revenue per premium room</v>
      </c>
      <c r="F22" s="200">
        <f xml:space="preserve"> InpS!F$16</f>
        <v>0</v>
      </c>
      <c r="G22" s="200" t="str">
        <f xml:space="preserve"> InpS!G$16</f>
        <v>USD / ORD</v>
      </c>
      <c r="H22" s="200">
        <f xml:space="preserve"> InpS!H$16</f>
        <v>0</v>
      </c>
      <c r="I22" s="200">
        <f xml:space="preserve"> InpS!I$16</f>
        <v>0</v>
      </c>
      <c r="J22" s="200">
        <f xml:space="preserve"> InpS!J$16</f>
        <v>260</v>
      </c>
      <c r="K22" s="200">
        <f xml:space="preserve"> InpS!K$16</f>
        <v>338</v>
      </c>
      <c r="L22" s="200">
        <f xml:space="preserve"> InpS!L$16</f>
        <v>260</v>
      </c>
      <c r="M22" s="200">
        <f xml:space="preserve"> InpS!M$16</f>
        <v>260</v>
      </c>
      <c r="N22" s="200">
        <f xml:space="preserve"> InpS!N$16</f>
        <v>260</v>
      </c>
      <c r="O22" s="200">
        <f xml:space="preserve"> InpS!O$16</f>
        <v>338</v>
      </c>
      <c r="P22" s="200">
        <f xml:space="preserve"> InpS!P$16</f>
        <v>260</v>
      </c>
      <c r="Q22" s="200">
        <f xml:space="preserve"> InpS!Q$16</f>
        <v>260</v>
      </c>
      <c r="R22" s="200">
        <f xml:space="preserve"> InpS!R$16</f>
        <v>260</v>
      </c>
      <c r="S22" s="200">
        <f xml:space="preserve"> InpS!S$16</f>
        <v>338</v>
      </c>
      <c r="T22" s="200">
        <f xml:space="preserve"> InpS!T$16</f>
        <v>260</v>
      </c>
      <c r="U22" s="200">
        <f xml:space="preserve"> InpS!U$16</f>
        <v>260</v>
      </c>
      <c r="V22" s="200">
        <f xml:space="preserve"> InpS!V$16</f>
        <v>260</v>
      </c>
      <c r="W22" s="200">
        <f xml:space="preserve"> InpS!W$16</f>
        <v>338</v>
      </c>
      <c r="X22" s="200">
        <f xml:space="preserve"> InpS!X$16</f>
        <v>260</v>
      </c>
      <c r="Y22" s="200">
        <f xml:space="preserve"> InpS!Y$16</f>
        <v>260</v>
      </c>
      <c r="Z22" s="200">
        <f xml:space="preserve"> InpS!Z$16</f>
        <v>260</v>
      </c>
      <c r="AA22" s="200">
        <f xml:space="preserve"> InpS!AA$16</f>
        <v>338</v>
      </c>
      <c r="AB22" s="200">
        <f xml:space="preserve"> InpS!AB$16</f>
        <v>260</v>
      </c>
      <c r="AC22" s="200">
        <f xml:space="preserve"> InpS!AC$16</f>
        <v>260</v>
      </c>
      <c r="AD22" s="200">
        <f xml:space="preserve"> InpS!AD$16</f>
        <v>260</v>
      </c>
      <c r="AE22" s="200">
        <f xml:space="preserve"> InpS!AE$16</f>
        <v>338</v>
      </c>
      <c r="AF22" s="200">
        <f xml:space="preserve"> InpS!AF$16</f>
        <v>260</v>
      </c>
      <c r="AG22" s="200">
        <f xml:space="preserve"> InpS!AG$16</f>
        <v>260</v>
      </c>
      <c r="AH22" s="200">
        <f xml:space="preserve"> InpS!AH$16</f>
        <v>260</v>
      </c>
      <c r="AI22" s="200">
        <f xml:space="preserve"> InpS!AI$16</f>
        <v>338</v>
      </c>
      <c r="AJ22" s="200">
        <f xml:space="preserve"> InpS!AJ$16</f>
        <v>260</v>
      </c>
      <c r="AK22" s="200">
        <f xml:space="preserve"> InpS!AK$16</f>
        <v>260</v>
      </c>
      <c r="AL22" s="200">
        <f xml:space="preserve"> InpS!AL$16</f>
        <v>260</v>
      </c>
      <c r="AM22" s="200">
        <f xml:space="preserve"> InpS!AM$16</f>
        <v>338</v>
      </c>
      <c r="AN22" s="200">
        <f xml:space="preserve"> InpS!AN$16</f>
        <v>260</v>
      </c>
      <c r="AO22" s="200">
        <f xml:space="preserve"> InpS!AO$16</f>
        <v>260</v>
      </c>
      <c r="AP22" s="200">
        <f xml:space="preserve"> InpS!AP$16</f>
        <v>260</v>
      </c>
      <c r="AQ22" s="200">
        <f xml:space="preserve"> InpS!AQ$16</f>
        <v>338</v>
      </c>
      <c r="AR22" s="200">
        <f xml:space="preserve"> InpS!AR$16</f>
        <v>260</v>
      </c>
      <c r="AS22" s="200">
        <f xml:space="preserve"> InpS!AS$16</f>
        <v>260</v>
      </c>
      <c r="AT22" s="200">
        <f xml:space="preserve"> InpS!AT$16</f>
        <v>260</v>
      </c>
      <c r="AU22" s="200">
        <f xml:space="preserve"> InpS!AU$16</f>
        <v>338</v>
      </c>
      <c r="AV22" s="200">
        <f xml:space="preserve"> InpS!AV$16</f>
        <v>260</v>
      </c>
      <c r="AW22" s="200">
        <f xml:space="preserve"> InpS!AW$16</f>
        <v>260</v>
      </c>
      <c r="AX22" s="200">
        <f xml:space="preserve"> InpS!AX$16</f>
        <v>260</v>
      </c>
      <c r="AY22" s="200">
        <f xml:space="preserve"> InpS!AY$16</f>
        <v>338</v>
      </c>
      <c r="AZ22" s="200">
        <f xml:space="preserve"> InpS!AZ$16</f>
        <v>260</v>
      </c>
      <c r="BA22" s="200">
        <f xml:space="preserve"> InpS!BA$16</f>
        <v>260</v>
      </c>
      <c r="BB22" s="200">
        <f xml:space="preserve"> InpS!BB$16</f>
        <v>260</v>
      </c>
      <c r="BC22" s="200">
        <f xml:space="preserve"> InpS!BC$16</f>
        <v>338</v>
      </c>
      <c r="BD22" s="200">
        <f xml:space="preserve"> InpS!BD$16</f>
        <v>260</v>
      </c>
      <c r="BE22" s="200">
        <f xml:space="preserve"> InpS!BE$16</f>
        <v>260</v>
      </c>
      <c r="BF22" s="200">
        <f xml:space="preserve"> InpS!BF$16</f>
        <v>260</v>
      </c>
      <c r="BG22" s="200">
        <f xml:space="preserve"> InpS!BG$16</f>
        <v>338</v>
      </c>
      <c r="BH22" s="200">
        <f xml:space="preserve"> InpS!BH$16</f>
        <v>260</v>
      </c>
      <c r="BI22" s="200">
        <f xml:space="preserve"> InpS!BI$16</f>
        <v>260</v>
      </c>
      <c r="BJ22" s="200">
        <f xml:space="preserve"> InpS!BJ$16</f>
        <v>260</v>
      </c>
      <c r="BK22" s="200">
        <f xml:space="preserve"> InpS!BK$16</f>
        <v>338</v>
      </c>
      <c r="BL22" s="200">
        <f xml:space="preserve"> InpS!BL$16</f>
        <v>260</v>
      </c>
      <c r="BM22" s="200">
        <f xml:space="preserve"> InpS!BM$16</f>
        <v>260</v>
      </c>
      <c r="BN22" s="200">
        <f xml:space="preserve"> InpS!BN$16</f>
        <v>260</v>
      </c>
      <c r="BO22" s="200">
        <f xml:space="preserve"> InpS!BO$16</f>
        <v>338</v>
      </c>
      <c r="BP22" s="200">
        <f xml:space="preserve"> InpS!BP$16</f>
        <v>260</v>
      </c>
      <c r="BQ22" s="200">
        <f xml:space="preserve"> InpS!BQ$16</f>
        <v>260</v>
      </c>
      <c r="BR22" s="200">
        <f xml:space="preserve"> InpS!BR$16</f>
        <v>260</v>
      </c>
      <c r="BS22" s="200">
        <f xml:space="preserve"> InpS!BS$16</f>
        <v>338</v>
      </c>
      <c r="BT22" s="200">
        <f xml:space="preserve"> InpS!BT$16</f>
        <v>260</v>
      </c>
      <c r="BU22" s="200">
        <f xml:space="preserve"> InpS!BU$16</f>
        <v>260</v>
      </c>
      <c r="BV22" s="200">
        <f xml:space="preserve"> InpS!BV$16</f>
        <v>260</v>
      </c>
      <c r="BW22" s="200">
        <f xml:space="preserve"> InpS!BW$16</f>
        <v>338</v>
      </c>
    </row>
    <row r="23" spans="1:75" x14ac:dyDescent="0.25">
      <c r="E23" s="200" t="str">
        <f xml:space="preserve"> InpS!E$17</f>
        <v>Average daily revenue per suite</v>
      </c>
      <c r="F23" s="200">
        <f xml:space="preserve"> InpS!F$17</f>
        <v>0</v>
      </c>
      <c r="G23" s="200" t="str">
        <f xml:space="preserve"> InpS!G$17</f>
        <v>USD / ORD</v>
      </c>
      <c r="H23" s="200">
        <f xml:space="preserve"> InpS!H$17</f>
        <v>0</v>
      </c>
      <c r="I23" s="200">
        <f xml:space="preserve"> InpS!I$17</f>
        <v>0</v>
      </c>
      <c r="J23" s="200">
        <f xml:space="preserve"> InpS!J$17</f>
        <v>540</v>
      </c>
      <c r="K23" s="200">
        <f xml:space="preserve"> InpS!K$17</f>
        <v>702</v>
      </c>
      <c r="L23" s="200">
        <f xml:space="preserve"> InpS!L$17</f>
        <v>540</v>
      </c>
      <c r="M23" s="200">
        <f xml:space="preserve"> InpS!M$17</f>
        <v>540</v>
      </c>
      <c r="N23" s="200">
        <f xml:space="preserve"> InpS!N$17</f>
        <v>540</v>
      </c>
      <c r="O23" s="200">
        <f xml:space="preserve"> InpS!O$17</f>
        <v>702</v>
      </c>
      <c r="P23" s="200">
        <f xml:space="preserve"> InpS!P$17</f>
        <v>540</v>
      </c>
      <c r="Q23" s="200">
        <f xml:space="preserve"> InpS!Q$17</f>
        <v>540</v>
      </c>
      <c r="R23" s="200">
        <f xml:space="preserve"> InpS!R$17</f>
        <v>540</v>
      </c>
      <c r="S23" s="200">
        <f xml:space="preserve"> InpS!S$17</f>
        <v>702</v>
      </c>
      <c r="T23" s="200">
        <f xml:space="preserve"> InpS!T$17</f>
        <v>540</v>
      </c>
      <c r="U23" s="200">
        <f xml:space="preserve"> InpS!U$17</f>
        <v>540</v>
      </c>
      <c r="V23" s="200">
        <f xml:space="preserve"> InpS!V$17</f>
        <v>540</v>
      </c>
      <c r="W23" s="200">
        <f xml:space="preserve"> InpS!W$17</f>
        <v>702</v>
      </c>
      <c r="X23" s="200">
        <f xml:space="preserve"> InpS!X$17</f>
        <v>702</v>
      </c>
      <c r="Y23" s="200">
        <f xml:space="preserve"> InpS!Y$17</f>
        <v>540</v>
      </c>
      <c r="Z23" s="200">
        <f xml:space="preserve"> InpS!Z$17</f>
        <v>540</v>
      </c>
      <c r="AA23" s="200">
        <f xml:space="preserve"> InpS!AA$17</f>
        <v>540</v>
      </c>
      <c r="AB23" s="200">
        <f xml:space="preserve"> InpS!AB$17</f>
        <v>702</v>
      </c>
      <c r="AC23" s="200">
        <f xml:space="preserve"> InpS!AC$17</f>
        <v>540</v>
      </c>
      <c r="AD23" s="200">
        <f xml:space="preserve"> InpS!AD$17</f>
        <v>540</v>
      </c>
      <c r="AE23" s="200">
        <f xml:space="preserve"> InpS!AE$17</f>
        <v>540</v>
      </c>
      <c r="AF23" s="200">
        <f xml:space="preserve"> InpS!AF$17</f>
        <v>702</v>
      </c>
      <c r="AG23" s="200">
        <f xml:space="preserve"> InpS!AG$17</f>
        <v>540</v>
      </c>
      <c r="AH23" s="200">
        <f xml:space="preserve"> InpS!AH$17</f>
        <v>540</v>
      </c>
      <c r="AI23" s="200">
        <f xml:space="preserve"> InpS!AI$17</f>
        <v>540</v>
      </c>
      <c r="AJ23" s="200">
        <f xml:space="preserve"> InpS!AJ$17</f>
        <v>702</v>
      </c>
      <c r="AK23" s="200">
        <f xml:space="preserve"> InpS!AK$17</f>
        <v>540</v>
      </c>
      <c r="AL23" s="200">
        <f xml:space="preserve"> InpS!AL$17</f>
        <v>540</v>
      </c>
      <c r="AM23" s="200">
        <f xml:space="preserve"> InpS!AM$17</f>
        <v>540</v>
      </c>
      <c r="AN23" s="200">
        <f xml:space="preserve"> InpS!AN$17</f>
        <v>702</v>
      </c>
      <c r="AO23" s="200">
        <f xml:space="preserve"> InpS!AO$17</f>
        <v>540</v>
      </c>
      <c r="AP23" s="200">
        <f xml:space="preserve"> InpS!AP$17</f>
        <v>540</v>
      </c>
      <c r="AQ23" s="200">
        <f xml:space="preserve"> InpS!AQ$17</f>
        <v>540</v>
      </c>
      <c r="AR23" s="200">
        <f xml:space="preserve"> InpS!AR$17</f>
        <v>702</v>
      </c>
      <c r="AS23" s="200">
        <f xml:space="preserve"> InpS!AS$17</f>
        <v>540</v>
      </c>
      <c r="AT23" s="200">
        <f xml:space="preserve"> InpS!AT$17</f>
        <v>540</v>
      </c>
      <c r="AU23" s="200">
        <f xml:space="preserve"> InpS!AU$17</f>
        <v>540</v>
      </c>
      <c r="AV23" s="200">
        <f xml:space="preserve"> InpS!AV$17</f>
        <v>702</v>
      </c>
      <c r="AW23" s="200">
        <f xml:space="preserve"> InpS!AW$17</f>
        <v>540</v>
      </c>
      <c r="AX23" s="200">
        <f xml:space="preserve"> InpS!AX$17</f>
        <v>540</v>
      </c>
      <c r="AY23" s="200">
        <f xml:space="preserve"> InpS!AY$17</f>
        <v>540</v>
      </c>
      <c r="AZ23" s="200">
        <f xml:space="preserve"> InpS!AZ$17</f>
        <v>702</v>
      </c>
      <c r="BA23" s="200">
        <f xml:space="preserve"> InpS!BA$17</f>
        <v>540</v>
      </c>
      <c r="BB23" s="200">
        <f xml:space="preserve"> InpS!BB$17</f>
        <v>540</v>
      </c>
      <c r="BC23" s="200">
        <f xml:space="preserve"> InpS!BC$17</f>
        <v>540</v>
      </c>
      <c r="BD23" s="200">
        <f xml:space="preserve"> InpS!BD$17</f>
        <v>702</v>
      </c>
      <c r="BE23" s="200">
        <f xml:space="preserve"> InpS!BE$17</f>
        <v>540</v>
      </c>
      <c r="BF23" s="200">
        <f xml:space="preserve"> InpS!BF$17</f>
        <v>540</v>
      </c>
      <c r="BG23" s="200">
        <f xml:space="preserve"> InpS!BG$17</f>
        <v>540</v>
      </c>
      <c r="BH23" s="200">
        <f xml:space="preserve"> InpS!BH$17</f>
        <v>702</v>
      </c>
      <c r="BI23" s="200">
        <f xml:space="preserve"> InpS!BI$17</f>
        <v>540</v>
      </c>
      <c r="BJ23" s="200">
        <f xml:space="preserve"> InpS!BJ$17</f>
        <v>540</v>
      </c>
      <c r="BK23" s="200">
        <f xml:space="preserve"> InpS!BK$17</f>
        <v>540</v>
      </c>
      <c r="BL23" s="200">
        <f xml:space="preserve"> InpS!BL$17</f>
        <v>702</v>
      </c>
      <c r="BM23" s="200">
        <f xml:space="preserve"> InpS!BM$17</f>
        <v>540</v>
      </c>
      <c r="BN23" s="200">
        <f xml:space="preserve"> InpS!BN$17</f>
        <v>540</v>
      </c>
      <c r="BO23" s="200">
        <f xml:space="preserve"> InpS!BO$17</f>
        <v>540</v>
      </c>
      <c r="BP23" s="200">
        <f xml:space="preserve"> InpS!BP$17</f>
        <v>702</v>
      </c>
      <c r="BQ23" s="200">
        <f xml:space="preserve"> InpS!BQ$17</f>
        <v>540</v>
      </c>
      <c r="BR23" s="200">
        <f xml:space="preserve"> InpS!BR$17</f>
        <v>540</v>
      </c>
      <c r="BS23" s="200">
        <f xml:space="preserve"> InpS!BS$17</f>
        <v>540</v>
      </c>
      <c r="BT23" s="200">
        <f xml:space="preserve"> InpS!BT$17</f>
        <v>702</v>
      </c>
      <c r="BU23" s="200">
        <f xml:space="preserve"> InpS!BU$17</f>
        <v>540</v>
      </c>
      <c r="BV23" s="200">
        <f xml:space="preserve"> InpS!BV$17</f>
        <v>540</v>
      </c>
      <c r="BW23" s="200">
        <f xml:space="preserve"> InpS!BW$17</f>
        <v>540</v>
      </c>
    </row>
    <row r="24" spans="1:75" x14ac:dyDescent="0.25">
      <c r="E24" s="8" t="str">
        <f t="shared" ref="E24:AJ24" si="6" xml:space="preserve"> E$16</f>
        <v>Rooms - standard</v>
      </c>
      <c r="F24" s="8">
        <f t="shared" si="6"/>
        <v>0</v>
      </c>
      <c r="G24" s="8" t="str">
        <f t="shared" si="6"/>
        <v>rooms</v>
      </c>
      <c r="H24" s="8">
        <f t="shared" si="6"/>
        <v>0</v>
      </c>
      <c r="I24" s="8">
        <f t="shared" si="6"/>
        <v>0</v>
      </c>
      <c r="J24" s="8">
        <f t="shared" si="6"/>
        <v>0</v>
      </c>
      <c r="K24" s="8">
        <f t="shared" si="6"/>
        <v>0</v>
      </c>
      <c r="L24" s="8">
        <f t="shared" si="6"/>
        <v>140</v>
      </c>
      <c r="M24" s="8">
        <f t="shared" si="6"/>
        <v>260</v>
      </c>
      <c r="N24" s="8">
        <f t="shared" si="6"/>
        <v>300</v>
      </c>
      <c r="O24" s="8">
        <f t="shared" si="6"/>
        <v>340</v>
      </c>
      <c r="P24" s="8">
        <f t="shared" si="6"/>
        <v>140</v>
      </c>
      <c r="Q24" s="8">
        <f t="shared" si="6"/>
        <v>260</v>
      </c>
      <c r="R24" s="8">
        <f t="shared" si="6"/>
        <v>300</v>
      </c>
      <c r="S24" s="8">
        <f t="shared" si="6"/>
        <v>340</v>
      </c>
      <c r="T24" s="8">
        <f t="shared" si="6"/>
        <v>140</v>
      </c>
      <c r="U24" s="8">
        <f t="shared" si="6"/>
        <v>260</v>
      </c>
      <c r="V24" s="8">
        <f t="shared" si="6"/>
        <v>300</v>
      </c>
      <c r="W24" s="8">
        <f t="shared" si="6"/>
        <v>340</v>
      </c>
      <c r="X24" s="8">
        <f t="shared" si="6"/>
        <v>140</v>
      </c>
      <c r="Y24" s="8">
        <f t="shared" si="6"/>
        <v>260</v>
      </c>
      <c r="Z24" s="8">
        <f t="shared" si="6"/>
        <v>300</v>
      </c>
      <c r="AA24" s="8">
        <f t="shared" si="6"/>
        <v>340</v>
      </c>
      <c r="AB24" s="8">
        <f t="shared" si="6"/>
        <v>140</v>
      </c>
      <c r="AC24" s="8">
        <f t="shared" si="6"/>
        <v>260</v>
      </c>
      <c r="AD24" s="8">
        <f t="shared" si="6"/>
        <v>300</v>
      </c>
      <c r="AE24" s="8">
        <f t="shared" si="6"/>
        <v>340</v>
      </c>
      <c r="AF24" s="8">
        <f t="shared" si="6"/>
        <v>140</v>
      </c>
      <c r="AG24" s="8">
        <f t="shared" si="6"/>
        <v>260</v>
      </c>
      <c r="AH24" s="8">
        <f t="shared" si="6"/>
        <v>300</v>
      </c>
      <c r="AI24" s="8">
        <f t="shared" si="6"/>
        <v>340</v>
      </c>
      <c r="AJ24" s="8">
        <f t="shared" si="6"/>
        <v>140</v>
      </c>
      <c r="AK24" s="8">
        <f t="shared" ref="AK24:BP24" si="7" xml:space="preserve"> AK$16</f>
        <v>260</v>
      </c>
      <c r="AL24" s="8">
        <f t="shared" si="7"/>
        <v>300</v>
      </c>
      <c r="AM24" s="8">
        <f t="shared" si="7"/>
        <v>340</v>
      </c>
      <c r="AN24" s="8">
        <f t="shared" si="7"/>
        <v>140</v>
      </c>
      <c r="AO24" s="8">
        <f t="shared" si="7"/>
        <v>260</v>
      </c>
      <c r="AP24" s="8">
        <f t="shared" si="7"/>
        <v>300</v>
      </c>
      <c r="AQ24" s="8">
        <f t="shared" si="7"/>
        <v>340</v>
      </c>
      <c r="AR24" s="8">
        <f t="shared" si="7"/>
        <v>140</v>
      </c>
      <c r="AS24" s="8">
        <f t="shared" si="7"/>
        <v>260</v>
      </c>
      <c r="AT24" s="8">
        <f t="shared" si="7"/>
        <v>300</v>
      </c>
      <c r="AU24" s="8">
        <f t="shared" si="7"/>
        <v>340</v>
      </c>
      <c r="AV24" s="8">
        <f t="shared" si="7"/>
        <v>140</v>
      </c>
      <c r="AW24" s="8">
        <f t="shared" si="7"/>
        <v>260</v>
      </c>
      <c r="AX24" s="8">
        <f t="shared" si="7"/>
        <v>300</v>
      </c>
      <c r="AY24" s="8">
        <f t="shared" si="7"/>
        <v>340</v>
      </c>
      <c r="AZ24" s="8">
        <f t="shared" si="7"/>
        <v>140</v>
      </c>
      <c r="BA24" s="8">
        <f t="shared" si="7"/>
        <v>260</v>
      </c>
      <c r="BB24" s="8">
        <f t="shared" si="7"/>
        <v>300</v>
      </c>
      <c r="BC24" s="8">
        <f t="shared" si="7"/>
        <v>340</v>
      </c>
      <c r="BD24" s="8">
        <f t="shared" si="7"/>
        <v>140</v>
      </c>
      <c r="BE24" s="8">
        <f t="shared" si="7"/>
        <v>260</v>
      </c>
      <c r="BF24" s="8">
        <f t="shared" si="7"/>
        <v>300</v>
      </c>
      <c r="BG24" s="8">
        <f t="shared" si="7"/>
        <v>340</v>
      </c>
      <c r="BH24" s="8">
        <f t="shared" si="7"/>
        <v>140</v>
      </c>
      <c r="BI24" s="8">
        <f t="shared" si="7"/>
        <v>260</v>
      </c>
      <c r="BJ24" s="8">
        <f t="shared" si="7"/>
        <v>300</v>
      </c>
      <c r="BK24" s="8">
        <f t="shared" si="7"/>
        <v>340</v>
      </c>
      <c r="BL24" s="8">
        <f t="shared" si="7"/>
        <v>140</v>
      </c>
      <c r="BM24" s="8">
        <f t="shared" si="7"/>
        <v>260</v>
      </c>
      <c r="BN24" s="8">
        <f t="shared" si="7"/>
        <v>300</v>
      </c>
      <c r="BO24" s="8">
        <f t="shared" si="7"/>
        <v>340</v>
      </c>
      <c r="BP24" s="8">
        <f t="shared" si="7"/>
        <v>140</v>
      </c>
      <c r="BQ24" s="8">
        <f t="shared" ref="BQ24:BW24" si="8" xml:space="preserve"> BQ$16</f>
        <v>260</v>
      </c>
      <c r="BR24" s="8">
        <f t="shared" si="8"/>
        <v>300</v>
      </c>
      <c r="BS24" s="8">
        <f t="shared" si="8"/>
        <v>340</v>
      </c>
      <c r="BT24" s="8">
        <f t="shared" si="8"/>
        <v>0</v>
      </c>
      <c r="BU24" s="8">
        <f t="shared" si="8"/>
        <v>0</v>
      </c>
      <c r="BV24" s="8">
        <f t="shared" si="8"/>
        <v>0</v>
      </c>
      <c r="BW24" s="8">
        <f t="shared" si="8"/>
        <v>0</v>
      </c>
    </row>
    <row r="25" spans="1:75" x14ac:dyDescent="0.25">
      <c r="E25" s="8" t="str">
        <f t="shared" ref="E25:AJ25" si="9" xml:space="preserve"> E$17</f>
        <v>Rooms - premium</v>
      </c>
      <c r="F25" s="8">
        <f t="shared" si="9"/>
        <v>0</v>
      </c>
      <c r="G25" s="8" t="str">
        <f t="shared" si="9"/>
        <v>rooms</v>
      </c>
      <c r="H25" s="8">
        <f t="shared" si="9"/>
        <v>0</v>
      </c>
      <c r="I25" s="8">
        <f t="shared" si="9"/>
        <v>0</v>
      </c>
      <c r="J25" s="8">
        <f t="shared" si="9"/>
        <v>0</v>
      </c>
      <c r="K25" s="8">
        <f t="shared" si="9"/>
        <v>0</v>
      </c>
      <c r="L25" s="8">
        <f t="shared" si="9"/>
        <v>40</v>
      </c>
      <c r="M25" s="8">
        <f t="shared" si="9"/>
        <v>90</v>
      </c>
      <c r="N25" s="8">
        <f t="shared" si="9"/>
        <v>90</v>
      </c>
      <c r="O25" s="8">
        <f t="shared" si="9"/>
        <v>180</v>
      </c>
      <c r="P25" s="8">
        <f t="shared" si="9"/>
        <v>40</v>
      </c>
      <c r="Q25" s="8">
        <f t="shared" si="9"/>
        <v>90</v>
      </c>
      <c r="R25" s="8">
        <f t="shared" si="9"/>
        <v>90</v>
      </c>
      <c r="S25" s="8">
        <f t="shared" si="9"/>
        <v>180</v>
      </c>
      <c r="T25" s="8">
        <f t="shared" si="9"/>
        <v>40</v>
      </c>
      <c r="U25" s="8">
        <f t="shared" si="9"/>
        <v>90</v>
      </c>
      <c r="V25" s="8">
        <f t="shared" si="9"/>
        <v>90</v>
      </c>
      <c r="W25" s="8">
        <f t="shared" si="9"/>
        <v>180</v>
      </c>
      <c r="X25" s="8">
        <f t="shared" si="9"/>
        <v>40</v>
      </c>
      <c r="Y25" s="8">
        <f t="shared" si="9"/>
        <v>90</v>
      </c>
      <c r="Z25" s="8">
        <f t="shared" si="9"/>
        <v>90</v>
      </c>
      <c r="AA25" s="8">
        <f t="shared" si="9"/>
        <v>180</v>
      </c>
      <c r="AB25" s="8">
        <f t="shared" si="9"/>
        <v>40</v>
      </c>
      <c r="AC25" s="8">
        <f t="shared" si="9"/>
        <v>90</v>
      </c>
      <c r="AD25" s="8">
        <f t="shared" si="9"/>
        <v>90</v>
      </c>
      <c r="AE25" s="8">
        <f t="shared" si="9"/>
        <v>180</v>
      </c>
      <c r="AF25" s="8">
        <f t="shared" si="9"/>
        <v>40</v>
      </c>
      <c r="AG25" s="8">
        <f t="shared" si="9"/>
        <v>90</v>
      </c>
      <c r="AH25" s="8">
        <f t="shared" si="9"/>
        <v>90</v>
      </c>
      <c r="AI25" s="8">
        <f t="shared" si="9"/>
        <v>180</v>
      </c>
      <c r="AJ25" s="8">
        <f t="shared" si="9"/>
        <v>40</v>
      </c>
      <c r="AK25" s="8">
        <f t="shared" ref="AK25:BP25" si="10" xml:space="preserve"> AK$17</f>
        <v>90</v>
      </c>
      <c r="AL25" s="8">
        <f t="shared" si="10"/>
        <v>90</v>
      </c>
      <c r="AM25" s="8">
        <f t="shared" si="10"/>
        <v>180</v>
      </c>
      <c r="AN25" s="8">
        <f t="shared" si="10"/>
        <v>40</v>
      </c>
      <c r="AO25" s="8">
        <f t="shared" si="10"/>
        <v>90</v>
      </c>
      <c r="AP25" s="8">
        <f t="shared" si="10"/>
        <v>90</v>
      </c>
      <c r="AQ25" s="8">
        <f t="shared" si="10"/>
        <v>180</v>
      </c>
      <c r="AR25" s="8">
        <f t="shared" si="10"/>
        <v>40</v>
      </c>
      <c r="AS25" s="8">
        <f t="shared" si="10"/>
        <v>90</v>
      </c>
      <c r="AT25" s="8">
        <f t="shared" si="10"/>
        <v>90</v>
      </c>
      <c r="AU25" s="8">
        <f t="shared" si="10"/>
        <v>180</v>
      </c>
      <c r="AV25" s="8">
        <f t="shared" si="10"/>
        <v>40</v>
      </c>
      <c r="AW25" s="8">
        <f t="shared" si="10"/>
        <v>90</v>
      </c>
      <c r="AX25" s="8">
        <f t="shared" si="10"/>
        <v>90</v>
      </c>
      <c r="AY25" s="8">
        <f t="shared" si="10"/>
        <v>180</v>
      </c>
      <c r="AZ25" s="8">
        <f t="shared" si="10"/>
        <v>40</v>
      </c>
      <c r="BA25" s="8">
        <f t="shared" si="10"/>
        <v>90</v>
      </c>
      <c r="BB25" s="8">
        <f t="shared" si="10"/>
        <v>90</v>
      </c>
      <c r="BC25" s="8">
        <f t="shared" si="10"/>
        <v>180</v>
      </c>
      <c r="BD25" s="8">
        <f t="shared" si="10"/>
        <v>40</v>
      </c>
      <c r="BE25" s="8">
        <f t="shared" si="10"/>
        <v>90</v>
      </c>
      <c r="BF25" s="8">
        <f t="shared" si="10"/>
        <v>90</v>
      </c>
      <c r="BG25" s="8">
        <f t="shared" si="10"/>
        <v>180</v>
      </c>
      <c r="BH25" s="8">
        <f t="shared" si="10"/>
        <v>40</v>
      </c>
      <c r="BI25" s="8">
        <f t="shared" si="10"/>
        <v>90</v>
      </c>
      <c r="BJ25" s="8">
        <f t="shared" si="10"/>
        <v>90</v>
      </c>
      <c r="BK25" s="8">
        <f t="shared" si="10"/>
        <v>180</v>
      </c>
      <c r="BL25" s="8">
        <f t="shared" si="10"/>
        <v>40</v>
      </c>
      <c r="BM25" s="8">
        <f t="shared" si="10"/>
        <v>90</v>
      </c>
      <c r="BN25" s="8">
        <f t="shared" si="10"/>
        <v>90</v>
      </c>
      <c r="BO25" s="8">
        <f t="shared" si="10"/>
        <v>180</v>
      </c>
      <c r="BP25" s="8">
        <f t="shared" si="10"/>
        <v>40</v>
      </c>
      <c r="BQ25" s="8">
        <f t="shared" ref="BQ25:BW25" si="11" xml:space="preserve"> BQ$17</f>
        <v>90</v>
      </c>
      <c r="BR25" s="8">
        <f t="shared" si="11"/>
        <v>90</v>
      </c>
      <c r="BS25" s="8">
        <f t="shared" si="11"/>
        <v>180</v>
      </c>
      <c r="BT25" s="8">
        <f t="shared" si="11"/>
        <v>0</v>
      </c>
      <c r="BU25" s="8">
        <f t="shared" si="11"/>
        <v>0</v>
      </c>
      <c r="BV25" s="8">
        <f t="shared" si="11"/>
        <v>0</v>
      </c>
      <c r="BW25" s="8">
        <f t="shared" si="11"/>
        <v>0</v>
      </c>
    </row>
    <row r="26" spans="1:75" x14ac:dyDescent="0.25">
      <c r="E26" s="8" t="str">
        <f t="shared" ref="E26:AJ26" si="12" xml:space="preserve"> E$18</f>
        <v>Rooms - suites</v>
      </c>
      <c r="F26" s="8">
        <f t="shared" si="12"/>
        <v>0</v>
      </c>
      <c r="G26" s="8" t="str">
        <f t="shared" si="12"/>
        <v>rooms</v>
      </c>
      <c r="H26" s="8">
        <f t="shared" si="12"/>
        <v>0</v>
      </c>
      <c r="I26" s="8">
        <f t="shared" si="12"/>
        <v>0</v>
      </c>
      <c r="J26" s="8">
        <f t="shared" si="12"/>
        <v>0</v>
      </c>
      <c r="K26" s="8">
        <f t="shared" si="12"/>
        <v>0</v>
      </c>
      <c r="L26" s="8">
        <f t="shared" si="12"/>
        <v>2.5</v>
      </c>
      <c r="M26" s="8">
        <f t="shared" si="12"/>
        <v>2.5</v>
      </c>
      <c r="N26" s="8">
        <f t="shared" si="12"/>
        <v>2.5</v>
      </c>
      <c r="O26" s="8">
        <f t="shared" si="12"/>
        <v>46</v>
      </c>
      <c r="P26" s="8">
        <f t="shared" si="12"/>
        <v>2.5</v>
      </c>
      <c r="Q26" s="8">
        <f t="shared" si="12"/>
        <v>2.5</v>
      </c>
      <c r="R26" s="8">
        <f t="shared" si="12"/>
        <v>2.5</v>
      </c>
      <c r="S26" s="8">
        <f t="shared" si="12"/>
        <v>46</v>
      </c>
      <c r="T26" s="8">
        <f t="shared" si="12"/>
        <v>2.5</v>
      </c>
      <c r="U26" s="8">
        <f t="shared" si="12"/>
        <v>2.5</v>
      </c>
      <c r="V26" s="8">
        <f t="shared" si="12"/>
        <v>2.5</v>
      </c>
      <c r="W26" s="8">
        <f t="shared" si="12"/>
        <v>46</v>
      </c>
      <c r="X26" s="8">
        <f t="shared" si="12"/>
        <v>46</v>
      </c>
      <c r="Y26" s="8">
        <f t="shared" si="12"/>
        <v>2.5</v>
      </c>
      <c r="Z26" s="8">
        <f t="shared" si="12"/>
        <v>2.5</v>
      </c>
      <c r="AA26" s="8">
        <f t="shared" si="12"/>
        <v>2.5</v>
      </c>
      <c r="AB26" s="8">
        <f t="shared" si="12"/>
        <v>46</v>
      </c>
      <c r="AC26" s="8">
        <f t="shared" si="12"/>
        <v>2.5</v>
      </c>
      <c r="AD26" s="8">
        <f t="shared" si="12"/>
        <v>2.5</v>
      </c>
      <c r="AE26" s="8">
        <f t="shared" si="12"/>
        <v>2.5</v>
      </c>
      <c r="AF26" s="8">
        <f t="shared" si="12"/>
        <v>46</v>
      </c>
      <c r="AG26" s="8">
        <f t="shared" si="12"/>
        <v>2.5</v>
      </c>
      <c r="AH26" s="8">
        <f t="shared" si="12"/>
        <v>2.5</v>
      </c>
      <c r="AI26" s="8">
        <f t="shared" si="12"/>
        <v>2.5</v>
      </c>
      <c r="AJ26" s="8">
        <f t="shared" si="12"/>
        <v>46</v>
      </c>
      <c r="AK26" s="8">
        <f t="shared" ref="AK26:BP26" si="13" xml:space="preserve"> AK$18</f>
        <v>2.5</v>
      </c>
      <c r="AL26" s="8">
        <f t="shared" si="13"/>
        <v>2.5</v>
      </c>
      <c r="AM26" s="8">
        <f t="shared" si="13"/>
        <v>2.5</v>
      </c>
      <c r="AN26" s="8">
        <f t="shared" si="13"/>
        <v>46</v>
      </c>
      <c r="AO26" s="8">
        <f t="shared" si="13"/>
        <v>2.5</v>
      </c>
      <c r="AP26" s="8">
        <f t="shared" si="13"/>
        <v>2.5</v>
      </c>
      <c r="AQ26" s="8">
        <f t="shared" si="13"/>
        <v>2.5</v>
      </c>
      <c r="AR26" s="8">
        <f t="shared" si="13"/>
        <v>46</v>
      </c>
      <c r="AS26" s="8">
        <f t="shared" si="13"/>
        <v>2.5</v>
      </c>
      <c r="AT26" s="8">
        <f t="shared" si="13"/>
        <v>2.5</v>
      </c>
      <c r="AU26" s="8">
        <f t="shared" si="13"/>
        <v>2.5</v>
      </c>
      <c r="AV26" s="8">
        <f t="shared" si="13"/>
        <v>46</v>
      </c>
      <c r="AW26" s="8">
        <f t="shared" si="13"/>
        <v>2.5</v>
      </c>
      <c r="AX26" s="8">
        <f t="shared" si="13"/>
        <v>2.5</v>
      </c>
      <c r="AY26" s="8">
        <f t="shared" si="13"/>
        <v>2.5</v>
      </c>
      <c r="AZ26" s="8">
        <f t="shared" si="13"/>
        <v>46</v>
      </c>
      <c r="BA26" s="8">
        <f t="shared" si="13"/>
        <v>2.5</v>
      </c>
      <c r="BB26" s="8">
        <f t="shared" si="13"/>
        <v>2.5</v>
      </c>
      <c r="BC26" s="8">
        <f t="shared" si="13"/>
        <v>2.5</v>
      </c>
      <c r="BD26" s="8">
        <f t="shared" si="13"/>
        <v>46</v>
      </c>
      <c r="BE26" s="8">
        <f t="shared" si="13"/>
        <v>2.5</v>
      </c>
      <c r="BF26" s="8">
        <f t="shared" si="13"/>
        <v>2.5</v>
      </c>
      <c r="BG26" s="8">
        <f t="shared" si="13"/>
        <v>2.5</v>
      </c>
      <c r="BH26" s="8">
        <f t="shared" si="13"/>
        <v>46</v>
      </c>
      <c r="BI26" s="8">
        <f t="shared" si="13"/>
        <v>2.5</v>
      </c>
      <c r="BJ26" s="8">
        <f t="shared" si="13"/>
        <v>2.5</v>
      </c>
      <c r="BK26" s="8">
        <f t="shared" si="13"/>
        <v>2.5</v>
      </c>
      <c r="BL26" s="8">
        <f t="shared" si="13"/>
        <v>46</v>
      </c>
      <c r="BM26" s="8">
        <f t="shared" si="13"/>
        <v>2.5</v>
      </c>
      <c r="BN26" s="8">
        <f t="shared" si="13"/>
        <v>2.5</v>
      </c>
      <c r="BO26" s="8">
        <f t="shared" si="13"/>
        <v>2.5</v>
      </c>
      <c r="BP26" s="8">
        <f t="shared" si="13"/>
        <v>46</v>
      </c>
      <c r="BQ26" s="8">
        <f t="shared" ref="BQ26:BW26" si="14" xml:space="preserve"> BQ$18</f>
        <v>2.5</v>
      </c>
      <c r="BR26" s="8">
        <f t="shared" si="14"/>
        <v>2.5</v>
      </c>
      <c r="BS26" s="8">
        <f t="shared" si="14"/>
        <v>2.5</v>
      </c>
      <c r="BT26" s="8">
        <f t="shared" si="14"/>
        <v>0</v>
      </c>
      <c r="BU26" s="8">
        <f t="shared" si="14"/>
        <v>0</v>
      </c>
      <c r="BV26" s="8">
        <f t="shared" si="14"/>
        <v>0</v>
      </c>
      <c r="BW26" s="8">
        <f t="shared" si="14"/>
        <v>0</v>
      </c>
    </row>
    <row r="27" spans="1:75" x14ac:dyDescent="0.25">
      <c r="E27" s="11" t="s">
        <v>171</v>
      </c>
      <c r="G27" s="11" t="s">
        <v>70</v>
      </c>
      <c r="J27" s="11">
        <f t="shared" ref="J27:AO27" si="15">SUMPRODUCT(J21:J23,J24:J26)</f>
        <v>0</v>
      </c>
      <c r="K27" s="11">
        <f t="shared" si="15"/>
        <v>0</v>
      </c>
      <c r="L27" s="11">
        <f t="shared" si="15"/>
        <v>28550</v>
      </c>
      <c r="M27" s="11">
        <f t="shared" si="15"/>
        <v>55950</v>
      </c>
      <c r="N27" s="11">
        <f t="shared" si="15"/>
        <v>60750</v>
      </c>
      <c r="O27" s="11">
        <f t="shared" si="15"/>
        <v>146172</v>
      </c>
      <c r="P27" s="11">
        <f t="shared" si="15"/>
        <v>28550</v>
      </c>
      <c r="Q27" s="11">
        <f t="shared" si="15"/>
        <v>55950</v>
      </c>
      <c r="R27" s="11">
        <f t="shared" si="15"/>
        <v>60750</v>
      </c>
      <c r="S27" s="11">
        <f t="shared" si="15"/>
        <v>146172</v>
      </c>
      <c r="T27" s="11">
        <f t="shared" si="15"/>
        <v>28550</v>
      </c>
      <c r="U27" s="11">
        <f t="shared" si="15"/>
        <v>55950</v>
      </c>
      <c r="V27" s="11">
        <f t="shared" si="15"/>
        <v>60750</v>
      </c>
      <c r="W27" s="11">
        <f t="shared" si="15"/>
        <v>146172</v>
      </c>
      <c r="X27" s="11">
        <f t="shared" si="15"/>
        <v>59492</v>
      </c>
      <c r="Y27" s="11">
        <f t="shared" si="15"/>
        <v>55950</v>
      </c>
      <c r="Z27" s="11">
        <f t="shared" si="15"/>
        <v>60750</v>
      </c>
      <c r="AA27" s="11">
        <f t="shared" si="15"/>
        <v>115230</v>
      </c>
      <c r="AB27" s="11">
        <f t="shared" si="15"/>
        <v>59492</v>
      </c>
      <c r="AC27" s="11">
        <f t="shared" si="15"/>
        <v>55950</v>
      </c>
      <c r="AD27" s="11">
        <f t="shared" si="15"/>
        <v>60750</v>
      </c>
      <c r="AE27" s="11">
        <f t="shared" si="15"/>
        <v>115230</v>
      </c>
      <c r="AF27" s="11">
        <f t="shared" si="15"/>
        <v>59492</v>
      </c>
      <c r="AG27" s="11">
        <f t="shared" si="15"/>
        <v>55950</v>
      </c>
      <c r="AH27" s="11">
        <f t="shared" si="15"/>
        <v>60750</v>
      </c>
      <c r="AI27" s="11">
        <f t="shared" si="15"/>
        <v>115230</v>
      </c>
      <c r="AJ27" s="11">
        <f t="shared" si="15"/>
        <v>59492</v>
      </c>
      <c r="AK27" s="11">
        <f t="shared" si="15"/>
        <v>55950</v>
      </c>
      <c r="AL27" s="11">
        <f t="shared" si="15"/>
        <v>60750</v>
      </c>
      <c r="AM27" s="11">
        <f t="shared" si="15"/>
        <v>115230</v>
      </c>
      <c r="AN27" s="11">
        <f t="shared" si="15"/>
        <v>59492</v>
      </c>
      <c r="AO27" s="11">
        <f t="shared" si="15"/>
        <v>55950</v>
      </c>
      <c r="AP27" s="11">
        <f t="shared" ref="AP27:BU27" si="16">SUMPRODUCT(AP21:AP23,AP24:AP26)</f>
        <v>60750</v>
      </c>
      <c r="AQ27" s="11">
        <f t="shared" si="16"/>
        <v>115230</v>
      </c>
      <c r="AR27" s="11">
        <f t="shared" si="16"/>
        <v>59492</v>
      </c>
      <c r="AS27" s="11">
        <f t="shared" si="16"/>
        <v>55950</v>
      </c>
      <c r="AT27" s="11">
        <f t="shared" si="16"/>
        <v>60750</v>
      </c>
      <c r="AU27" s="11">
        <f t="shared" si="16"/>
        <v>115230</v>
      </c>
      <c r="AV27" s="11">
        <f t="shared" si="16"/>
        <v>59492</v>
      </c>
      <c r="AW27" s="11">
        <f t="shared" si="16"/>
        <v>55950</v>
      </c>
      <c r="AX27" s="11">
        <f t="shared" si="16"/>
        <v>60750</v>
      </c>
      <c r="AY27" s="11">
        <f t="shared" si="16"/>
        <v>115230</v>
      </c>
      <c r="AZ27" s="11">
        <f t="shared" si="16"/>
        <v>59492</v>
      </c>
      <c r="BA27" s="11">
        <f t="shared" si="16"/>
        <v>55950</v>
      </c>
      <c r="BB27" s="11">
        <f t="shared" si="16"/>
        <v>60750</v>
      </c>
      <c r="BC27" s="11">
        <f t="shared" si="16"/>
        <v>115230</v>
      </c>
      <c r="BD27" s="11">
        <f t="shared" si="16"/>
        <v>59492</v>
      </c>
      <c r="BE27" s="11">
        <f t="shared" si="16"/>
        <v>55950</v>
      </c>
      <c r="BF27" s="11">
        <f t="shared" si="16"/>
        <v>60750</v>
      </c>
      <c r="BG27" s="11">
        <f t="shared" si="16"/>
        <v>115230</v>
      </c>
      <c r="BH27" s="11">
        <f t="shared" si="16"/>
        <v>59492</v>
      </c>
      <c r="BI27" s="11">
        <f t="shared" si="16"/>
        <v>55950</v>
      </c>
      <c r="BJ27" s="11">
        <f t="shared" si="16"/>
        <v>60750</v>
      </c>
      <c r="BK27" s="11">
        <f t="shared" si="16"/>
        <v>115230</v>
      </c>
      <c r="BL27" s="11">
        <f t="shared" si="16"/>
        <v>59492</v>
      </c>
      <c r="BM27" s="11">
        <f t="shared" si="16"/>
        <v>55950</v>
      </c>
      <c r="BN27" s="11">
        <f t="shared" si="16"/>
        <v>60750</v>
      </c>
      <c r="BO27" s="11">
        <f t="shared" si="16"/>
        <v>115230</v>
      </c>
      <c r="BP27" s="11">
        <f t="shared" si="16"/>
        <v>59492</v>
      </c>
      <c r="BQ27" s="11">
        <f t="shared" si="16"/>
        <v>55950</v>
      </c>
      <c r="BR27" s="11">
        <f t="shared" si="16"/>
        <v>60750</v>
      </c>
      <c r="BS27" s="11">
        <f t="shared" si="16"/>
        <v>115230</v>
      </c>
      <c r="BT27" s="11">
        <f t="shared" si="16"/>
        <v>0</v>
      </c>
      <c r="BU27" s="11">
        <f t="shared" si="16"/>
        <v>0</v>
      </c>
      <c r="BV27" s="11">
        <f t="shared" ref="BV27:BW27" si="17">SUMPRODUCT(BV21:BV23,BV24:BV26)</f>
        <v>0</v>
      </c>
      <c r="BW27" s="11">
        <f t="shared" si="17"/>
        <v>0</v>
      </c>
    </row>
    <row r="29" spans="1:75" x14ac:dyDescent="0.25">
      <c r="E29" s="200" t="str">
        <f xml:space="preserve"> InpC!E$114</f>
        <v xml:space="preserve">Units in thousand </v>
      </c>
      <c r="F29" s="194">
        <f xml:space="preserve"> InpC!F$114</f>
        <v>1000</v>
      </c>
      <c r="G29" s="194" t="str">
        <f xml:space="preserve"> InpC!G$114</f>
        <v>USD k</v>
      </c>
    </row>
    <row r="30" spans="1:75" x14ac:dyDescent="0.25">
      <c r="E30" s="194" t="str">
        <f xml:space="preserve"> Time!E$27</f>
        <v>Actual days between model period</v>
      </c>
      <c r="F30" s="194">
        <f xml:space="preserve"> Time!F$27</f>
        <v>0</v>
      </c>
      <c r="G30" s="194" t="str">
        <f xml:space="preserve"> Time!G$27</f>
        <v>days</v>
      </c>
      <c r="H30" s="194">
        <f xml:space="preserve"> Time!H$27</f>
        <v>0</v>
      </c>
      <c r="I30" s="194">
        <f xml:space="preserve"> Time!I$27</f>
        <v>0</v>
      </c>
      <c r="J30" s="194">
        <f xml:space="preserve"> Time!J$27</f>
        <v>92</v>
      </c>
      <c r="K30" s="194">
        <f xml:space="preserve"> Time!K$27</f>
        <v>92</v>
      </c>
      <c r="L30" s="194">
        <f xml:space="preserve"> Time!L$27</f>
        <v>90</v>
      </c>
      <c r="M30" s="194">
        <f xml:space="preserve"> Time!M$27</f>
        <v>91</v>
      </c>
      <c r="N30" s="194">
        <f xml:space="preserve"> Time!N$27</f>
        <v>92</v>
      </c>
      <c r="O30" s="194">
        <f xml:space="preserve"> Time!O$27</f>
        <v>92</v>
      </c>
      <c r="P30" s="194">
        <f xml:space="preserve"> Time!P$27</f>
        <v>90</v>
      </c>
      <c r="Q30" s="194">
        <f xml:space="preserve"> Time!Q$27</f>
        <v>91</v>
      </c>
      <c r="R30" s="194">
        <f xml:space="preserve"> Time!R$27</f>
        <v>92</v>
      </c>
      <c r="S30" s="194">
        <f xml:space="preserve"> Time!S$27</f>
        <v>92</v>
      </c>
      <c r="T30" s="194">
        <f xml:space="preserve"> Time!T$27</f>
        <v>90</v>
      </c>
      <c r="U30" s="194">
        <f xml:space="preserve"> Time!U$27</f>
        <v>91</v>
      </c>
      <c r="V30" s="194">
        <f xml:space="preserve"> Time!V$27</f>
        <v>92</v>
      </c>
      <c r="W30" s="194">
        <f xml:space="preserve"> Time!W$27</f>
        <v>92</v>
      </c>
      <c r="X30" s="194">
        <f xml:space="preserve"> Time!X$27</f>
        <v>91</v>
      </c>
      <c r="Y30" s="194">
        <f xml:space="preserve"> Time!Y$27</f>
        <v>91</v>
      </c>
      <c r="Z30" s="194">
        <f xml:space="preserve"> Time!Z$27</f>
        <v>92</v>
      </c>
      <c r="AA30" s="194">
        <f xml:space="preserve"> Time!AA$27</f>
        <v>92</v>
      </c>
      <c r="AB30" s="194">
        <f xml:space="preserve"> Time!AB$27</f>
        <v>90</v>
      </c>
      <c r="AC30" s="194">
        <f xml:space="preserve"> Time!AC$27</f>
        <v>91</v>
      </c>
      <c r="AD30" s="194">
        <f xml:space="preserve"> Time!AD$27</f>
        <v>92</v>
      </c>
      <c r="AE30" s="194">
        <f xml:space="preserve"> Time!AE$27</f>
        <v>92</v>
      </c>
      <c r="AF30" s="194">
        <f xml:space="preserve"> Time!AF$27</f>
        <v>90</v>
      </c>
      <c r="AG30" s="194">
        <f xml:space="preserve"> Time!AG$27</f>
        <v>91</v>
      </c>
      <c r="AH30" s="194">
        <f xml:space="preserve"> Time!AH$27</f>
        <v>92</v>
      </c>
      <c r="AI30" s="194">
        <f xml:space="preserve"> Time!AI$27</f>
        <v>92</v>
      </c>
      <c r="AJ30" s="194">
        <f xml:space="preserve"> Time!AJ$27</f>
        <v>90</v>
      </c>
      <c r="AK30" s="194">
        <f xml:space="preserve"> Time!AK$27</f>
        <v>91</v>
      </c>
      <c r="AL30" s="194">
        <f xml:space="preserve"> Time!AL$27</f>
        <v>92</v>
      </c>
      <c r="AM30" s="194">
        <f xml:space="preserve"> Time!AM$27</f>
        <v>92</v>
      </c>
      <c r="AN30" s="194">
        <f xml:space="preserve"> Time!AN$27</f>
        <v>91</v>
      </c>
      <c r="AO30" s="194">
        <f xml:space="preserve"> Time!AO$27</f>
        <v>91</v>
      </c>
      <c r="AP30" s="194">
        <f xml:space="preserve"> Time!AP$27</f>
        <v>92</v>
      </c>
      <c r="AQ30" s="194">
        <f xml:space="preserve"> Time!AQ$27</f>
        <v>92</v>
      </c>
      <c r="AR30" s="194">
        <f xml:space="preserve"> Time!AR$27</f>
        <v>90</v>
      </c>
      <c r="AS30" s="194">
        <f xml:space="preserve"> Time!AS$27</f>
        <v>91</v>
      </c>
      <c r="AT30" s="194">
        <f xml:space="preserve"> Time!AT$27</f>
        <v>92</v>
      </c>
      <c r="AU30" s="194">
        <f xml:space="preserve"> Time!AU$27</f>
        <v>92</v>
      </c>
      <c r="AV30" s="194">
        <f xml:space="preserve"> Time!AV$27</f>
        <v>90</v>
      </c>
      <c r="AW30" s="194">
        <f xml:space="preserve"> Time!AW$27</f>
        <v>91</v>
      </c>
      <c r="AX30" s="194">
        <f xml:space="preserve"> Time!AX$27</f>
        <v>92</v>
      </c>
      <c r="AY30" s="194">
        <f xml:space="preserve"> Time!AY$27</f>
        <v>92</v>
      </c>
      <c r="AZ30" s="194">
        <f xml:space="preserve"> Time!AZ$27</f>
        <v>90</v>
      </c>
      <c r="BA30" s="194">
        <f xml:space="preserve"> Time!BA$27</f>
        <v>91</v>
      </c>
      <c r="BB30" s="194">
        <f xml:space="preserve"> Time!BB$27</f>
        <v>92</v>
      </c>
      <c r="BC30" s="194">
        <f xml:space="preserve"> Time!BC$27</f>
        <v>92</v>
      </c>
      <c r="BD30" s="194">
        <f xml:space="preserve"> Time!BD$27</f>
        <v>91</v>
      </c>
      <c r="BE30" s="194">
        <f xml:space="preserve"> Time!BE$27</f>
        <v>91</v>
      </c>
      <c r="BF30" s="194">
        <f xml:space="preserve"> Time!BF$27</f>
        <v>92</v>
      </c>
      <c r="BG30" s="194">
        <f xml:space="preserve"> Time!BG$27</f>
        <v>92</v>
      </c>
      <c r="BH30" s="194">
        <f xml:space="preserve"> Time!BH$27</f>
        <v>90</v>
      </c>
      <c r="BI30" s="194">
        <f xml:space="preserve"> Time!BI$27</f>
        <v>91</v>
      </c>
      <c r="BJ30" s="194">
        <f xml:space="preserve"> Time!BJ$27</f>
        <v>92</v>
      </c>
      <c r="BK30" s="194">
        <f xml:space="preserve"> Time!BK$27</f>
        <v>92</v>
      </c>
      <c r="BL30" s="194">
        <f xml:space="preserve"> Time!BL$27</f>
        <v>90</v>
      </c>
      <c r="BM30" s="194">
        <f xml:space="preserve"> Time!BM$27</f>
        <v>91</v>
      </c>
      <c r="BN30" s="194">
        <f xml:space="preserve"> Time!BN$27</f>
        <v>92</v>
      </c>
      <c r="BO30" s="194">
        <f xml:space="preserve"> Time!BO$27</f>
        <v>92</v>
      </c>
      <c r="BP30" s="194">
        <f xml:space="preserve"> Time!BP$27</f>
        <v>90</v>
      </c>
      <c r="BQ30" s="194">
        <f xml:space="preserve"> Time!BQ$27</f>
        <v>91</v>
      </c>
      <c r="BR30" s="194">
        <f xml:space="preserve"> Time!BR$27</f>
        <v>92</v>
      </c>
      <c r="BS30" s="194">
        <f xml:space="preserve"> Time!BS$27</f>
        <v>92</v>
      </c>
      <c r="BT30" s="194">
        <f xml:space="preserve"> Time!BT$27</f>
        <v>91</v>
      </c>
      <c r="BU30" s="194">
        <f xml:space="preserve"> Time!BU$27</f>
        <v>91</v>
      </c>
      <c r="BV30" s="194">
        <f xml:space="preserve"> Time!BV$27</f>
        <v>92</v>
      </c>
      <c r="BW30" s="194">
        <f xml:space="preserve"> Time!BW$27</f>
        <v>92</v>
      </c>
    </row>
    <row r="31" spans="1:75" x14ac:dyDescent="0.25">
      <c r="E31" s="8" t="str">
        <f t="shared" ref="E31:AJ31" si="18" xml:space="preserve"> E$27</f>
        <v>Daily Room Operating Revenue</v>
      </c>
      <c r="F31" s="8">
        <f t="shared" si="18"/>
        <v>0</v>
      </c>
      <c r="G31" s="8" t="str">
        <f t="shared" si="18"/>
        <v>USD / ORD</v>
      </c>
      <c r="H31" s="8">
        <f t="shared" si="18"/>
        <v>0</v>
      </c>
      <c r="I31" s="8">
        <f t="shared" si="18"/>
        <v>0</v>
      </c>
      <c r="J31" s="8">
        <f t="shared" si="18"/>
        <v>0</v>
      </c>
      <c r="K31" s="8">
        <f t="shared" si="18"/>
        <v>0</v>
      </c>
      <c r="L31" s="8">
        <f t="shared" si="18"/>
        <v>28550</v>
      </c>
      <c r="M31" s="8">
        <f t="shared" si="18"/>
        <v>55950</v>
      </c>
      <c r="N31" s="8">
        <f t="shared" si="18"/>
        <v>60750</v>
      </c>
      <c r="O31" s="8">
        <f t="shared" si="18"/>
        <v>146172</v>
      </c>
      <c r="P31" s="8">
        <f t="shared" si="18"/>
        <v>28550</v>
      </c>
      <c r="Q31" s="8">
        <f t="shared" si="18"/>
        <v>55950</v>
      </c>
      <c r="R31" s="8">
        <f t="shared" si="18"/>
        <v>60750</v>
      </c>
      <c r="S31" s="8">
        <f t="shared" si="18"/>
        <v>146172</v>
      </c>
      <c r="T31" s="8">
        <f t="shared" si="18"/>
        <v>28550</v>
      </c>
      <c r="U31" s="8">
        <f t="shared" si="18"/>
        <v>55950</v>
      </c>
      <c r="V31" s="8">
        <f t="shared" si="18"/>
        <v>60750</v>
      </c>
      <c r="W31" s="8">
        <f t="shared" si="18"/>
        <v>146172</v>
      </c>
      <c r="X31" s="8">
        <f t="shared" si="18"/>
        <v>59492</v>
      </c>
      <c r="Y31" s="8">
        <f t="shared" si="18"/>
        <v>55950</v>
      </c>
      <c r="Z31" s="8">
        <f t="shared" si="18"/>
        <v>60750</v>
      </c>
      <c r="AA31" s="8">
        <f t="shared" si="18"/>
        <v>115230</v>
      </c>
      <c r="AB31" s="8">
        <f t="shared" si="18"/>
        <v>59492</v>
      </c>
      <c r="AC31" s="8">
        <f t="shared" si="18"/>
        <v>55950</v>
      </c>
      <c r="AD31" s="8">
        <f t="shared" si="18"/>
        <v>60750</v>
      </c>
      <c r="AE31" s="8">
        <f t="shared" si="18"/>
        <v>115230</v>
      </c>
      <c r="AF31" s="8">
        <f t="shared" si="18"/>
        <v>59492</v>
      </c>
      <c r="AG31" s="8">
        <f t="shared" si="18"/>
        <v>55950</v>
      </c>
      <c r="AH31" s="8">
        <f t="shared" si="18"/>
        <v>60750</v>
      </c>
      <c r="AI31" s="8">
        <f t="shared" si="18"/>
        <v>115230</v>
      </c>
      <c r="AJ31" s="8">
        <f t="shared" si="18"/>
        <v>59492</v>
      </c>
      <c r="AK31" s="8">
        <f t="shared" ref="AK31:BP31" si="19" xml:space="preserve"> AK$27</f>
        <v>55950</v>
      </c>
      <c r="AL31" s="8">
        <f t="shared" si="19"/>
        <v>60750</v>
      </c>
      <c r="AM31" s="8">
        <f t="shared" si="19"/>
        <v>115230</v>
      </c>
      <c r="AN31" s="8">
        <f t="shared" si="19"/>
        <v>59492</v>
      </c>
      <c r="AO31" s="8">
        <f t="shared" si="19"/>
        <v>55950</v>
      </c>
      <c r="AP31" s="8">
        <f t="shared" si="19"/>
        <v>60750</v>
      </c>
      <c r="AQ31" s="8">
        <f t="shared" si="19"/>
        <v>115230</v>
      </c>
      <c r="AR31" s="8">
        <f t="shared" si="19"/>
        <v>59492</v>
      </c>
      <c r="AS31" s="8">
        <f t="shared" si="19"/>
        <v>55950</v>
      </c>
      <c r="AT31" s="8">
        <f t="shared" si="19"/>
        <v>60750</v>
      </c>
      <c r="AU31" s="8">
        <f t="shared" si="19"/>
        <v>115230</v>
      </c>
      <c r="AV31" s="8">
        <f t="shared" si="19"/>
        <v>59492</v>
      </c>
      <c r="AW31" s="8">
        <f t="shared" si="19"/>
        <v>55950</v>
      </c>
      <c r="AX31" s="8">
        <f t="shared" si="19"/>
        <v>60750</v>
      </c>
      <c r="AY31" s="8">
        <f t="shared" si="19"/>
        <v>115230</v>
      </c>
      <c r="AZ31" s="8">
        <f t="shared" si="19"/>
        <v>59492</v>
      </c>
      <c r="BA31" s="8">
        <f t="shared" si="19"/>
        <v>55950</v>
      </c>
      <c r="BB31" s="8">
        <f t="shared" si="19"/>
        <v>60750</v>
      </c>
      <c r="BC31" s="8">
        <f t="shared" si="19"/>
        <v>115230</v>
      </c>
      <c r="BD31" s="8">
        <f t="shared" si="19"/>
        <v>59492</v>
      </c>
      <c r="BE31" s="8">
        <f t="shared" si="19"/>
        <v>55950</v>
      </c>
      <c r="BF31" s="8">
        <f t="shared" si="19"/>
        <v>60750</v>
      </c>
      <c r="BG31" s="8">
        <f t="shared" si="19"/>
        <v>115230</v>
      </c>
      <c r="BH31" s="8">
        <f t="shared" si="19"/>
        <v>59492</v>
      </c>
      <c r="BI31" s="8">
        <f t="shared" si="19"/>
        <v>55950</v>
      </c>
      <c r="BJ31" s="8">
        <f t="shared" si="19"/>
        <v>60750</v>
      </c>
      <c r="BK31" s="8">
        <f t="shared" si="19"/>
        <v>115230</v>
      </c>
      <c r="BL31" s="8">
        <f t="shared" si="19"/>
        <v>59492</v>
      </c>
      <c r="BM31" s="8">
        <f t="shared" si="19"/>
        <v>55950</v>
      </c>
      <c r="BN31" s="8">
        <f t="shared" si="19"/>
        <v>60750</v>
      </c>
      <c r="BO31" s="8">
        <f t="shared" si="19"/>
        <v>115230</v>
      </c>
      <c r="BP31" s="8">
        <f t="shared" si="19"/>
        <v>59492</v>
      </c>
      <c r="BQ31" s="8">
        <f t="shared" ref="BQ31:BW31" si="20" xml:space="preserve"> BQ$27</f>
        <v>55950</v>
      </c>
      <c r="BR31" s="8">
        <f t="shared" si="20"/>
        <v>60750</v>
      </c>
      <c r="BS31" s="8">
        <f t="shared" si="20"/>
        <v>115230</v>
      </c>
      <c r="BT31" s="8">
        <f t="shared" si="20"/>
        <v>0</v>
      </c>
      <c r="BU31" s="8">
        <f t="shared" si="20"/>
        <v>0</v>
      </c>
      <c r="BV31" s="8">
        <f t="shared" si="20"/>
        <v>0</v>
      </c>
      <c r="BW31" s="8">
        <f t="shared" si="20"/>
        <v>0</v>
      </c>
    </row>
    <row r="32" spans="1:75" s="221" customFormat="1" x14ac:dyDescent="0.25">
      <c r="A32" s="217"/>
      <c r="B32" s="217"/>
      <c r="C32" s="218"/>
      <c r="D32" s="219"/>
      <c r="E32" s="220" t="s">
        <v>173</v>
      </c>
      <c r="F32" s="220"/>
      <c r="G32" s="220" t="s">
        <v>172</v>
      </c>
      <c r="H32" s="220"/>
      <c r="I32" s="220"/>
      <c r="J32" s="220">
        <f t="shared" ref="J32:AO32" si="21">J31*J30/$F29</f>
        <v>0</v>
      </c>
      <c r="K32" s="220">
        <f t="shared" si="21"/>
        <v>0</v>
      </c>
      <c r="L32" s="220">
        <f t="shared" si="21"/>
        <v>2569.5</v>
      </c>
      <c r="M32" s="220">
        <f t="shared" si="21"/>
        <v>5091.45</v>
      </c>
      <c r="N32" s="220">
        <f t="shared" si="21"/>
        <v>5589</v>
      </c>
      <c r="O32" s="220">
        <f t="shared" si="21"/>
        <v>13447.824000000001</v>
      </c>
      <c r="P32" s="220">
        <f t="shared" si="21"/>
        <v>2569.5</v>
      </c>
      <c r="Q32" s="220">
        <f t="shared" si="21"/>
        <v>5091.45</v>
      </c>
      <c r="R32" s="220">
        <f t="shared" si="21"/>
        <v>5589</v>
      </c>
      <c r="S32" s="220">
        <f t="shared" si="21"/>
        <v>13447.824000000001</v>
      </c>
      <c r="T32" s="220">
        <f t="shared" si="21"/>
        <v>2569.5</v>
      </c>
      <c r="U32" s="220">
        <f t="shared" si="21"/>
        <v>5091.45</v>
      </c>
      <c r="V32" s="220">
        <f t="shared" si="21"/>
        <v>5589</v>
      </c>
      <c r="W32" s="220">
        <f t="shared" si="21"/>
        <v>13447.824000000001</v>
      </c>
      <c r="X32" s="220">
        <f t="shared" si="21"/>
        <v>5413.7719999999999</v>
      </c>
      <c r="Y32" s="220">
        <f t="shared" si="21"/>
        <v>5091.45</v>
      </c>
      <c r="Z32" s="220">
        <f t="shared" si="21"/>
        <v>5589</v>
      </c>
      <c r="AA32" s="220">
        <f t="shared" si="21"/>
        <v>10601.16</v>
      </c>
      <c r="AB32" s="220">
        <f t="shared" si="21"/>
        <v>5354.28</v>
      </c>
      <c r="AC32" s="220">
        <f t="shared" si="21"/>
        <v>5091.45</v>
      </c>
      <c r="AD32" s="220">
        <f t="shared" si="21"/>
        <v>5589</v>
      </c>
      <c r="AE32" s="220">
        <f t="shared" si="21"/>
        <v>10601.16</v>
      </c>
      <c r="AF32" s="220">
        <f t="shared" si="21"/>
        <v>5354.28</v>
      </c>
      <c r="AG32" s="220">
        <f t="shared" si="21"/>
        <v>5091.45</v>
      </c>
      <c r="AH32" s="220">
        <f t="shared" si="21"/>
        <v>5589</v>
      </c>
      <c r="AI32" s="220">
        <f t="shared" si="21"/>
        <v>10601.16</v>
      </c>
      <c r="AJ32" s="220">
        <f t="shared" si="21"/>
        <v>5354.28</v>
      </c>
      <c r="AK32" s="220">
        <f t="shared" si="21"/>
        <v>5091.45</v>
      </c>
      <c r="AL32" s="220">
        <f t="shared" si="21"/>
        <v>5589</v>
      </c>
      <c r="AM32" s="220">
        <f t="shared" si="21"/>
        <v>10601.16</v>
      </c>
      <c r="AN32" s="220">
        <f t="shared" si="21"/>
        <v>5413.7719999999999</v>
      </c>
      <c r="AO32" s="220">
        <f t="shared" si="21"/>
        <v>5091.45</v>
      </c>
      <c r="AP32" s="220">
        <f t="shared" ref="AP32:BU32" si="22">AP31*AP30/$F29</f>
        <v>5589</v>
      </c>
      <c r="AQ32" s="220">
        <f t="shared" si="22"/>
        <v>10601.16</v>
      </c>
      <c r="AR32" s="220">
        <f t="shared" si="22"/>
        <v>5354.28</v>
      </c>
      <c r="AS32" s="220">
        <f t="shared" si="22"/>
        <v>5091.45</v>
      </c>
      <c r="AT32" s="220">
        <f t="shared" si="22"/>
        <v>5589</v>
      </c>
      <c r="AU32" s="220">
        <f t="shared" si="22"/>
        <v>10601.16</v>
      </c>
      <c r="AV32" s="220">
        <f t="shared" si="22"/>
        <v>5354.28</v>
      </c>
      <c r="AW32" s="220">
        <f t="shared" si="22"/>
        <v>5091.45</v>
      </c>
      <c r="AX32" s="220">
        <f t="shared" si="22"/>
        <v>5589</v>
      </c>
      <c r="AY32" s="220">
        <f t="shared" si="22"/>
        <v>10601.16</v>
      </c>
      <c r="AZ32" s="220">
        <f t="shared" si="22"/>
        <v>5354.28</v>
      </c>
      <c r="BA32" s="220">
        <f t="shared" si="22"/>
        <v>5091.45</v>
      </c>
      <c r="BB32" s="220">
        <f t="shared" si="22"/>
        <v>5589</v>
      </c>
      <c r="BC32" s="220">
        <f t="shared" si="22"/>
        <v>10601.16</v>
      </c>
      <c r="BD32" s="220">
        <f t="shared" si="22"/>
        <v>5413.7719999999999</v>
      </c>
      <c r="BE32" s="220">
        <f t="shared" si="22"/>
        <v>5091.45</v>
      </c>
      <c r="BF32" s="220">
        <f t="shared" si="22"/>
        <v>5589</v>
      </c>
      <c r="BG32" s="220">
        <f t="shared" si="22"/>
        <v>10601.16</v>
      </c>
      <c r="BH32" s="220">
        <f t="shared" si="22"/>
        <v>5354.28</v>
      </c>
      <c r="BI32" s="220">
        <f t="shared" si="22"/>
        <v>5091.45</v>
      </c>
      <c r="BJ32" s="220">
        <f t="shared" si="22"/>
        <v>5589</v>
      </c>
      <c r="BK32" s="220">
        <f t="shared" si="22"/>
        <v>10601.16</v>
      </c>
      <c r="BL32" s="220">
        <f t="shared" si="22"/>
        <v>5354.28</v>
      </c>
      <c r="BM32" s="220">
        <f t="shared" si="22"/>
        <v>5091.45</v>
      </c>
      <c r="BN32" s="220">
        <f t="shared" si="22"/>
        <v>5589</v>
      </c>
      <c r="BO32" s="220">
        <f t="shared" si="22"/>
        <v>10601.16</v>
      </c>
      <c r="BP32" s="220">
        <f t="shared" si="22"/>
        <v>5354.28</v>
      </c>
      <c r="BQ32" s="220">
        <f t="shared" si="22"/>
        <v>5091.45</v>
      </c>
      <c r="BR32" s="220">
        <f t="shared" si="22"/>
        <v>5589</v>
      </c>
      <c r="BS32" s="220">
        <f t="shared" si="22"/>
        <v>10601.16</v>
      </c>
      <c r="BT32" s="220">
        <f t="shared" si="22"/>
        <v>0</v>
      </c>
      <c r="BU32" s="220">
        <f t="shared" si="22"/>
        <v>0</v>
      </c>
      <c r="BV32" s="220">
        <f t="shared" ref="BV32:BW32" si="23">BV31*BV30/$F29</f>
        <v>0</v>
      </c>
      <c r="BW32" s="220">
        <f t="shared" si="23"/>
        <v>0</v>
      </c>
    </row>
    <row r="35" spans="1:75" x14ac:dyDescent="0.25">
      <c r="A35" s="2" t="s">
        <v>174</v>
      </c>
    </row>
    <row r="36" spans="1:75" x14ac:dyDescent="0.25">
      <c r="E36" s="194" t="str">
        <f xml:space="preserve"> InpC!E$34</f>
        <v>Rooms - standard</v>
      </c>
      <c r="F36" s="194">
        <f xml:space="preserve"> InpC!F$34</f>
        <v>65</v>
      </c>
      <c r="G36" s="194" t="str">
        <f xml:space="preserve"> InpC!G$34</f>
        <v>USD per ORD</v>
      </c>
    </row>
    <row r="37" spans="1:75" x14ac:dyDescent="0.25">
      <c r="E37" s="194" t="str">
        <f xml:space="preserve"> InpC!E$35</f>
        <v>Rooms - premium</v>
      </c>
      <c r="F37" s="194">
        <f xml:space="preserve"> InpC!F$35</f>
        <v>104</v>
      </c>
      <c r="G37" s="194" t="str">
        <f xml:space="preserve"> InpC!G$35</f>
        <v>USD per ORD</v>
      </c>
    </row>
    <row r="38" spans="1:75" x14ac:dyDescent="0.25">
      <c r="E38" s="194" t="str">
        <f xml:space="preserve"> InpC!E$36</f>
        <v>Rooms - suites</v>
      </c>
      <c r="F38" s="194">
        <f xml:space="preserve"> InpC!F$36</f>
        <v>61</v>
      </c>
      <c r="G38" s="194" t="str">
        <f xml:space="preserve"> InpC!G$36</f>
        <v>USD per ORD</v>
      </c>
    </row>
    <row r="39" spans="1:75" x14ac:dyDescent="0.25">
      <c r="E39" s="8" t="str">
        <f t="shared" ref="E39:AJ39" si="24" xml:space="preserve"> E$16</f>
        <v>Rooms - standard</v>
      </c>
      <c r="F39" s="8">
        <f t="shared" si="24"/>
        <v>0</v>
      </c>
      <c r="G39" s="8" t="str">
        <f t="shared" si="24"/>
        <v>rooms</v>
      </c>
      <c r="H39" s="8">
        <f t="shared" si="24"/>
        <v>0</v>
      </c>
      <c r="I39" s="8">
        <f t="shared" si="24"/>
        <v>0</v>
      </c>
      <c r="J39" s="8">
        <f t="shared" si="24"/>
        <v>0</v>
      </c>
      <c r="K39" s="8">
        <f t="shared" si="24"/>
        <v>0</v>
      </c>
      <c r="L39" s="8">
        <f t="shared" si="24"/>
        <v>140</v>
      </c>
      <c r="M39" s="8">
        <f t="shared" si="24"/>
        <v>260</v>
      </c>
      <c r="N39" s="8">
        <f t="shared" si="24"/>
        <v>300</v>
      </c>
      <c r="O39" s="8">
        <f t="shared" si="24"/>
        <v>340</v>
      </c>
      <c r="P39" s="8">
        <f t="shared" si="24"/>
        <v>140</v>
      </c>
      <c r="Q39" s="8">
        <f t="shared" si="24"/>
        <v>260</v>
      </c>
      <c r="R39" s="8">
        <f t="shared" si="24"/>
        <v>300</v>
      </c>
      <c r="S39" s="8">
        <f t="shared" si="24"/>
        <v>340</v>
      </c>
      <c r="T39" s="8">
        <f t="shared" si="24"/>
        <v>140</v>
      </c>
      <c r="U39" s="8">
        <f t="shared" si="24"/>
        <v>260</v>
      </c>
      <c r="V39" s="8">
        <f t="shared" si="24"/>
        <v>300</v>
      </c>
      <c r="W39" s="8">
        <f t="shared" si="24"/>
        <v>340</v>
      </c>
      <c r="X39" s="8">
        <f t="shared" si="24"/>
        <v>140</v>
      </c>
      <c r="Y39" s="8">
        <f t="shared" si="24"/>
        <v>260</v>
      </c>
      <c r="Z39" s="8">
        <f t="shared" si="24"/>
        <v>300</v>
      </c>
      <c r="AA39" s="8">
        <f t="shared" si="24"/>
        <v>340</v>
      </c>
      <c r="AB39" s="8">
        <f t="shared" si="24"/>
        <v>140</v>
      </c>
      <c r="AC39" s="8">
        <f t="shared" si="24"/>
        <v>260</v>
      </c>
      <c r="AD39" s="8">
        <f t="shared" si="24"/>
        <v>300</v>
      </c>
      <c r="AE39" s="8">
        <f t="shared" si="24"/>
        <v>340</v>
      </c>
      <c r="AF39" s="8">
        <f t="shared" si="24"/>
        <v>140</v>
      </c>
      <c r="AG39" s="8">
        <f t="shared" si="24"/>
        <v>260</v>
      </c>
      <c r="AH39" s="8">
        <f t="shared" si="24"/>
        <v>300</v>
      </c>
      <c r="AI39" s="8">
        <f t="shared" si="24"/>
        <v>340</v>
      </c>
      <c r="AJ39" s="8">
        <f t="shared" si="24"/>
        <v>140</v>
      </c>
      <c r="AK39" s="8">
        <f t="shared" ref="AK39:BP39" si="25" xml:space="preserve"> AK$16</f>
        <v>260</v>
      </c>
      <c r="AL39" s="8">
        <f t="shared" si="25"/>
        <v>300</v>
      </c>
      <c r="AM39" s="8">
        <f t="shared" si="25"/>
        <v>340</v>
      </c>
      <c r="AN39" s="8">
        <f t="shared" si="25"/>
        <v>140</v>
      </c>
      <c r="AO39" s="8">
        <f t="shared" si="25"/>
        <v>260</v>
      </c>
      <c r="AP39" s="8">
        <f t="shared" si="25"/>
        <v>300</v>
      </c>
      <c r="AQ39" s="8">
        <f t="shared" si="25"/>
        <v>340</v>
      </c>
      <c r="AR39" s="8">
        <f t="shared" si="25"/>
        <v>140</v>
      </c>
      <c r="AS39" s="8">
        <f t="shared" si="25"/>
        <v>260</v>
      </c>
      <c r="AT39" s="8">
        <f t="shared" si="25"/>
        <v>300</v>
      </c>
      <c r="AU39" s="8">
        <f t="shared" si="25"/>
        <v>340</v>
      </c>
      <c r="AV39" s="8">
        <f t="shared" si="25"/>
        <v>140</v>
      </c>
      <c r="AW39" s="8">
        <f t="shared" si="25"/>
        <v>260</v>
      </c>
      <c r="AX39" s="8">
        <f t="shared" si="25"/>
        <v>300</v>
      </c>
      <c r="AY39" s="8">
        <f t="shared" si="25"/>
        <v>340</v>
      </c>
      <c r="AZ39" s="8">
        <f t="shared" si="25"/>
        <v>140</v>
      </c>
      <c r="BA39" s="8">
        <f t="shared" si="25"/>
        <v>260</v>
      </c>
      <c r="BB39" s="8">
        <f t="shared" si="25"/>
        <v>300</v>
      </c>
      <c r="BC39" s="8">
        <f t="shared" si="25"/>
        <v>340</v>
      </c>
      <c r="BD39" s="8">
        <f t="shared" si="25"/>
        <v>140</v>
      </c>
      <c r="BE39" s="8">
        <f t="shared" si="25"/>
        <v>260</v>
      </c>
      <c r="BF39" s="8">
        <f t="shared" si="25"/>
        <v>300</v>
      </c>
      <c r="BG39" s="8">
        <f t="shared" si="25"/>
        <v>340</v>
      </c>
      <c r="BH39" s="8">
        <f t="shared" si="25"/>
        <v>140</v>
      </c>
      <c r="BI39" s="8">
        <f t="shared" si="25"/>
        <v>260</v>
      </c>
      <c r="BJ39" s="8">
        <f t="shared" si="25"/>
        <v>300</v>
      </c>
      <c r="BK39" s="8">
        <f t="shared" si="25"/>
        <v>340</v>
      </c>
      <c r="BL39" s="8">
        <f t="shared" si="25"/>
        <v>140</v>
      </c>
      <c r="BM39" s="8">
        <f t="shared" si="25"/>
        <v>260</v>
      </c>
      <c r="BN39" s="8">
        <f t="shared" si="25"/>
        <v>300</v>
      </c>
      <c r="BO39" s="8">
        <f t="shared" si="25"/>
        <v>340</v>
      </c>
      <c r="BP39" s="8">
        <f t="shared" si="25"/>
        <v>140</v>
      </c>
      <c r="BQ39" s="8">
        <f t="shared" ref="BQ39:BW39" si="26" xml:space="preserve"> BQ$16</f>
        <v>260</v>
      </c>
      <c r="BR39" s="8">
        <f t="shared" si="26"/>
        <v>300</v>
      </c>
      <c r="BS39" s="8">
        <f t="shared" si="26"/>
        <v>340</v>
      </c>
      <c r="BT39" s="8">
        <f t="shared" si="26"/>
        <v>0</v>
      </c>
      <c r="BU39" s="8">
        <f t="shared" si="26"/>
        <v>0</v>
      </c>
      <c r="BV39" s="8">
        <f t="shared" si="26"/>
        <v>0</v>
      </c>
      <c r="BW39" s="8">
        <f t="shared" si="26"/>
        <v>0</v>
      </c>
    </row>
    <row r="40" spans="1:75" x14ac:dyDescent="0.25">
      <c r="E40" s="8" t="str">
        <f t="shared" ref="E40:AJ40" si="27" xml:space="preserve"> E$17</f>
        <v>Rooms - premium</v>
      </c>
      <c r="F40" s="8">
        <f t="shared" si="27"/>
        <v>0</v>
      </c>
      <c r="G40" s="8" t="str">
        <f t="shared" si="27"/>
        <v>rooms</v>
      </c>
      <c r="H40" s="8">
        <f t="shared" si="27"/>
        <v>0</v>
      </c>
      <c r="I40" s="8">
        <f t="shared" si="27"/>
        <v>0</v>
      </c>
      <c r="J40" s="8">
        <f t="shared" si="27"/>
        <v>0</v>
      </c>
      <c r="K40" s="8">
        <f t="shared" si="27"/>
        <v>0</v>
      </c>
      <c r="L40" s="8">
        <f t="shared" si="27"/>
        <v>40</v>
      </c>
      <c r="M40" s="8">
        <f t="shared" si="27"/>
        <v>90</v>
      </c>
      <c r="N40" s="8">
        <f t="shared" si="27"/>
        <v>90</v>
      </c>
      <c r="O40" s="8">
        <f t="shared" si="27"/>
        <v>180</v>
      </c>
      <c r="P40" s="8">
        <f t="shared" si="27"/>
        <v>40</v>
      </c>
      <c r="Q40" s="8">
        <f t="shared" si="27"/>
        <v>90</v>
      </c>
      <c r="R40" s="8">
        <f t="shared" si="27"/>
        <v>90</v>
      </c>
      <c r="S40" s="8">
        <f t="shared" si="27"/>
        <v>180</v>
      </c>
      <c r="T40" s="8">
        <f t="shared" si="27"/>
        <v>40</v>
      </c>
      <c r="U40" s="8">
        <f t="shared" si="27"/>
        <v>90</v>
      </c>
      <c r="V40" s="8">
        <f t="shared" si="27"/>
        <v>90</v>
      </c>
      <c r="W40" s="8">
        <f t="shared" si="27"/>
        <v>180</v>
      </c>
      <c r="X40" s="8">
        <f t="shared" si="27"/>
        <v>40</v>
      </c>
      <c r="Y40" s="8">
        <f t="shared" si="27"/>
        <v>90</v>
      </c>
      <c r="Z40" s="8">
        <f t="shared" si="27"/>
        <v>90</v>
      </c>
      <c r="AA40" s="8">
        <f t="shared" si="27"/>
        <v>180</v>
      </c>
      <c r="AB40" s="8">
        <f t="shared" si="27"/>
        <v>40</v>
      </c>
      <c r="AC40" s="8">
        <f t="shared" si="27"/>
        <v>90</v>
      </c>
      <c r="AD40" s="8">
        <f t="shared" si="27"/>
        <v>90</v>
      </c>
      <c r="AE40" s="8">
        <f t="shared" si="27"/>
        <v>180</v>
      </c>
      <c r="AF40" s="8">
        <f t="shared" si="27"/>
        <v>40</v>
      </c>
      <c r="AG40" s="8">
        <f t="shared" si="27"/>
        <v>90</v>
      </c>
      <c r="AH40" s="8">
        <f t="shared" si="27"/>
        <v>90</v>
      </c>
      <c r="AI40" s="8">
        <f t="shared" si="27"/>
        <v>180</v>
      </c>
      <c r="AJ40" s="8">
        <f t="shared" si="27"/>
        <v>40</v>
      </c>
      <c r="AK40" s="8">
        <f t="shared" ref="AK40:BP40" si="28" xml:space="preserve"> AK$17</f>
        <v>90</v>
      </c>
      <c r="AL40" s="8">
        <f t="shared" si="28"/>
        <v>90</v>
      </c>
      <c r="AM40" s="8">
        <f t="shared" si="28"/>
        <v>180</v>
      </c>
      <c r="AN40" s="8">
        <f t="shared" si="28"/>
        <v>40</v>
      </c>
      <c r="AO40" s="8">
        <f t="shared" si="28"/>
        <v>90</v>
      </c>
      <c r="AP40" s="8">
        <f t="shared" si="28"/>
        <v>90</v>
      </c>
      <c r="AQ40" s="8">
        <f t="shared" si="28"/>
        <v>180</v>
      </c>
      <c r="AR40" s="8">
        <f t="shared" si="28"/>
        <v>40</v>
      </c>
      <c r="AS40" s="8">
        <f t="shared" si="28"/>
        <v>90</v>
      </c>
      <c r="AT40" s="8">
        <f t="shared" si="28"/>
        <v>90</v>
      </c>
      <c r="AU40" s="8">
        <f t="shared" si="28"/>
        <v>180</v>
      </c>
      <c r="AV40" s="8">
        <f t="shared" si="28"/>
        <v>40</v>
      </c>
      <c r="AW40" s="8">
        <f t="shared" si="28"/>
        <v>90</v>
      </c>
      <c r="AX40" s="8">
        <f t="shared" si="28"/>
        <v>90</v>
      </c>
      <c r="AY40" s="8">
        <f t="shared" si="28"/>
        <v>180</v>
      </c>
      <c r="AZ40" s="8">
        <f t="shared" si="28"/>
        <v>40</v>
      </c>
      <c r="BA40" s="8">
        <f t="shared" si="28"/>
        <v>90</v>
      </c>
      <c r="BB40" s="8">
        <f t="shared" si="28"/>
        <v>90</v>
      </c>
      <c r="BC40" s="8">
        <f t="shared" si="28"/>
        <v>180</v>
      </c>
      <c r="BD40" s="8">
        <f t="shared" si="28"/>
        <v>40</v>
      </c>
      <c r="BE40" s="8">
        <f t="shared" si="28"/>
        <v>90</v>
      </c>
      <c r="BF40" s="8">
        <f t="shared" si="28"/>
        <v>90</v>
      </c>
      <c r="BG40" s="8">
        <f t="shared" si="28"/>
        <v>180</v>
      </c>
      <c r="BH40" s="8">
        <f t="shared" si="28"/>
        <v>40</v>
      </c>
      <c r="BI40" s="8">
        <f t="shared" si="28"/>
        <v>90</v>
      </c>
      <c r="BJ40" s="8">
        <f t="shared" si="28"/>
        <v>90</v>
      </c>
      <c r="BK40" s="8">
        <f t="shared" si="28"/>
        <v>180</v>
      </c>
      <c r="BL40" s="8">
        <f t="shared" si="28"/>
        <v>40</v>
      </c>
      <c r="BM40" s="8">
        <f t="shared" si="28"/>
        <v>90</v>
      </c>
      <c r="BN40" s="8">
        <f t="shared" si="28"/>
        <v>90</v>
      </c>
      <c r="BO40" s="8">
        <f t="shared" si="28"/>
        <v>180</v>
      </c>
      <c r="BP40" s="8">
        <f t="shared" si="28"/>
        <v>40</v>
      </c>
      <c r="BQ40" s="8">
        <f t="shared" ref="BQ40:BW40" si="29" xml:space="preserve"> BQ$17</f>
        <v>90</v>
      </c>
      <c r="BR40" s="8">
        <f t="shared" si="29"/>
        <v>90</v>
      </c>
      <c r="BS40" s="8">
        <f t="shared" si="29"/>
        <v>180</v>
      </c>
      <c r="BT40" s="8">
        <f t="shared" si="29"/>
        <v>0</v>
      </c>
      <c r="BU40" s="8">
        <f t="shared" si="29"/>
        <v>0</v>
      </c>
      <c r="BV40" s="8">
        <f t="shared" si="29"/>
        <v>0</v>
      </c>
      <c r="BW40" s="8">
        <f t="shared" si="29"/>
        <v>0</v>
      </c>
    </row>
    <row r="41" spans="1:75" x14ac:dyDescent="0.25">
      <c r="E41" s="8" t="str">
        <f t="shared" ref="E41:AJ41" si="30" xml:space="preserve"> E$18</f>
        <v>Rooms - suites</v>
      </c>
      <c r="F41" s="8">
        <f t="shared" si="30"/>
        <v>0</v>
      </c>
      <c r="G41" s="8" t="str">
        <f t="shared" si="30"/>
        <v>rooms</v>
      </c>
      <c r="H41" s="8">
        <f t="shared" si="30"/>
        <v>0</v>
      </c>
      <c r="I41" s="8">
        <f t="shared" si="30"/>
        <v>0</v>
      </c>
      <c r="J41" s="8">
        <f t="shared" si="30"/>
        <v>0</v>
      </c>
      <c r="K41" s="8">
        <f t="shared" si="30"/>
        <v>0</v>
      </c>
      <c r="L41" s="206">
        <f t="shared" si="30"/>
        <v>2.5</v>
      </c>
      <c r="M41" s="8">
        <f t="shared" si="30"/>
        <v>2.5</v>
      </c>
      <c r="N41" s="8">
        <f t="shared" si="30"/>
        <v>2.5</v>
      </c>
      <c r="O41" s="8">
        <f t="shared" si="30"/>
        <v>46</v>
      </c>
      <c r="P41" s="8">
        <f t="shared" si="30"/>
        <v>2.5</v>
      </c>
      <c r="Q41" s="8">
        <f t="shared" si="30"/>
        <v>2.5</v>
      </c>
      <c r="R41" s="8">
        <f t="shared" si="30"/>
        <v>2.5</v>
      </c>
      <c r="S41" s="8">
        <f t="shared" si="30"/>
        <v>46</v>
      </c>
      <c r="T41" s="8">
        <f t="shared" si="30"/>
        <v>2.5</v>
      </c>
      <c r="U41" s="8">
        <f t="shared" si="30"/>
        <v>2.5</v>
      </c>
      <c r="V41" s="8">
        <f t="shared" si="30"/>
        <v>2.5</v>
      </c>
      <c r="W41" s="8">
        <f t="shared" si="30"/>
        <v>46</v>
      </c>
      <c r="X41" s="8">
        <f t="shared" si="30"/>
        <v>46</v>
      </c>
      <c r="Y41" s="8">
        <f t="shared" si="30"/>
        <v>2.5</v>
      </c>
      <c r="Z41" s="8">
        <f t="shared" si="30"/>
        <v>2.5</v>
      </c>
      <c r="AA41" s="8">
        <f t="shared" si="30"/>
        <v>2.5</v>
      </c>
      <c r="AB41" s="8">
        <f t="shared" si="30"/>
        <v>46</v>
      </c>
      <c r="AC41" s="8">
        <f t="shared" si="30"/>
        <v>2.5</v>
      </c>
      <c r="AD41" s="8">
        <f t="shared" si="30"/>
        <v>2.5</v>
      </c>
      <c r="AE41" s="8">
        <f t="shared" si="30"/>
        <v>2.5</v>
      </c>
      <c r="AF41" s="8">
        <f t="shared" si="30"/>
        <v>46</v>
      </c>
      <c r="AG41" s="8">
        <f t="shared" si="30"/>
        <v>2.5</v>
      </c>
      <c r="AH41" s="8">
        <f t="shared" si="30"/>
        <v>2.5</v>
      </c>
      <c r="AI41" s="8">
        <f t="shared" si="30"/>
        <v>2.5</v>
      </c>
      <c r="AJ41" s="8">
        <f t="shared" si="30"/>
        <v>46</v>
      </c>
      <c r="AK41" s="8">
        <f t="shared" ref="AK41:BP41" si="31" xml:space="preserve"> AK$18</f>
        <v>2.5</v>
      </c>
      <c r="AL41" s="8">
        <f t="shared" si="31"/>
        <v>2.5</v>
      </c>
      <c r="AM41" s="8">
        <f t="shared" si="31"/>
        <v>2.5</v>
      </c>
      <c r="AN41" s="8">
        <f t="shared" si="31"/>
        <v>46</v>
      </c>
      <c r="AO41" s="8">
        <f t="shared" si="31"/>
        <v>2.5</v>
      </c>
      <c r="AP41" s="8">
        <f t="shared" si="31"/>
        <v>2.5</v>
      </c>
      <c r="AQ41" s="8">
        <f t="shared" si="31"/>
        <v>2.5</v>
      </c>
      <c r="AR41" s="8">
        <f t="shared" si="31"/>
        <v>46</v>
      </c>
      <c r="AS41" s="8">
        <f t="shared" si="31"/>
        <v>2.5</v>
      </c>
      <c r="AT41" s="8">
        <f t="shared" si="31"/>
        <v>2.5</v>
      </c>
      <c r="AU41" s="8">
        <f t="shared" si="31"/>
        <v>2.5</v>
      </c>
      <c r="AV41" s="8">
        <f t="shared" si="31"/>
        <v>46</v>
      </c>
      <c r="AW41" s="8">
        <f t="shared" si="31"/>
        <v>2.5</v>
      </c>
      <c r="AX41" s="8">
        <f t="shared" si="31"/>
        <v>2.5</v>
      </c>
      <c r="AY41" s="8">
        <f t="shared" si="31"/>
        <v>2.5</v>
      </c>
      <c r="AZ41" s="8">
        <f t="shared" si="31"/>
        <v>46</v>
      </c>
      <c r="BA41" s="8">
        <f t="shared" si="31"/>
        <v>2.5</v>
      </c>
      <c r="BB41" s="8">
        <f t="shared" si="31"/>
        <v>2.5</v>
      </c>
      <c r="BC41" s="8">
        <f t="shared" si="31"/>
        <v>2.5</v>
      </c>
      <c r="BD41" s="8">
        <f t="shared" si="31"/>
        <v>46</v>
      </c>
      <c r="BE41" s="8">
        <f t="shared" si="31"/>
        <v>2.5</v>
      </c>
      <c r="BF41" s="8">
        <f t="shared" si="31"/>
        <v>2.5</v>
      </c>
      <c r="BG41" s="8">
        <f t="shared" si="31"/>
        <v>2.5</v>
      </c>
      <c r="BH41" s="8">
        <f t="shared" si="31"/>
        <v>46</v>
      </c>
      <c r="BI41" s="8">
        <f t="shared" si="31"/>
        <v>2.5</v>
      </c>
      <c r="BJ41" s="8">
        <f t="shared" si="31"/>
        <v>2.5</v>
      </c>
      <c r="BK41" s="8">
        <f t="shared" si="31"/>
        <v>2.5</v>
      </c>
      <c r="BL41" s="8">
        <f t="shared" si="31"/>
        <v>46</v>
      </c>
      <c r="BM41" s="8">
        <f t="shared" si="31"/>
        <v>2.5</v>
      </c>
      <c r="BN41" s="8">
        <f t="shared" si="31"/>
        <v>2.5</v>
      </c>
      <c r="BO41" s="8">
        <f t="shared" si="31"/>
        <v>2.5</v>
      </c>
      <c r="BP41" s="8">
        <f t="shared" si="31"/>
        <v>46</v>
      </c>
      <c r="BQ41" s="8">
        <f t="shared" ref="BQ41:BW41" si="32" xml:space="preserve"> BQ$18</f>
        <v>2.5</v>
      </c>
      <c r="BR41" s="8">
        <f t="shared" si="32"/>
        <v>2.5</v>
      </c>
      <c r="BS41" s="8">
        <f t="shared" si="32"/>
        <v>2.5</v>
      </c>
      <c r="BT41" s="8">
        <f t="shared" si="32"/>
        <v>0</v>
      </c>
      <c r="BU41" s="8">
        <f t="shared" si="32"/>
        <v>0</v>
      </c>
      <c r="BV41" s="8">
        <f t="shared" si="32"/>
        <v>0</v>
      </c>
      <c r="BW41" s="8">
        <f t="shared" si="32"/>
        <v>0</v>
      </c>
    </row>
    <row r="42" spans="1:75" x14ac:dyDescent="0.25">
      <c r="E42" s="8"/>
      <c r="F42" s="8"/>
      <c r="G42" s="8"/>
      <c r="H42" s="8"/>
      <c r="I42" s="8"/>
      <c r="J42" s="8"/>
      <c r="K42" s="8"/>
      <c r="L42" s="205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8"/>
      <c r="AN42" s="8"/>
      <c r="AO42" s="8"/>
      <c r="AP42" s="8"/>
      <c r="AQ42" s="8"/>
      <c r="AR42" s="8"/>
      <c r="AS42" s="8"/>
      <c r="AT42" s="8"/>
      <c r="AU42" s="8"/>
      <c r="AV42" s="8"/>
      <c r="AW42" s="8"/>
      <c r="AX42" s="8"/>
      <c r="AY42" s="8"/>
      <c r="AZ42" s="8"/>
      <c r="BA42" s="8"/>
      <c r="BB42" s="8"/>
      <c r="BC42" s="8"/>
      <c r="BD42" s="8"/>
      <c r="BE42" s="8"/>
      <c r="BF42" s="8"/>
      <c r="BG42" s="8"/>
      <c r="BH42" s="8"/>
      <c r="BI42" s="8"/>
      <c r="BJ42" s="8"/>
      <c r="BK42" s="8"/>
      <c r="BL42" s="8"/>
      <c r="BM42" s="8"/>
      <c r="BN42" s="8"/>
      <c r="BO42" s="8"/>
      <c r="BP42" s="8"/>
      <c r="BQ42" s="8"/>
      <c r="BR42" s="8"/>
      <c r="BS42" s="8"/>
      <c r="BT42" s="8"/>
      <c r="BU42" s="8"/>
      <c r="BV42" s="8"/>
      <c r="BW42" s="8"/>
    </row>
    <row r="43" spans="1:75" x14ac:dyDescent="0.25">
      <c r="E43" s="11" t="s">
        <v>97</v>
      </c>
      <c r="G43" s="11" t="s">
        <v>121</v>
      </c>
      <c r="J43" s="11">
        <f t="shared" ref="J43:AO43" si="33">J39*$F36</f>
        <v>0</v>
      </c>
      <c r="K43" s="11">
        <f t="shared" si="33"/>
        <v>0</v>
      </c>
      <c r="L43" s="11">
        <f t="shared" si="33"/>
        <v>9100</v>
      </c>
      <c r="M43" s="11">
        <f t="shared" si="33"/>
        <v>16900</v>
      </c>
      <c r="N43" s="11">
        <f t="shared" si="33"/>
        <v>19500</v>
      </c>
      <c r="O43" s="11">
        <f t="shared" si="33"/>
        <v>22100</v>
      </c>
      <c r="P43" s="11">
        <f t="shared" si="33"/>
        <v>9100</v>
      </c>
      <c r="Q43" s="11">
        <f t="shared" si="33"/>
        <v>16900</v>
      </c>
      <c r="R43" s="11">
        <f t="shared" si="33"/>
        <v>19500</v>
      </c>
      <c r="S43" s="11">
        <f t="shared" si="33"/>
        <v>22100</v>
      </c>
      <c r="T43" s="11">
        <f t="shared" si="33"/>
        <v>9100</v>
      </c>
      <c r="U43" s="11">
        <f t="shared" si="33"/>
        <v>16900</v>
      </c>
      <c r="V43" s="11">
        <f t="shared" si="33"/>
        <v>19500</v>
      </c>
      <c r="W43" s="11">
        <f t="shared" si="33"/>
        <v>22100</v>
      </c>
      <c r="X43" s="11">
        <f t="shared" si="33"/>
        <v>9100</v>
      </c>
      <c r="Y43" s="11">
        <f t="shared" si="33"/>
        <v>16900</v>
      </c>
      <c r="Z43" s="11">
        <f t="shared" si="33"/>
        <v>19500</v>
      </c>
      <c r="AA43" s="11">
        <f t="shared" si="33"/>
        <v>22100</v>
      </c>
      <c r="AB43" s="11">
        <f t="shared" si="33"/>
        <v>9100</v>
      </c>
      <c r="AC43" s="11">
        <f t="shared" si="33"/>
        <v>16900</v>
      </c>
      <c r="AD43" s="11">
        <f t="shared" si="33"/>
        <v>19500</v>
      </c>
      <c r="AE43" s="11">
        <f t="shared" si="33"/>
        <v>22100</v>
      </c>
      <c r="AF43" s="11">
        <f t="shared" si="33"/>
        <v>9100</v>
      </c>
      <c r="AG43" s="11">
        <f t="shared" si="33"/>
        <v>16900</v>
      </c>
      <c r="AH43" s="11">
        <f t="shared" si="33"/>
        <v>19500</v>
      </c>
      <c r="AI43" s="11">
        <f t="shared" si="33"/>
        <v>22100</v>
      </c>
      <c r="AJ43" s="11">
        <f t="shared" si="33"/>
        <v>9100</v>
      </c>
      <c r="AK43" s="11">
        <f t="shared" si="33"/>
        <v>16900</v>
      </c>
      <c r="AL43" s="11">
        <f t="shared" si="33"/>
        <v>19500</v>
      </c>
      <c r="AM43" s="11">
        <f t="shared" si="33"/>
        <v>22100</v>
      </c>
      <c r="AN43" s="11">
        <f t="shared" si="33"/>
        <v>9100</v>
      </c>
      <c r="AO43" s="11">
        <f t="shared" si="33"/>
        <v>16900</v>
      </c>
      <c r="AP43" s="11">
        <f t="shared" ref="AP43:BW43" si="34">AP39*$F36</f>
        <v>19500</v>
      </c>
      <c r="AQ43" s="11">
        <f t="shared" si="34"/>
        <v>22100</v>
      </c>
      <c r="AR43" s="11">
        <f t="shared" si="34"/>
        <v>9100</v>
      </c>
      <c r="AS43" s="11">
        <f t="shared" si="34"/>
        <v>16900</v>
      </c>
      <c r="AT43" s="11">
        <f t="shared" si="34"/>
        <v>19500</v>
      </c>
      <c r="AU43" s="11">
        <f t="shared" si="34"/>
        <v>22100</v>
      </c>
      <c r="AV43" s="11">
        <f t="shared" si="34"/>
        <v>9100</v>
      </c>
      <c r="AW43" s="11">
        <f t="shared" si="34"/>
        <v>16900</v>
      </c>
      <c r="AX43" s="11">
        <f t="shared" si="34"/>
        <v>19500</v>
      </c>
      <c r="AY43" s="11">
        <f t="shared" si="34"/>
        <v>22100</v>
      </c>
      <c r="AZ43" s="11">
        <f t="shared" si="34"/>
        <v>9100</v>
      </c>
      <c r="BA43" s="11">
        <f t="shared" si="34"/>
        <v>16900</v>
      </c>
      <c r="BB43" s="11">
        <f t="shared" si="34"/>
        <v>19500</v>
      </c>
      <c r="BC43" s="11">
        <f t="shared" si="34"/>
        <v>22100</v>
      </c>
      <c r="BD43" s="11">
        <f t="shared" si="34"/>
        <v>9100</v>
      </c>
      <c r="BE43" s="11">
        <f t="shared" si="34"/>
        <v>16900</v>
      </c>
      <c r="BF43" s="11">
        <f t="shared" si="34"/>
        <v>19500</v>
      </c>
      <c r="BG43" s="11">
        <f t="shared" si="34"/>
        <v>22100</v>
      </c>
      <c r="BH43" s="11">
        <f t="shared" si="34"/>
        <v>9100</v>
      </c>
      <c r="BI43" s="11">
        <f t="shared" si="34"/>
        <v>16900</v>
      </c>
      <c r="BJ43" s="11">
        <f t="shared" si="34"/>
        <v>19500</v>
      </c>
      <c r="BK43" s="11">
        <f t="shared" si="34"/>
        <v>22100</v>
      </c>
      <c r="BL43" s="11">
        <f t="shared" si="34"/>
        <v>9100</v>
      </c>
      <c r="BM43" s="11">
        <f t="shared" si="34"/>
        <v>16900</v>
      </c>
      <c r="BN43" s="11">
        <f t="shared" si="34"/>
        <v>19500</v>
      </c>
      <c r="BO43" s="11">
        <f t="shared" si="34"/>
        <v>22100</v>
      </c>
      <c r="BP43" s="11">
        <f t="shared" si="34"/>
        <v>9100</v>
      </c>
      <c r="BQ43" s="11">
        <f t="shared" si="34"/>
        <v>16900</v>
      </c>
      <c r="BR43" s="11">
        <f t="shared" si="34"/>
        <v>19500</v>
      </c>
      <c r="BS43" s="11">
        <f t="shared" si="34"/>
        <v>22100</v>
      </c>
      <c r="BT43" s="11">
        <f t="shared" si="34"/>
        <v>0</v>
      </c>
      <c r="BU43" s="11">
        <f t="shared" si="34"/>
        <v>0</v>
      </c>
      <c r="BV43" s="11">
        <f t="shared" si="34"/>
        <v>0</v>
      </c>
      <c r="BW43" s="11">
        <f t="shared" si="34"/>
        <v>0</v>
      </c>
    </row>
    <row r="44" spans="1:75" x14ac:dyDescent="0.25">
      <c r="E44" s="11" t="s">
        <v>98</v>
      </c>
      <c r="G44" s="11" t="s">
        <v>121</v>
      </c>
      <c r="J44" s="11">
        <f t="shared" ref="J44:AO44" si="35">J40*$F37</f>
        <v>0</v>
      </c>
      <c r="K44" s="11">
        <f t="shared" si="35"/>
        <v>0</v>
      </c>
      <c r="L44" s="11">
        <f t="shared" si="35"/>
        <v>4160</v>
      </c>
      <c r="M44" s="11">
        <f t="shared" si="35"/>
        <v>9360</v>
      </c>
      <c r="N44" s="11">
        <f t="shared" si="35"/>
        <v>9360</v>
      </c>
      <c r="O44" s="11">
        <f t="shared" si="35"/>
        <v>18720</v>
      </c>
      <c r="P44" s="11">
        <f t="shared" si="35"/>
        <v>4160</v>
      </c>
      <c r="Q44" s="11">
        <f t="shared" si="35"/>
        <v>9360</v>
      </c>
      <c r="R44" s="11">
        <f t="shared" si="35"/>
        <v>9360</v>
      </c>
      <c r="S44" s="11">
        <f t="shared" si="35"/>
        <v>18720</v>
      </c>
      <c r="T44" s="11">
        <f t="shared" si="35"/>
        <v>4160</v>
      </c>
      <c r="U44" s="11">
        <f t="shared" si="35"/>
        <v>9360</v>
      </c>
      <c r="V44" s="11">
        <f t="shared" si="35"/>
        <v>9360</v>
      </c>
      <c r="W44" s="11">
        <f t="shared" si="35"/>
        <v>18720</v>
      </c>
      <c r="X44" s="11">
        <f t="shared" si="35"/>
        <v>4160</v>
      </c>
      <c r="Y44" s="11">
        <f t="shared" si="35"/>
        <v>9360</v>
      </c>
      <c r="Z44" s="11">
        <f t="shared" si="35"/>
        <v>9360</v>
      </c>
      <c r="AA44" s="11">
        <f t="shared" si="35"/>
        <v>18720</v>
      </c>
      <c r="AB44" s="11">
        <f t="shared" si="35"/>
        <v>4160</v>
      </c>
      <c r="AC44" s="11">
        <f t="shared" si="35"/>
        <v>9360</v>
      </c>
      <c r="AD44" s="11">
        <f t="shared" si="35"/>
        <v>9360</v>
      </c>
      <c r="AE44" s="11">
        <f t="shared" si="35"/>
        <v>18720</v>
      </c>
      <c r="AF44" s="11">
        <f t="shared" si="35"/>
        <v>4160</v>
      </c>
      <c r="AG44" s="11">
        <f t="shared" si="35"/>
        <v>9360</v>
      </c>
      <c r="AH44" s="11">
        <f t="shared" si="35"/>
        <v>9360</v>
      </c>
      <c r="AI44" s="11">
        <f t="shared" si="35"/>
        <v>18720</v>
      </c>
      <c r="AJ44" s="11">
        <f t="shared" si="35"/>
        <v>4160</v>
      </c>
      <c r="AK44" s="11">
        <f t="shared" si="35"/>
        <v>9360</v>
      </c>
      <c r="AL44" s="11">
        <f t="shared" si="35"/>
        <v>9360</v>
      </c>
      <c r="AM44" s="11">
        <f t="shared" si="35"/>
        <v>18720</v>
      </c>
      <c r="AN44" s="11">
        <f t="shared" si="35"/>
        <v>4160</v>
      </c>
      <c r="AO44" s="11">
        <f t="shared" si="35"/>
        <v>9360</v>
      </c>
      <c r="AP44" s="11">
        <f t="shared" ref="AP44:BW44" si="36">AP40*$F37</f>
        <v>9360</v>
      </c>
      <c r="AQ44" s="11">
        <f t="shared" si="36"/>
        <v>18720</v>
      </c>
      <c r="AR44" s="11">
        <f t="shared" si="36"/>
        <v>4160</v>
      </c>
      <c r="AS44" s="11">
        <f t="shared" si="36"/>
        <v>9360</v>
      </c>
      <c r="AT44" s="11">
        <f t="shared" si="36"/>
        <v>9360</v>
      </c>
      <c r="AU44" s="11">
        <f t="shared" si="36"/>
        <v>18720</v>
      </c>
      <c r="AV44" s="11">
        <f t="shared" si="36"/>
        <v>4160</v>
      </c>
      <c r="AW44" s="11">
        <f t="shared" si="36"/>
        <v>9360</v>
      </c>
      <c r="AX44" s="11">
        <f t="shared" si="36"/>
        <v>9360</v>
      </c>
      <c r="AY44" s="11">
        <f t="shared" si="36"/>
        <v>18720</v>
      </c>
      <c r="AZ44" s="11">
        <f t="shared" si="36"/>
        <v>4160</v>
      </c>
      <c r="BA44" s="11">
        <f t="shared" si="36"/>
        <v>9360</v>
      </c>
      <c r="BB44" s="11">
        <f t="shared" si="36"/>
        <v>9360</v>
      </c>
      <c r="BC44" s="11">
        <f t="shared" si="36"/>
        <v>18720</v>
      </c>
      <c r="BD44" s="11">
        <f t="shared" si="36"/>
        <v>4160</v>
      </c>
      <c r="BE44" s="11">
        <f t="shared" si="36"/>
        <v>9360</v>
      </c>
      <c r="BF44" s="11">
        <f t="shared" si="36"/>
        <v>9360</v>
      </c>
      <c r="BG44" s="11">
        <f t="shared" si="36"/>
        <v>18720</v>
      </c>
      <c r="BH44" s="11">
        <f t="shared" si="36"/>
        <v>4160</v>
      </c>
      <c r="BI44" s="11">
        <f t="shared" si="36"/>
        <v>9360</v>
      </c>
      <c r="BJ44" s="11">
        <f t="shared" si="36"/>
        <v>9360</v>
      </c>
      <c r="BK44" s="11">
        <f t="shared" si="36"/>
        <v>18720</v>
      </c>
      <c r="BL44" s="11">
        <f t="shared" si="36"/>
        <v>4160</v>
      </c>
      <c r="BM44" s="11">
        <f t="shared" si="36"/>
        <v>9360</v>
      </c>
      <c r="BN44" s="11">
        <f t="shared" si="36"/>
        <v>9360</v>
      </c>
      <c r="BO44" s="11">
        <f t="shared" si="36"/>
        <v>18720</v>
      </c>
      <c r="BP44" s="11">
        <f t="shared" si="36"/>
        <v>4160</v>
      </c>
      <c r="BQ44" s="11">
        <f t="shared" si="36"/>
        <v>9360</v>
      </c>
      <c r="BR44" s="11">
        <f t="shared" si="36"/>
        <v>9360</v>
      </c>
      <c r="BS44" s="11">
        <f t="shared" si="36"/>
        <v>18720</v>
      </c>
      <c r="BT44" s="11">
        <f t="shared" si="36"/>
        <v>0</v>
      </c>
      <c r="BU44" s="11">
        <f t="shared" si="36"/>
        <v>0</v>
      </c>
      <c r="BV44" s="11">
        <f t="shared" si="36"/>
        <v>0</v>
      </c>
      <c r="BW44" s="11">
        <f t="shared" si="36"/>
        <v>0</v>
      </c>
    </row>
    <row r="45" spans="1:75" x14ac:dyDescent="0.25">
      <c r="E45" s="11" t="s">
        <v>99</v>
      </c>
      <c r="G45" s="11" t="s">
        <v>121</v>
      </c>
      <c r="J45" s="11">
        <f t="shared" ref="J45:AO45" si="37">J41*$F38</f>
        <v>0</v>
      </c>
      <c r="K45" s="11">
        <f t="shared" si="37"/>
        <v>0</v>
      </c>
      <c r="L45" s="11">
        <f t="shared" si="37"/>
        <v>152.5</v>
      </c>
      <c r="M45" s="11">
        <f t="shared" si="37"/>
        <v>152.5</v>
      </c>
      <c r="N45" s="11">
        <f t="shared" si="37"/>
        <v>152.5</v>
      </c>
      <c r="O45" s="11">
        <f t="shared" si="37"/>
        <v>2806</v>
      </c>
      <c r="P45" s="11">
        <f t="shared" si="37"/>
        <v>152.5</v>
      </c>
      <c r="Q45" s="11">
        <f t="shared" si="37"/>
        <v>152.5</v>
      </c>
      <c r="R45" s="11">
        <f t="shared" si="37"/>
        <v>152.5</v>
      </c>
      <c r="S45" s="11">
        <f t="shared" si="37"/>
        <v>2806</v>
      </c>
      <c r="T45" s="11">
        <f t="shared" si="37"/>
        <v>152.5</v>
      </c>
      <c r="U45" s="11">
        <f t="shared" si="37"/>
        <v>152.5</v>
      </c>
      <c r="V45" s="11">
        <f t="shared" si="37"/>
        <v>152.5</v>
      </c>
      <c r="W45" s="11">
        <f t="shared" si="37"/>
        <v>2806</v>
      </c>
      <c r="X45" s="11">
        <f t="shared" si="37"/>
        <v>2806</v>
      </c>
      <c r="Y45" s="11">
        <f t="shared" si="37"/>
        <v>152.5</v>
      </c>
      <c r="Z45" s="11">
        <f t="shared" si="37"/>
        <v>152.5</v>
      </c>
      <c r="AA45" s="11">
        <f t="shared" si="37"/>
        <v>152.5</v>
      </c>
      <c r="AB45" s="11">
        <f t="shared" si="37"/>
        <v>2806</v>
      </c>
      <c r="AC45" s="11">
        <f t="shared" si="37"/>
        <v>152.5</v>
      </c>
      <c r="AD45" s="11">
        <f t="shared" si="37"/>
        <v>152.5</v>
      </c>
      <c r="AE45" s="11">
        <f t="shared" si="37"/>
        <v>152.5</v>
      </c>
      <c r="AF45" s="11">
        <f t="shared" si="37"/>
        <v>2806</v>
      </c>
      <c r="AG45" s="11">
        <f t="shared" si="37"/>
        <v>152.5</v>
      </c>
      <c r="AH45" s="11">
        <f t="shared" si="37"/>
        <v>152.5</v>
      </c>
      <c r="AI45" s="11">
        <f t="shared" si="37"/>
        <v>152.5</v>
      </c>
      <c r="AJ45" s="11">
        <f t="shared" si="37"/>
        <v>2806</v>
      </c>
      <c r="AK45" s="11">
        <f t="shared" si="37"/>
        <v>152.5</v>
      </c>
      <c r="AL45" s="11">
        <f t="shared" si="37"/>
        <v>152.5</v>
      </c>
      <c r="AM45" s="11">
        <f t="shared" si="37"/>
        <v>152.5</v>
      </c>
      <c r="AN45" s="11">
        <f t="shared" si="37"/>
        <v>2806</v>
      </c>
      <c r="AO45" s="11">
        <f t="shared" si="37"/>
        <v>152.5</v>
      </c>
      <c r="AP45" s="11">
        <f t="shared" ref="AP45:BW45" si="38">AP41*$F38</f>
        <v>152.5</v>
      </c>
      <c r="AQ45" s="11">
        <f t="shared" si="38"/>
        <v>152.5</v>
      </c>
      <c r="AR45" s="11">
        <f t="shared" si="38"/>
        <v>2806</v>
      </c>
      <c r="AS45" s="11">
        <f t="shared" si="38"/>
        <v>152.5</v>
      </c>
      <c r="AT45" s="11">
        <f t="shared" si="38"/>
        <v>152.5</v>
      </c>
      <c r="AU45" s="11">
        <f t="shared" si="38"/>
        <v>152.5</v>
      </c>
      <c r="AV45" s="11">
        <f t="shared" si="38"/>
        <v>2806</v>
      </c>
      <c r="AW45" s="11">
        <f t="shared" si="38"/>
        <v>152.5</v>
      </c>
      <c r="AX45" s="11">
        <f t="shared" si="38"/>
        <v>152.5</v>
      </c>
      <c r="AY45" s="11">
        <f t="shared" si="38"/>
        <v>152.5</v>
      </c>
      <c r="AZ45" s="11">
        <f t="shared" si="38"/>
        <v>2806</v>
      </c>
      <c r="BA45" s="11">
        <f t="shared" si="38"/>
        <v>152.5</v>
      </c>
      <c r="BB45" s="11">
        <f t="shared" si="38"/>
        <v>152.5</v>
      </c>
      <c r="BC45" s="11">
        <f t="shared" si="38"/>
        <v>152.5</v>
      </c>
      <c r="BD45" s="11">
        <f t="shared" si="38"/>
        <v>2806</v>
      </c>
      <c r="BE45" s="11">
        <f t="shared" si="38"/>
        <v>152.5</v>
      </c>
      <c r="BF45" s="11">
        <f t="shared" si="38"/>
        <v>152.5</v>
      </c>
      <c r="BG45" s="11">
        <f t="shared" si="38"/>
        <v>152.5</v>
      </c>
      <c r="BH45" s="11">
        <f t="shared" si="38"/>
        <v>2806</v>
      </c>
      <c r="BI45" s="11">
        <f t="shared" si="38"/>
        <v>152.5</v>
      </c>
      <c r="BJ45" s="11">
        <f t="shared" si="38"/>
        <v>152.5</v>
      </c>
      <c r="BK45" s="11">
        <f t="shared" si="38"/>
        <v>152.5</v>
      </c>
      <c r="BL45" s="11">
        <f t="shared" si="38"/>
        <v>2806</v>
      </c>
      <c r="BM45" s="11">
        <f t="shared" si="38"/>
        <v>152.5</v>
      </c>
      <c r="BN45" s="11">
        <f t="shared" si="38"/>
        <v>152.5</v>
      </c>
      <c r="BO45" s="11">
        <f t="shared" si="38"/>
        <v>152.5</v>
      </c>
      <c r="BP45" s="11">
        <f t="shared" si="38"/>
        <v>2806</v>
      </c>
      <c r="BQ45" s="11">
        <f t="shared" si="38"/>
        <v>152.5</v>
      </c>
      <c r="BR45" s="11">
        <f t="shared" si="38"/>
        <v>152.5</v>
      </c>
      <c r="BS45" s="11">
        <f t="shared" si="38"/>
        <v>152.5</v>
      </c>
      <c r="BT45" s="11">
        <f t="shared" si="38"/>
        <v>0</v>
      </c>
      <c r="BU45" s="11">
        <f t="shared" si="38"/>
        <v>0</v>
      </c>
      <c r="BV45" s="11">
        <f t="shared" si="38"/>
        <v>0</v>
      </c>
      <c r="BW45" s="11">
        <f t="shared" si="38"/>
        <v>0</v>
      </c>
    </row>
    <row r="46" spans="1:75" s="221" customFormat="1" x14ac:dyDescent="0.25">
      <c r="A46" s="217"/>
      <c r="B46" s="217"/>
      <c r="C46" s="218"/>
      <c r="D46" s="219"/>
      <c r="E46" s="219" t="s">
        <v>175</v>
      </c>
      <c r="G46" s="221" t="s">
        <v>121</v>
      </c>
      <c r="J46" s="221">
        <f t="shared" ref="J46:AO46" si="39">SUM(J43:J45)</f>
        <v>0</v>
      </c>
      <c r="K46" s="221">
        <f t="shared" si="39"/>
        <v>0</v>
      </c>
      <c r="L46" s="221">
        <f t="shared" si="39"/>
        <v>13412.5</v>
      </c>
      <c r="M46" s="221">
        <f t="shared" si="39"/>
        <v>26412.5</v>
      </c>
      <c r="N46" s="221">
        <f t="shared" si="39"/>
        <v>29012.5</v>
      </c>
      <c r="O46" s="221">
        <f t="shared" si="39"/>
        <v>43626</v>
      </c>
      <c r="P46" s="221">
        <f t="shared" si="39"/>
        <v>13412.5</v>
      </c>
      <c r="Q46" s="221">
        <f t="shared" si="39"/>
        <v>26412.5</v>
      </c>
      <c r="R46" s="221">
        <f t="shared" si="39"/>
        <v>29012.5</v>
      </c>
      <c r="S46" s="221">
        <f t="shared" si="39"/>
        <v>43626</v>
      </c>
      <c r="T46" s="221">
        <f t="shared" si="39"/>
        <v>13412.5</v>
      </c>
      <c r="U46" s="221">
        <f t="shared" si="39"/>
        <v>26412.5</v>
      </c>
      <c r="V46" s="221">
        <f t="shared" si="39"/>
        <v>29012.5</v>
      </c>
      <c r="W46" s="221">
        <f t="shared" si="39"/>
        <v>43626</v>
      </c>
      <c r="X46" s="221">
        <f t="shared" si="39"/>
        <v>16066</v>
      </c>
      <c r="Y46" s="221">
        <f t="shared" si="39"/>
        <v>26412.5</v>
      </c>
      <c r="Z46" s="221">
        <f t="shared" si="39"/>
        <v>29012.5</v>
      </c>
      <c r="AA46" s="221">
        <f t="shared" si="39"/>
        <v>40972.5</v>
      </c>
      <c r="AB46" s="221">
        <f t="shared" si="39"/>
        <v>16066</v>
      </c>
      <c r="AC46" s="221">
        <f t="shared" si="39"/>
        <v>26412.5</v>
      </c>
      <c r="AD46" s="221">
        <f t="shared" si="39"/>
        <v>29012.5</v>
      </c>
      <c r="AE46" s="221">
        <f t="shared" si="39"/>
        <v>40972.5</v>
      </c>
      <c r="AF46" s="221">
        <f t="shared" si="39"/>
        <v>16066</v>
      </c>
      <c r="AG46" s="221">
        <f t="shared" si="39"/>
        <v>26412.5</v>
      </c>
      <c r="AH46" s="221">
        <f t="shared" si="39"/>
        <v>29012.5</v>
      </c>
      <c r="AI46" s="221">
        <f t="shared" si="39"/>
        <v>40972.5</v>
      </c>
      <c r="AJ46" s="221">
        <f t="shared" si="39"/>
        <v>16066</v>
      </c>
      <c r="AK46" s="221">
        <f t="shared" si="39"/>
        <v>26412.5</v>
      </c>
      <c r="AL46" s="221">
        <f t="shared" si="39"/>
        <v>29012.5</v>
      </c>
      <c r="AM46" s="221">
        <f t="shared" si="39"/>
        <v>40972.5</v>
      </c>
      <c r="AN46" s="221">
        <f t="shared" si="39"/>
        <v>16066</v>
      </c>
      <c r="AO46" s="221">
        <f t="shared" si="39"/>
        <v>26412.5</v>
      </c>
      <c r="AP46" s="221">
        <f t="shared" ref="AP46:BU46" si="40">SUM(AP43:AP45)</f>
        <v>29012.5</v>
      </c>
      <c r="AQ46" s="221">
        <f t="shared" si="40"/>
        <v>40972.5</v>
      </c>
      <c r="AR46" s="221">
        <f t="shared" si="40"/>
        <v>16066</v>
      </c>
      <c r="AS46" s="221">
        <f t="shared" si="40"/>
        <v>26412.5</v>
      </c>
      <c r="AT46" s="221">
        <f t="shared" si="40"/>
        <v>29012.5</v>
      </c>
      <c r="AU46" s="221">
        <f t="shared" si="40"/>
        <v>40972.5</v>
      </c>
      <c r="AV46" s="221">
        <f t="shared" si="40"/>
        <v>16066</v>
      </c>
      <c r="AW46" s="221">
        <f t="shared" si="40"/>
        <v>26412.5</v>
      </c>
      <c r="AX46" s="221">
        <f t="shared" si="40"/>
        <v>29012.5</v>
      </c>
      <c r="AY46" s="221">
        <f t="shared" si="40"/>
        <v>40972.5</v>
      </c>
      <c r="AZ46" s="221">
        <f t="shared" si="40"/>
        <v>16066</v>
      </c>
      <c r="BA46" s="221">
        <f t="shared" si="40"/>
        <v>26412.5</v>
      </c>
      <c r="BB46" s="221">
        <f t="shared" si="40"/>
        <v>29012.5</v>
      </c>
      <c r="BC46" s="221">
        <f t="shared" si="40"/>
        <v>40972.5</v>
      </c>
      <c r="BD46" s="221">
        <f t="shared" si="40"/>
        <v>16066</v>
      </c>
      <c r="BE46" s="221">
        <f t="shared" si="40"/>
        <v>26412.5</v>
      </c>
      <c r="BF46" s="221">
        <f t="shared" si="40"/>
        <v>29012.5</v>
      </c>
      <c r="BG46" s="221">
        <f t="shared" si="40"/>
        <v>40972.5</v>
      </c>
      <c r="BH46" s="221">
        <f t="shared" si="40"/>
        <v>16066</v>
      </c>
      <c r="BI46" s="221">
        <f t="shared" si="40"/>
        <v>26412.5</v>
      </c>
      <c r="BJ46" s="221">
        <f t="shared" si="40"/>
        <v>29012.5</v>
      </c>
      <c r="BK46" s="221">
        <f t="shared" si="40"/>
        <v>40972.5</v>
      </c>
      <c r="BL46" s="221">
        <f t="shared" si="40"/>
        <v>16066</v>
      </c>
      <c r="BM46" s="221">
        <f t="shared" si="40"/>
        <v>26412.5</v>
      </c>
      <c r="BN46" s="221">
        <f t="shared" si="40"/>
        <v>29012.5</v>
      </c>
      <c r="BO46" s="221">
        <f t="shared" si="40"/>
        <v>40972.5</v>
      </c>
      <c r="BP46" s="221">
        <f t="shared" si="40"/>
        <v>16066</v>
      </c>
      <c r="BQ46" s="221">
        <f t="shared" si="40"/>
        <v>26412.5</v>
      </c>
      <c r="BR46" s="221">
        <f t="shared" si="40"/>
        <v>29012.5</v>
      </c>
      <c r="BS46" s="221">
        <f t="shared" si="40"/>
        <v>40972.5</v>
      </c>
      <c r="BT46" s="221">
        <f t="shared" si="40"/>
        <v>0</v>
      </c>
      <c r="BU46" s="221">
        <f t="shared" si="40"/>
        <v>0</v>
      </c>
      <c r="BV46" s="221">
        <f t="shared" ref="BV46:BW46" si="41">SUM(BV43:BV45)</f>
        <v>0</v>
      </c>
      <c r="BW46" s="221">
        <f t="shared" si="41"/>
        <v>0</v>
      </c>
    </row>
    <row r="48" spans="1:75" x14ac:dyDescent="0.25">
      <c r="E48" s="200" t="str">
        <f xml:space="preserve"> InpC!E$114</f>
        <v xml:space="preserve">Units in thousand </v>
      </c>
      <c r="F48" s="194">
        <f xml:space="preserve"> InpC!F$114</f>
        <v>1000</v>
      </c>
      <c r="G48" s="194" t="str">
        <f xml:space="preserve"> InpC!G$114</f>
        <v>USD k</v>
      </c>
    </row>
    <row r="49" spans="1:75" x14ac:dyDescent="0.25">
      <c r="E49" s="194" t="str">
        <f xml:space="preserve"> Time!E$27</f>
        <v>Actual days between model period</v>
      </c>
      <c r="F49" s="194">
        <f xml:space="preserve"> Time!F$27</f>
        <v>0</v>
      </c>
      <c r="G49" s="194" t="str">
        <f xml:space="preserve"> Time!G$27</f>
        <v>days</v>
      </c>
      <c r="H49" s="194">
        <f xml:space="preserve"> Time!H$27</f>
        <v>0</v>
      </c>
      <c r="I49" s="194">
        <f xml:space="preserve"> Time!I$27</f>
        <v>0</v>
      </c>
      <c r="J49" s="194">
        <f xml:space="preserve"> Time!J$27</f>
        <v>92</v>
      </c>
      <c r="K49" s="194">
        <f xml:space="preserve"> Time!K$27</f>
        <v>92</v>
      </c>
      <c r="L49" s="194">
        <f xml:space="preserve"> Time!L$27</f>
        <v>90</v>
      </c>
      <c r="M49" s="194">
        <f xml:space="preserve"> Time!M$27</f>
        <v>91</v>
      </c>
      <c r="N49" s="194">
        <f xml:space="preserve"> Time!N$27</f>
        <v>92</v>
      </c>
      <c r="O49" s="194">
        <f xml:space="preserve"> Time!O$27</f>
        <v>92</v>
      </c>
      <c r="P49" s="194">
        <f xml:space="preserve"> Time!P$27</f>
        <v>90</v>
      </c>
      <c r="Q49" s="194">
        <f xml:space="preserve"> Time!Q$27</f>
        <v>91</v>
      </c>
      <c r="R49" s="194">
        <f xml:space="preserve"> Time!R$27</f>
        <v>92</v>
      </c>
      <c r="S49" s="194">
        <f xml:space="preserve"> Time!S$27</f>
        <v>92</v>
      </c>
      <c r="T49" s="194">
        <f xml:space="preserve"> Time!T$27</f>
        <v>90</v>
      </c>
      <c r="U49" s="194">
        <f xml:space="preserve"> Time!U$27</f>
        <v>91</v>
      </c>
      <c r="V49" s="194">
        <f xml:space="preserve"> Time!V$27</f>
        <v>92</v>
      </c>
      <c r="W49" s="194">
        <f xml:space="preserve"> Time!W$27</f>
        <v>92</v>
      </c>
      <c r="X49" s="194">
        <f xml:space="preserve"> Time!X$27</f>
        <v>91</v>
      </c>
      <c r="Y49" s="194">
        <f xml:space="preserve"> Time!Y$27</f>
        <v>91</v>
      </c>
      <c r="Z49" s="194">
        <f xml:space="preserve"> Time!Z$27</f>
        <v>92</v>
      </c>
      <c r="AA49" s="194">
        <f xml:space="preserve"> Time!AA$27</f>
        <v>92</v>
      </c>
      <c r="AB49" s="194">
        <f xml:space="preserve"> Time!AB$27</f>
        <v>90</v>
      </c>
      <c r="AC49" s="194">
        <f xml:space="preserve"> Time!AC$27</f>
        <v>91</v>
      </c>
      <c r="AD49" s="194">
        <f xml:space="preserve"> Time!AD$27</f>
        <v>92</v>
      </c>
      <c r="AE49" s="194">
        <f xml:space="preserve"> Time!AE$27</f>
        <v>92</v>
      </c>
      <c r="AF49" s="194">
        <f xml:space="preserve"> Time!AF$27</f>
        <v>90</v>
      </c>
      <c r="AG49" s="194">
        <f xml:space="preserve"> Time!AG$27</f>
        <v>91</v>
      </c>
      <c r="AH49" s="194">
        <f xml:space="preserve"> Time!AH$27</f>
        <v>92</v>
      </c>
      <c r="AI49" s="194">
        <f xml:space="preserve"> Time!AI$27</f>
        <v>92</v>
      </c>
      <c r="AJ49" s="194">
        <f xml:space="preserve"> Time!AJ$27</f>
        <v>90</v>
      </c>
      <c r="AK49" s="194">
        <f xml:space="preserve"> Time!AK$27</f>
        <v>91</v>
      </c>
      <c r="AL49" s="194">
        <f xml:space="preserve"> Time!AL$27</f>
        <v>92</v>
      </c>
      <c r="AM49" s="194">
        <f xml:space="preserve"> Time!AM$27</f>
        <v>92</v>
      </c>
      <c r="AN49" s="194">
        <f xml:space="preserve"> Time!AN$27</f>
        <v>91</v>
      </c>
      <c r="AO49" s="194">
        <f xml:space="preserve"> Time!AO$27</f>
        <v>91</v>
      </c>
      <c r="AP49" s="194">
        <f xml:space="preserve"> Time!AP$27</f>
        <v>92</v>
      </c>
      <c r="AQ49" s="194">
        <f xml:space="preserve"> Time!AQ$27</f>
        <v>92</v>
      </c>
      <c r="AR49" s="194">
        <f xml:space="preserve"> Time!AR$27</f>
        <v>90</v>
      </c>
      <c r="AS49" s="194">
        <f xml:space="preserve"> Time!AS$27</f>
        <v>91</v>
      </c>
      <c r="AT49" s="194">
        <f xml:space="preserve"> Time!AT$27</f>
        <v>92</v>
      </c>
      <c r="AU49" s="194">
        <f xml:space="preserve"> Time!AU$27</f>
        <v>92</v>
      </c>
      <c r="AV49" s="194">
        <f xml:space="preserve"> Time!AV$27</f>
        <v>90</v>
      </c>
      <c r="AW49" s="194">
        <f xml:space="preserve"> Time!AW$27</f>
        <v>91</v>
      </c>
      <c r="AX49" s="194">
        <f xml:space="preserve"> Time!AX$27</f>
        <v>92</v>
      </c>
      <c r="AY49" s="194">
        <f xml:space="preserve"> Time!AY$27</f>
        <v>92</v>
      </c>
      <c r="AZ49" s="194">
        <f xml:space="preserve"> Time!AZ$27</f>
        <v>90</v>
      </c>
      <c r="BA49" s="194">
        <f xml:space="preserve"> Time!BA$27</f>
        <v>91</v>
      </c>
      <c r="BB49" s="194">
        <f xml:space="preserve"> Time!BB$27</f>
        <v>92</v>
      </c>
      <c r="BC49" s="194">
        <f xml:space="preserve"> Time!BC$27</f>
        <v>92</v>
      </c>
      <c r="BD49" s="194">
        <f xml:space="preserve"> Time!BD$27</f>
        <v>91</v>
      </c>
      <c r="BE49" s="194">
        <f xml:space="preserve"> Time!BE$27</f>
        <v>91</v>
      </c>
      <c r="BF49" s="194">
        <f xml:space="preserve"> Time!BF$27</f>
        <v>92</v>
      </c>
      <c r="BG49" s="194">
        <f xml:space="preserve"> Time!BG$27</f>
        <v>92</v>
      </c>
      <c r="BH49" s="194">
        <f xml:space="preserve"> Time!BH$27</f>
        <v>90</v>
      </c>
      <c r="BI49" s="194">
        <f xml:space="preserve"> Time!BI$27</f>
        <v>91</v>
      </c>
      <c r="BJ49" s="194">
        <f xml:space="preserve"> Time!BJ$27</f>
        <v>92</v>
      </c>
      <c r="BK49" s="194">
        <f xml:space="preserve"> Time!BK$27</f>
        <v>92</v>
      </c>
      <c r="BL49" s="194">
        <f xml:space="preserve"> Time!BL$27</f>
        <v>90</v>
      </c>
      <c r="BM49" s="194">
        <f xml:space="preserve"> Time!BM$27</f>
        <v>91</v>
      </c>
      <c r="BN49" s="194">
        <f xml:space="preserve"> Time!BN$27</f>
        <v>92</v>
      </c>
      <c r="BO49" s="194">
        <f xml:space="preserve"> Time!BO$27</f>
        <v>92</v>
      </c>
      <c r="BP49" s="194">
        <f xml:space="preserve"> Time!BP$27</f>
        <v>90</v>
      </c>
      <c r="BQ49" s="194">
        <f xml:space="preserve"> Time!BQ$27</f>
        <v>91</v>
      </c>
      <c r="BR49" s="194">
        <f xml:space="preserve"> Time!BR$27</f>
        <v>92</v>
      </c>
      <c r="BS49" s="194">
        <f xml:space="preserve"> Time!BS$27</f>
        <v>92</v>
      </c>
      <c r="BT49" s="194">
        <f xml:space="preserve"> Time!BT$27</f>
        <v>91</v>
      </c>
      <c r="BU49" s="194">
        <f xml:space="preserve"> Time!BU$27</f>
        <v>91</v>
      </c>
      <c r="BV49" s="194">
        <f xml:space="preserve"> Time!BV$27</f>
        <v>92</v>
      </c>
      <c r="BW49" s="194">
        <f xml:space="preserve"> Time!BW$27</f>
        <v>92</v>
      </c>
    </row>
    <row r="50" spans="1:75" x14ac:dyDescent="0.25">
      <c r="E50" s="8" t="str">
        <f t="shared" ref="E50:AJ50" si="42" xml:space="preserve"> E$46</f>
        <v>Daily food and beverages revenue</v>
      </c>
      <c r="F50" s="8">
        <f t="shared" si="42"/>
        <v>0</v>
      </c>
      <c r="G50" s="8" t="str">
        <f t="shared" si="42"/>
        <v>USD per ORD</v>
      </c>
      <c r="H50" s="8">
        <f t="shared" si="42"/>
        <v>0</v>
      </c>
      <c r="I50" s="8">
        <f t="shared" si="42"/>
        <v>0</v>
      </c>
      <c r="J50" s="8">
        <f t="shared" si="42"/>
        <v>0</v>
      </c>
      <c r="K50" s="8">
        <f t="shared" si="42"/>
        <v>0</v>
      </c>
      <c r="L50" s="8">
        <f t="shared" si="42"/>
        <v>13412.5</v>
      </c>
      <c r="M50" s="8">
        <f t="shared" si="42"/>
        <v>26412.5</v>
      </c>
      <c r="N50" s="8">
        <f t="shared" si="42"/>
        <v>29012.5</v>
      </c>
      <c r="O50" s="8">
        <f t="shared" si="42"/>
        <v>43626</v>
      </c>
      <c r="P50" s="8">
        <f t="shared" si="42"/>
        <v>13412.5</v>
      </c>
      <c r="Q50" s="8">
        <f t="shared" si="42"/>
        <v>26412.5</v>
      </c>
      <c r="R50" s="8">
        <f t="shared" si="42"/>
        <v>29012.5</v>
      </c>
      <c r="S50" s="8">
        <f t="shared" si="42"/>
        <v>43626</v>
      </c>
      <c r="T50" s="8">
        <f t="shared" si="42"/>
        <v>13412.5</v>
      </c>
      <c r="U50" s="8">
        <f t="shared" si="42"/>
        <v>26412.5</v>
      </c>
      <c r="V50" s="8">
        <f t="shared" si="42"/>
        <v>29012.5</v>
      </c>
      <c r="W50" s="8">
        <f t="shared" si="42"/>
        <v>43626</v>
      </c>
      <c r="X50" s="8">
        <f t="shared" si="42"/>
        <v>16066</v>
      </c>
      <c r="Y50" s="8">
        <f t="shared" si="42"/>
        <v>26412.5</v>
      </c>
      <c r="Z50" s="8">
        <f t="shared" si="42"/>
        <v>29012.5</v>
      </c>
      <c r="AA50" s="8">
        <f t="shared" si="42"/>
        <v>40972.5</v>
      </c>
      <c r="AB50" s="8">
        <f t="shared" si="42"/>
        <v>16066</v>
      </c>
      <c r="AC50" s="8">
        <f t="shared" si="42"/>
        <v>26412.5</v>
      </c>
      <c r="AD50" s="8">
        <f t="shared" si="42"/>
        <v>29012.5</v>
      </c>
      <c r="AE50" s="8">
        <f t="shared" si="42"/>
        <v>40972.5</v>
      </c>
      <c r="AF50" s="8">
        <f t="shared" si="42"/>
        <v>16066</v>
      </c>
      <c r="AG50" s="8">
        <f t="shared" si="42"/>
        <v>26412.5</v>
      </c>
      <c r="AH50" s="8">
        <f t="shared" si="42"/>
        <v>29012.5</v>
      </c>
      <c r="AI50" s="8">
        <f t="shared" si="42"/>
        <v>40972.5</v>
      </c>
      <c r="AJ50" s="8">
        <f t="shared" si="42"/>
        <v>16066</v>
      </c>
      <c r="AK50" s="8">
        <f t="shared" ref="AK50:BP50" si="43" xml:space="preserve"> AK$46</f>
        <v>26412.5</v>
      </c>
      <c r="AL50" s="8">
        <f t="shared" si="43"/>
        <v>29012.5</v>
      </c>
      <c r="AM50" s="8">
        <f t="shared" si="43"/>
        <v>40972.5</v>
      </c>
      <c r="AN50" s="8">
        <f t="shared" si="43"/>
        <v>16066</v>
      </c>
      <c r="AO50" s="8">
        <f t="shared" si="43"/>
        <v>26412.5</v>
      </c>
      <c r="AP50" s="8">
        <f t="shared" si="43"/>
        <v>29012.5</v>
      </c>
      <c r="AQ50" s="8">
        <f t="shared" si="43"/>
        <v>40972.5</v>
      </c>
      <c r="AR50" s="8">
        <f t="shared" si="43"/>
        <v>16066</v>
      </c>
      <c r="AS50" s="8">
        <f t="shared" si="43"/>
        <v>26412.5</v>
      </c>
      <c r="AT50" s="8">
        <f t="shared" si="43"/>
        <v>29012.5</v>
      </c>
      <c r="AU50" s="8">
        <f t="shared" si="43"/>
        <v>40972.5</v>
      </c>
      <c r="AV50" s="8">
        <f t="shared" si="43"/>
        <v>16066</v>
      </c>
      <c r="AW50" s="8">
        <f t="shared" si="43"/>
        <v>26412.5</v>
      </c>
      <c r="AX50" s="8">
        <f t="shared" si="43"/>
        <v>29012.5</v>
      </c>
      <c r="AY50" s="8">
        <f t="shared" si="43"/>
        <v>40972.5</v>
      </c>
      <c r="AZ50" s="8">
        <f t="shared" si="43"/>
        <v>16066</v>
      </c>
      <c r="BA50" s="8">
        <f t="shared" si="43"/>
        <v>26412.5</v>
      </c>
      <c r="BB50" s="8">
        <f t="shared" si="43"/>
        <v>29012.5</v>
      </c>
      <c r="BC50" s="8">
        <f t="shared" si="43"/>
        <v>40972.5</v>
      </c>
      <c r="BD50" s="8">
        <f t="shared" si="43"/>
        <v>16066</v>
      </c>
      <c r="BE50" s="8">
        <f t="shared" si="43"/>
        <v>26412.5</v>
      </c>
      <c r="BF50" s="8">
        <f t="shared" si="43"/>
        <v>29012.5</v>
      </c>
      <c r="BG50" s="8">
        <f t="shared" si="43"/>
        <v>40972.5</v>
      </c>
      <c r="BH50" s="8">
        <f t="shared" si="43"/>
        <v>16066</v>
      </c>
      <c r="BI50" s="8">
        <f t="shared" si="43"/>
        <v>26412.5</v>
      </c>
      <c r="BJ50" s="8">
        <f t="shared" si="43"/>
        <v>29012.5</v>
      </c>
      <c r="BK50" s="8">
        <f t="shared" si="43"/>
        <v>40972.5</v>
      </c>
      <c r="BL50" s="8">
        <f t="shared" si="43"/>
        <v>16066</v>
      </c>
      <c r="BM50" s="8">
        <f t="shared" si="43"/>
        <v>26412.5</v>
      </c>
      <c r="BN50" s="8">
        <f t="shared" si="43"/>
        <v>29012.5</v>
      </c>
      <c r="BO50" s="8">
        <f t="shared" si="43"/>
        <v>40972.5</v>
      </c>
      <c r="BP50" s="8">
        <f t="shared" si="43"/>
        <v>16066</v>
      </c>
      <c r="BQ50" s="8">
        <f t="shared" ref="BQ50:BW50" si="44" xml:space="preserve"> BQ$46</f>
        <v>26412.5</v>
      </c>
      <c r="BR50" s="8">
        <f t="shared" si="44"/>
        <v>29012.5</v>
      </c>
      <c r="BS50" s="8">
        <f t="shared" si="44"/>
        <v>40972.5</v>
      </c>
      <c r="BT50" s="8">
        <f t="shared" si="44"/>
        <v>0</v>
      </c>
      <c r="BU50" s="8">
        <f t="shared" si="44"/>
        <v>0</v>
      </c>
      <c r="BV50" s="8">
        <f t="shared" si="44"/>
        <v>0</v>
      </c>
      <c r="BW50" s="8">
        <f t="shared" si="44"/>
        <v>0</v>
      </c>
    </row>
    <row r="51" spans="1:75" s="221" customFormat="1" x14ac:dyDescent="0.25">
      <c r="A51" s="217"/>
      <c r="B51" s="217"/>
      <c r="C51" s="218"/>
      <c r="D51" s="219"/>
      <c r="E51" s="220" t="s">
        <v>176</v>
      </c>
      <c r="F51" s="220"/>
      <c r="G51" s="220" t="s">
        <v>172</v>
      </c>
      <c r="H51" s="220"/>
      <c r="I51" s="220"/>
      <c r="J51" s="220">
        <f t="shared" ref="J51" si="45">J50*J49/$F48</f>
        <v>0</v>
      </c>
      <c r="K51" s="220">
        <f t="shared" ref="K51" si="46">K50*K49/$F48</f>
        <v>0</v>
      </c>
      <c r="L51" s="220">
        <f t="shared" ref="L51" si="47">L50*L49/$F48</f>
        <v>1207.125</v>
      </c>
      <c r="M51" s="220">
        <f t="shared" ref="M51" si="48">M50*M49/$F48</f>
        <v>2403.5374999999999</v>
      </c>
      <c r="N51" s="220">
        <f t="shared" ref="N51" si="49">N50*N49/$F48</f>
        <v>2669.15</v>
      </c>
      <c r="O51" s="220">
        <f t="shared" ref="O51" si="50">O50*O49/$F48</f>
        <v>4013.5920000000001</v>
      </c>
      <c r="P51" s="220">
        <f t="shared" ref="P51" si="51">P50*P49/$F48</f>
        <v>1207.125</v>
      </c>
      <c r="Q51" s="220">
        <f t="shared" ref="Q51" si="52">Q50*Q49/$F48</f>
        <v>2403.5374999999999</v>
      </c>
      <c r="R51" s="220">
        <f t="shared" ref="R51" si="53">R50*R49/$F48</f>
        <v>2669.15</v>
      </c>
      <c r="S51" s="220">
        <f t="shared" ref="S51" si="54">S50*S49/$F48</f>
        <v>4013.5920000000001</v>
      </c>
      <c r="T51" s="220">
        <f t="shared" ref="T51" si="55">T50*T49/$F48</f>
        <v>1207.125</v>
      </c>
      <c r="U51" s="220">
        <f t="shared" ref="U51" si="56">U50*U49/$F48</f>
        <v>2403.5374999999999</v>
      </c>
      <c r="V51" s="220">
        <f t="shared" ref="V51" si="57">V50*V49/$F48</f>
        <v>2669.15</v>
      </c>
      <c r="W51" s="220">
        <f t="shared" ref="W51" si="58">W50*W49/$F48</f>
        <v>4013.5920000000001</v>
      </c>
      <c r="X51" s="220">
        <f t="shared" ref="X51" si="59">X50*X49/$F48</f>
        <v>1462.0060000000001</v>
      </c>
      <c r="Y51" s="220">
        <f t="shared" ref="Y51" si="60">Y50*Y49/$F48</f>
        <v>2403.5374999999999</v>
      </c>
      <c r="Z51" s="220">
        <f t="shared" ref="Z51" si="61">Z50*Z49/$F48</f>
        <v>2669.15</v>
      </c>
      <c r="AA51" s="220">
        <f t="shared" ref="AA51" si="62">AA50*AA49/$F48</f>
        <v>3769.47</v>
      </c>
      <c r="AB51" s="220">
        <f t="shared" ref="AB51" si="63">AB50*AB49/$F48</f>
        <v>1445.94</v>
      </c>
      <c r="AC51" s="220">
        <f t="shared" ref="AC51" si="64">AC50*AC49/$F48</f>
        <v>2403.5374999999999</v>
      </c>
      <c r="AD51" s="220">
        <f t="shared" ref="AD51" si="65">AD50*AD49/$F48</f>
        <v>2669.15</v>
      </c>
      <c r="AE51" s="220">
        <f t="shared" ref="AE51" si="66">AE50*AE49/$F48</f>
        <v>3769.47</v>
      </c>
      <c r="AF51" s="220">
        <f t="shared" ref="AF51" si="67">AF50*AF49/$F48</f>
        <v>1445.94</v>
      </c>
      <c r="AG51" s="220">
        <f t="shared" ref="AG51" si="68">AG50*AG49/$F48</f>
        <v>2403.5374999999999</v>
      </c>
      <c r="AH51" s="220">
        <f t="shared" ref="AH51" si="69">AH50*AH49/$F48</f>
        <v>2669.15</v>
      </c>
      <c r="AI51" s="220">
        <f t="shared" ref="AI51" si="70">AI50*AI49/$F48</f>
        <v>3769.47</v>
      </c>
      <c r="AJ51" s="220">
        <f t="shared" ref="AJ51" si="71">AJ50*AJ49/$F48</f>
        <v>1445.94</v>
      </c>
      <c r="AK51" s="220">
        <f t="shared" ref="AK51" si="72">AK50*AK49/$F48</f>
        <v>2403.5374999999999</v>
      </c>
      <c r="AL51" s="220">
        <f t="shared" ref="AL51" si="73">AL50*AL49/$F48</f>
        <v>2669.15</v>
      </c>
      <c r="AM51" s="220">
        <f t="shared" ref="AM51" si="74">AM50*AM49/$F48</f>
        <v>3769.47</v>
      </c>
      <c r="AN51" s="220">
        <f t="shared" ref="AN51" si="75">AN50*AN49/$F48</f>
        <v>1462.0060000000001</v>
      </c>
      <c r="AO51" s="220">
        <f t="shared" ref="AO51" si="76">AO50*AO49/$F48</f>
        <v>2403.5374999999999</v>
      </c>
      <c r="AP51" s="220">
        <f t="shared" ref="AP51" si="77">AP50*AP49/$F48</f>
        <v>2669.15</v>
      </c>
      <c r="AQ51" s="220">
        <f t="shared" ref="AQ51" si="78">AQ50*AQ49/$F48</f>
        <v>3769.47</v>
      </c>
      <c r="AR51" s="220">
        <f t="shared" ref="AR51" si="79">AR50*AR49/$F48</f>
        <v>1445.94</v>
      </c>
      <c r="AS51" s="220">
        <f t="shared" ref="AS51" si="80">AS50*AS49/$F48</f>
        <v>2403.5374999999999</v>
      </c>
      <c r="AT51" s="220">
        <f t="shared" ref="AT51" si="81">AT50*AT49/$F48</f>
        <v>2669.15</v>
      </c>
      <c r="AU51" s="220">
        <f t="shared" ref="AU51" si="82">AU50*AU49/$F48</f>
        <v>3769.47</v>
      </c>
      <c r="AV51" s="220">
        <f t="shared" ref="AV51" si="83">AV50*AV49/$F48</f>
        <v>1445.94</v>
      </c>
      <c r="AW51" s="220">
        <f t="shared" ref="AW51" si="84">AW50*AW49/$F48</f>
        <v>2403.5374999999999</v>
      </c>
      <c r="AX51" s="220">
        <f t="shared" ref="AX51" si="85">AX50*AX49/$F48</f>
        <v>2669.15</v>
      </c>
      <c r="AY51" s="220">
        <f t="shared" ref="AY51" si="86">AY50*AY49/$F48</f>
        <v>3769.47</v>
      </c>
      <c r="AZ51" s="220">
        <f t="shared" ref="AZ51" si="87">AZ50*AZ49/$F48</f>
        <v>1445.94</v>
      </c>
      <c r="BA51" s="220">
        <f t="shared" ref="BA51" si="88">BA50*BA49/$F48</f>
        <v>2403.5374999999999</v>
      </c>
      <c r="BB51" s="220">
        <f t="shared" ref="BB51" si="89">BB50*BB49/$F48</f>
        <v>2669.15</v>
      </c>
      <c r="BC51" s="220">
        <f t="shared" ref="BC51" si="90">BC50*BC49/$F48</f>
        <v>3769.47</v>
      </c>
      <c r="BD51" s="220">
        <f t="shared" ref="BD51" si="91">BD50*BD49/$F48</f>
        <v>1462.0060000000001</v>
      </c>
      <c r="BE51" s="220">
        <f t="shared" ref="BE51" si="92">BE50*BE49/$F48</f>
        <v>2403.5374999999999</v>
      </c>
      <c r="BF51" s="220">
        <f t="shared" ref="BF51" si="93">BF50*BF49/$F48</f>
        <v>2669.15</v>
      </c>
      <c r="BG51" s="220">
        <f t="shared" ref="BG51" si="94">BG50*BG49/$F48</f>
        <v>3769.47</v>
      </c>
      <c r="BH51" s="220">
        <f t="shared" ref="BH51" si="95">BH50*BH49/$F48</f>
        <v>1445.94</v>
      </c>
      <c r="BI51" s="220">
        <f t="shared" ref="BI51" si="96">BI50*BI49/$F48</f>
        <v>2403.5374999999999</v>
      </c>
      <c r="BJ51" s="220">
        <f t="shared" ref="BJ51" si="97">BJ50*BJ49/$F48</f>
        <v>2669.15</v>
      </c>
      <c r="BK51" s="220">
        <f t="shared" ref="BK51" si="98">BK50*BK49/$F48</f>
        <v>3769.47</v>
      </c>
      <c r="BL51" s="220">
        <f t="shared" ref="BL51" si="99">BL50*BL49/$F48</f>
        <v>1445.94</v>
      </c>
      <c r="BM51" s="220">
        <f t="shared" ref="BM51" si="100">BM50*BM49/$F48</f>
        <v>2403.5374999999999</v>
      </c>
      <c r="BN51" s="220">
        <f t="shared" ref="BN51" si="101">BN50*BN49/$F48</f>
        <v>2669.15</v>
      </c>
      <c r="BO51" s="220">
        <f t="shared" ref="BO51" si="102">BO50*BO49/$F48</f>
        <v>3769.47</v>
      </c>
      <c r="BP51" s="220">
        <f t="shared" ref="BP51" si="103">BP50*BP49/$F48</f>
        <v>1445.94</v>
      </c>
      <c r="BQ51" s="220">
        <f t="shared" ref="BQ51" si="104">BQ50*BQ49/$F48</f>
        <v>2403.5374999999999</v>
      </c>
      <c r="BR51" s="220">
        <f t="shared" ref="BR51" si="105">BR50*BR49/$F48</f>
        <v>2669.15</v>
      </c>
      <c r="BS51" s="220">
        <f t="shared" ref="BS51" si="106">BS50*BS49/$F48</f>
        <v>3769.47</v>
      </c>
      <c r="BT51" s="220">
        <f t="shared" ref="BT51" si="107">BT50*BT49/$F48</f>
        <v>0</v>
      </c>
      <c r="BU51" s="220">
        <f t="shared" ref="BU51" si="108">BU50*BU49/$F48</f>
        <v>0</v>
      </c>
      <c r="BV51" s="220">
        <f t="shared" ref="BV51" si="109">BV50*BV49/$F48</f>
        <v>0</v>
      </c>
      <c r="BW51" s="220">
        <f t="shared" ref="BW51" si="110">BW50*BW49/$F48</f>
        <v>0</v>
      </c>
    </row>
    <row r="53" spans="1:75" x14ac:dyDescent="0.25">
      <c r="B53" s="2" t="s">
        <v>178</v>
      </c>
    </row>
    <row r="54" spans="1:75" customFormat="1" x14ac:dyDescent="0.25">
      <c r="E54" s="4" t="str">
        <f t="shared" ref="E54:AJ54" si="111" xml:space="preserve"> E$32</f>
        <v>quarterly room operating revenue</v>
      </c>
      <c r="F54" s="4">
        <f t="shared" si="111"/>
        <v>0</v>
      </c>
      <c r="G54" s="4" t="str">
        <f t="shared" si="111"/>
        <v>USDK / ORD</v>
      </c>
      <c r="H54" s="4">
        <f t="shared" si="111"/>
        <v>0</v>
      </c>
      <c r="I54" s="4">
        <f t="shared" si="111"/>
        <v>0</v>
      </c>
      <c r="J54" s="4">
        <f t="shared" si="111"/>
        <v>0</v>
      </c>
      <c r="K54" s="4">
        <f t="shared" si="111"/>
        <v>0</v>
      </c>
      <c r="L54" s="4">
        <f t="shared" si="111"/>
        <v>2569.5</v>
      </c>
      <c r="M54" s="4">
        <f t="shared" si="111"/>
        <v>5091.45</v>
      </c>
      <c r="N54" s="4">
        <f t="shared" si="111"/>
        <v>5589</v>
      </c>
      <c r="O54" s="4">
        <f t="shared" si="111"/>
        <v>13447.824000000001</v>
      </c>
      <c r="P54" s="4">
        <f t="shared" si="111"/>
        <v>2569.5</v>
      </c>
      <c r="Q54" s="4">
        <f t="shared" si="111"/>
        <v>5091.45</v>
      </c>
      <c r="R54" s="4">
        <f t="shared" si="111"/>
        <v>5589</v>
      </c>
      <c r="S54" s="4">
        <f t="shared" si="111"/>
        <v>13447.824000000001</v>
      </c>
      <c r="T54" s="4">
        <f t="shared" si="111"/>
        <v>2569.5</v>
      </c>
      <c r="U54" s="4">
        <f t="shared" si="111"/>
        <v>5091.45</v>
      </c>
      <c r="V54" s="4">
        <f t="shared" si="111"/>
        <v>5589</v>
      </c>
      <c r="W54" s="4">
        <f t="shared" si="111"/>
        <v>13447.824000000001</v>
      </c>
      <c r="X54" s="4">
        <f t="shared" si="111"/>
        <v>5413.7719999999999</v>
      </c>
      <c r="Y54" s="4">
        <f t="shared" si="111"/>
        <v>5091.45</v>
      </c>
      <c r="Z54" s="4">
        <f t="shared" si="111"/>
        <v>5589</v>
      </c>
      <c r="AA54" s="4">
        <f t="shared" si="111"/>
        <v>10601.16</v>
      </c>
      <c r="AB54" s="4">
        <f t="shared" si="111"/>
        <v>5354.28</v>
      </c>
      <c r="AC54" s="4">
        <f t="shared" si="111"/>
        <v>5091.45</v>
      </c>
      <c r="AD54" s="4">
        <f t="shared" si="111"/>
        <v>5589</v>
      </c>
      <c r="AE54" s="4">
        <f t="shared" si="111"/>
        <v>10601.16</v>
      </c>
      <c r="AF54" s="4">
        <f t="shared" si="111"/>
        <v>5354.28</v>
      </c>
      <c r="AG54" s="4">
        <f t="shared" si="111"/>
        <v>5091.45</v>
      </c>
      <c r="AH54" s="4">
        <f t="shared" si="111"/>
        <v>5589</v>
      </c>
      <c r="AI54" s="4">
        <f t="shared" si="111"/>
        <v>10601.16</v>
      </c>
      <c r="AJ54" s="4">
        <f t="shared" si="111"/>
        <v>5354.28</v>
      </c>
      <c r="AK54" s="4">
        <f t="shared" ref="AK54:BP54" si="112" xml:space="preserve"> AK$32</f>
        <v>5091.45</v>
      </c>
      <c r="AL54" s="4">
        <f t="shared" si="112"/>
        <v>5589</v>
      </c>
      <c r="AM54" s="4">
        <f t="shared" si="112"/>
        <v>10601.16</v>
      </c>
      <c r="AN54" s="4">
        <f t="shared" si="112"/>
        <v>5413.7719999999999</v>
      </c>
      <c r="AO54" s="4">
        <f t="shared" si="112"/>
        <v>5091.45</v>
      </c>
      <c r="AP54" s="4">
        <f t="shared" si="112"/>
        <v>5589</v>
      </c>
      <c r="AQ54" s="4">
        <f t="shared" si="112"/>
        <v>10601.16</v>
      </c>
      <c r="AR54" s="4">
        <f t="shared" si="112"/>
        <v>5354.28</v>
      </c>
      <c r="AS54" s="4">
        <f t="shared" si="112"/>
        <v>5091.45</v>
      </c>
      <c r="AT54" s="4">
        <f t="shared" si="112"/>
        <v>5589</v>
      </c>
      <c r="AU54" s="4">
        <f t="shared" si="112"/>
        <v>10601.16</v>
      </c>
      <c r="AV54" s="4">
        <f t="shared" si="112"/>
        <v>5354.28</v>
      </c>
      <c r="AW54" s="4">
        <f t="shared" si="112"/>
        <v>5091.45</v>
      </c>
      <c r="AX54" s="4">
        <f t="shared" si="112"/>
        <v>5589</v>
      </c>
      <c r="AY54" s="4">
        <f t="shared" si="112"/>
        <v>10601.16</v>
      </c>
      <c r="AZ54" s="4">
        <f t="shared" si="112"/>
        <v>5354.28</v>
      </c>
      <c r="BA54" s="4">
        <f t="shared" si="112"/>
        <v>5091.45</v>
      </c>
      <c r="BB54" s="4">
        <f t="shared" si="112"/>
        <v>5589</v>
      </c>
      <c r="BC54" s="4">
        <f t="shared" si="112"/>
        <v>10601.16</v>
      </c>
      <c r="BD54" s="4">
        <f t="shared" si="112"/>
        <v>5413.7719999999999</v>
      </c>
      <c r="BE54" s="4">
        <f t="shared" si="112"/>
        <v>5091.45</v>
      </c>
      <c r="BF54" s="4">
        <f t="shared" si="112"/>
        <v>5589</v>
      </c>
      <c r="BG54" s="4">
        <f t="shared" si="112"/>
        <v>10601.16</v>
      </c>
      <c r="BH54" s="4">
        <f t="shared" si="112"/>
        <v>5354.28</v>
      </c>
      <c r="BI54" s="4">
        <f t="shared" si="112"/>
        <v>5091.45</v>
      </c>
      <c r="BJ54" s="4">
        <f t="shared" si="112"/>
        <v>5589</v>
      </c>
      <c r="BK54" s="4">
        <f t="shared" si="112"/>
        <v>10601.16</v>
      </c>
      <c r="BL54" s="4">
        <f t="shared" si="112"/>
        <v>5354.28</v>
      </c>
      <c r="BM54" s="4">
        <f t="shared" si="112"/>
        <v>5091.45</v>
      </c>
      <c r="BN54" s="4">
        <f t="shared" si="112"/>
        <v>5589</v>
      </c>
      <c r="BO54" s="4">
        <f t="shared" si="112"/>
        <v>10601.16</v>
      </c>
      <c r="BP54" s="4">
        <f t="shared" si="112"/>
        <v>5354.28</v>
      </c>
      <c r="BQ54" s="4">
        <f t="shared" ref="BQ54:BW54" si="113" xml:space="preserve"> BQ$32</f>
        <v>5091.45</v>
      </c>
      <c r="BR54" s="4">
        <f t="shared" si="113"/>
        <v>5589</v>
      </c>
      <c r="BS54" s="4">
        <f t="shared" si="113"/>
        <v>10601.16</v>
      </c>
      <c r="BT54" s="4">
        <f t="shared" si="113"/>
        <v>0</v>
      </c>
      <c r="BU54" s="4">
        <f t="shared" si="113"/>
        <v>0</v>
      </c>
      <c r="BV54" s="4">
        <f t="shared" si="113"/>
        <v>0</v>
      </c>
      <c r="BW54" s="4">
        <f t="shared" si="113"/>
        <v>0</v>
      </c>
    </row>
    <row r="55" spans="1:75" x14ac:dyDescent="0.25">
      <c r="E55" s="8" t="str">
        <f t="shared" ref="E55:AJ55" si="114" xml:space="preserve"> E$51</f>
        <v>quarterly F&amp;B operating revenue</v>
      </c>
      <c r="F55" s="8">
        <f t="shared" si="114"/>
        <v>0</v>
      </c>
      <c r="G55" s="8" t="str">
        <f t="shared" si="114"/>
        <v>USDK / ORD</v>
      </c>
      <c r="H55" s="8">
        <f t="shared" si="114"/>
        <v>0</v>
      </c>
      <c r="I55" s="8">
        <f t="shared" si="114"/>
        <v>0</v>
      </c>
      <c r="J55" s="8">
        <f t="shared" si="114"/>
        <v>0</v>
      </c>
      <c r="K55" s="8">
        <f t="shared" si="114"/>
        <v>0</v>
      </c>
      <c r="L55" s="8">
        <f t="shared" si="114"/>
        <v>1207.125</v>
      </c>
      <c r="M55" s="8">
        <f t="shared" si="114"/>
        <v>2403.5374999999999</v>
      </c>
      <c r="N55" s="8">
        <f t="shared" si="114"/>
        <v>2669.15</v>
      </c>
      <c r="O55" s="8">
        <f t="shared" si="114"/>
        <v>4013.5920000000001</v>
      </c>
      <c r="P55" s="8">
        <f t="shared" si="114"/>
        <v>1207.125</v>
      </c>
      <c r="Q55" s="8">
        <f t="shared" si="114"/>
        <v>2403.5374999999999</v>
      </c>
      <c r="R55" s="8">
        <f t="shared" si="114"/>
        <v>2669.15</v>
      </c>
      <c r="S55" s="8">
        <f t="shared" si="114"/>
        <v>4013.5920000000001</v>
      </c>
      <c r="T55" s="8">
        <f t="shared" si="114"/>
        <v>1207.125</v>
      </c>
      <c r="U55" s="8">
        <f t="shared" si="114"/>
        <v>2403.5374999999999</v>
      </c>
      <c r="V55" s="8">
        <f t="shared" si="114"/>
        <v>2669.15</v>
      </c>
      <c r="W55" s="8">
        <f t="shared" si="114"/>
        <v>4013.5920000000001</v>
      </c>
      <c r="X55" s="8">
        <f t="shared" si="114"/>
        <v>1462.0060000000001</v>
      </c>
      <c r="Y55" s="8">
        <f t="shared" si="114"/>
        <v>2403.5374999999999</v>
      </c>
      <c r="Z55" s="8">
        <f t="shared" si="114"/>
        <v>2669.15</v>
      </c>
      <c r="AA55" s="8">
        <f t="shared" si="114"/>
        <v>3769.47</v>
      </c>
      <c r="AB55" s="8">
        <f t="shared" si="114"/>
        <v>1445.94</v>
      </c>
      <c r="AC55" s="8">
        <f t="shared" si="114"/>
        <v>2403.5374999999999</v>
      </c>
      <c r="AD55" s="8">
        <f t="shared" si="114"/>
        <v>2669.15</v>
      </c>
      <c r="AE55" s="8">
        <f t="shared" si="114"/>
        <v>3769.47</v>
      </c>
      <c r="AF55" s="8">
        <f t="shared" si="114"/>
        <v>1445.94</v>
      </c>
      <c r="AG55" s="8">
        <f t="shared" si="114"/>
        <v>2403.5374999999999</v>
      </c>
      <c r="AH55" s="8">
        <f t="shared" si="114"/>
        <v>2669.15</v>
      </c>
      <c r="AI55" s="8">
        <f t="shared" si="114"/>
        <v>3769.47</v>
      </c>
      <c r="AJ55" s="8">
        <f t="shared" si="114"/>
        <v>1445.94</v>
      </c>
      <c r="AK55" s="8">
        <f t="shared" ref="AK55:BP55" si="115" xml:space="preserve"> AK$51</f>
        <v>2403.5374999999999</v>
      </c>
      <c r="AL55" s="8">
        <f t="shared" si="115"/>
        <v>2669.15</v>
      </c>
      <c r="AM55" s="8">
        <f t="shared" si="115"/>
        <v>3769.47</v>
      </c>
      <c r="AN55" s="8">
        <f t="shared" si="115"/>
        <v>1462.0060000000001</v>
      </c>
      <c r="AO55" s="8">
        <f t="shared" si="115"/>
        <v>2403.5374999999999</v>
      </c>
      <c r="AP55" s="8">
        <f t="shared" si="115"/>
        <v>2669.15</v>
      </c>
      <c r="AQ55" s="8">
        <f t="shared" si="115"/>
        <v>3769.47</v>
      </c>
      <c r="AR55" s="8">
        <f t="shared" si="115"/>
        <v>1445.94</v>
      </c>
      <c r="AS55" s="8">
        <f t="shared" si="115"/>
        <v>2403.5374999999999</v>
      </c>
      <c r="AT55" s="8">
        <f t="shared" si="115"/>
        <v>2669.15</v>
      </c>
      <c r="AU55" s="8">
        <f t="shared" si="115"/>
        <v>3769.47</v>
      </c>
      <c r="AV55" s="8">
        <f t="shared" si="115"/>
        <v>1445.94</v>
      </c>
      <c r="AW55" s="8">
        <f t="shared" si="115"/>
        <v>2403.5374999999999</v>
      </c>
      <c r="AX55" s="8">
        <f t="shared" si="115"/>
        <v>2669.15</v>
      </c>
      <c r="AY55" s="8">
        <f t="shared" si="115"/>
        <v>3769.47</v>
      </c>
      <c r="AZ55" s="8">
        <f t="shared" si="115"/>
        <v>1445.94</v>
      </c>
      <c r="BA55" s="8">
        <f t="shared" si="115"/>
        <v>2403.5374999999999</v>
      </c>
      <c r="BB55" s="8">
        <f t="shared" si="115"/>
        <v>2669.15</v>
      </c>
      <c r="BC55" s="8">
        <f t="shared" si="115"/>
        <v>3769.47</v>
      </c>
      <c r="BD55" s="8">
        <f t="shared" si="115"/>
        <v>1462.0060000000001</v>
      </c>
      <c r="BE55" s="8">
        <f t="shared" si="115"/>
        <v>2403.5374999999999</v>
      </c>
      <c r="BF55" s="8">
        <f t="shared" si="115"/>
        <v>2669.15</v>
      </c>
      <c r="BG55" s="8">
        <f t="shared" si="115"/>
        <v>3769.47</v>
      </c>
      <c r="BH55" s="8">
        <f t="shared" si="115"/>
        <v>1445.94</v>
      </c>
      <c r="BI55" s="8">
        <f t="shared" si="115"/>
        <v>2403.5374999999999</v>
      </c>
      <c r="BJ55" s="8">
        <f t="shared" si="115"/>
        <v>2669.15</v>
      </c>
      <c r="BK55" s="8">
        <f t="shared" si="115"/>
        <v>3769.47</v>
      </c>
      <c r="BL55" s="8">
        <f t="shared" si="115"/>
        <v>1445.94</v>
      </c>
      <c r="BM55" s="8">
        <f t="shared" si="115"/>
        <v>2403.5374999999999</v>
      </c>
      <c r="BN55" s="8">
        <f t="shared" si="115"/>
        <v>2669.15</v>
      </c>
      <c r="BO55" s="8">
        <f t="shared" si="115"/>
        <v>3769.47</v>
      </c>
      <c r="BP55" s="8">
        <f t="shared" si="115"/>
        <v>1445.94</v>
      </c>
      <c r="BQ55" s="8">
        <f t="shared" ref="BQ55:BW55" si="116" xml:space="preserve"> BQ$51</f>
        <v>2403.5374999999999</v>
      </c>
      <c r="BR55" s="8">
        <f t="shared" si="116"/>
        <v>2669.15</v>
      </c>
      <c r="BS55" s="8">
        <f t="shared" si="116"/>
        <v>3769.47</v>
      </c>
      <c r="BT55" s="8">
        <f t="shared" si="116"/>
        <v>0</v>
      </c>
      <c r="BU55" s="8">
        <f t="shared" si="116"/>
        <v>0</v>
      </c>
      <c r="BV55" s="8">
        <f t="shared" si="116"/>
        <v>0</v>
      </c>
      <c r="BW55" s="8">
        <f t="shared" si="116"/>
        <v>0</v>
      </c>
    </row>
    <row r="56" spans="1:75" s="224" customFormat="1" x14ac:dyDescent="0.25">
      <c r="A56" s="222"/>
      <c r="B56" s="222"/>
      <c r="C56" s="223"/>
      <c r="E56" s="225" t="s">
        <v>179</v>
      </c>
      <c r="F56" s="225"/>
      <c r="G56" s="225" t="s">
        <v>172</v>
      </c>
      <c r="H56" s="225"/>
      <c r="I56" s="225"/>
      <c r="J56" s="225">
        <f t="shared" ref="J56:AO56" si="117">SUM(J54:J55)</f>
        <v>0</v>
      </c>
      <c r="K56" s="225">
        <f t="shared" si="117"/>
        <v>0</v>
      </c>
      <c r="L56" s="225">
        <f t="shared" si="117"/>
        <v>3776.625</v>
      </c>
      <c r="M56" s="225">
        <f t="shared" si="117"/>
        <v>7494.9874999999993</v>
      </c>
      <c r="N56" s="225">
        <f t="shared" si="117"/>
        <v>8258.15</v>
      </c>
      <c r="O56" s="225">
        <f t="shared" si="117"/>
        <v>17461.416000000001</v>
      </c>
      <c r="P56" s="225">
        <f t="shared" si="117"/>
        <v>3776.625</v>
      </c>
      <c r="Q56" s="225">
        <f t="shared" si="117"/>
        <v>7494.9874999999993</v>
      </c>
      <c r="R56" s="225">
        <f t="shared" si="117"/>
        <v>8258.15</v>
      </c>
      <c r="S56" s="225">
        <f t="shared" si="117"/>
        <v>17461.416000000001</v>
      </c>
      <c r="T56" s="225">
        <f t="shared" si="117"/>
        <v>3776.625</v>
      </c>
      <c r="U56" s="225">
        <f t="shared" si="117"/>
        <v>7494.9874999999993</v>
      </c>
      <c r="V56" s="225">
        <f t="shared" si="117"/>
        <v>8258.15</v>
      </c>
      <c r="W56" s="225">
        <f t="shared" si="117"/>
        <v>17461.416000000001</v>
      </c>
      <c r="X56" s="225">
        <f t="shared" si="117"/>
        <v>6875.7780000000002</v>
      </c>
      <c r="Y56" s="225">
        <f t="shared" si="117"/>
        <v>7494.9874999999993</v>
      </c>
      <c r="Z56" s="225">
        <f t="shared" si="117"/>
        <v>8258.15</v>
      </c>
      <c r="AA56" s="225">
        <f t="shared" si="117"/>
        <v>14370.63</v>
      </c>
      <c r="AB56" s="225">
        <f t="shared" si="117"/>
        <v>6800.2199999999993</v>
      </c>
      <c r="AC56" s="225">
        <f t="shared" si="117"/>
        <v>7494.9874999999993</v>
      </c>
      <c r="AD56" s="225">
        <f t="shared" si="117"/>
        <v>8258.15</v>
      </c>
      <c r="AE56" s="225">
        <f t="shared" si="117"/>
        <v>14370.63</v>
      </c>
      <c r="AF56" s="225">
        <f t="shared" si="117"/>
        <v>6800.2199999999993</v>
      </c>
      <c r="AG56" s="225">
        <f t="shared" si="117"/>
        <v>7494.9874999999993</v>
      </c>
      <c r="AH56" s="225">
        <f t="shared" si="117"/>
        <v>8258.15</v>
      </c>
      <c r="AI56" s="225">
        <f t="shared" si="117"/>
        <v>14370.63</v>
      </c>
      <c r="AJ56" s="225">
        <f t="shared" si="117"/>
        <v>6800.2199999999993</v>
      </c>
      <c r="AK56" s="225">
        <f t="shared" si="117"/>
        <v>7494.9874999999993</v>
      </c>
      <c r="AL56" s="225">
        <f t="shared" si="117"/>
        <v>8258.15</v>
      </c>
      <c r="AM56" s="225">
        <f t="shared" si="117"/>
        <v>14370.63</v>
      </c>
      <c r="AN56" s="225">
        <f t="shared" si="117"/>
        <v>6875.7780000000002</v>
      </c>
      <c r="AO56" s="225">
        <f t="shared" si="117"/>
        <v>7494.9874999999993</v>
      </c>
      <c r="AP56" s="225">
        <f t="shared" ref="AP56:BU56" si="118">SUM(AP54:AP55)</f>
        <v>8258.15</v>
      </c>
      <c r="AQ56" s="225">
        <f t="shared" si="118"/>
        <v>14370.63</v>
      </c>
      <c r="AR56" s="225">
        <f t="shared" si="118"/>
        <v>6800.2199999999993</v>
      </c>
      <c r="AS56" s="225">
        <f t="shared" si="118"/>
        <v>7494.9874999999993</v>
      </c>
      <c r="AT56" s="225">
        <f t="shared" si="118"/>
        <v>8258.15</v>
      </c>
      <c r="AU56" s="225">
        <f t="shared" si="118"/>
        <v>14370.63</v>
      </c>
      <c r="AV56" s="225">
        <f t="shared" si="118"/>
        <v>6800.2199999999993</v>
      </c>
      <c r="AW56" s="225">
        <f t="shared" si="118"/>
        <v>7494.9874999999993</v>
      </c>
      <c r="AX56" s="225">
        <f t="shared" si="118"/>
        <v>8258.15</v>
      </c>
      <c r="AY56" s="225">
        <f t="shared" si="118"/>
        <v>14370.63</v>
      </c>
      <c r="AZ56" s="225">
        <f t="shared" si="118"/>
        <v>6800.2199999999993</v>
      </c>
      <c r="BA56" s="225">
        <f t="shared" si="118"/>
        <v>7494.9874999999993</v>
      </c>
      <c r="BB56" s="225">
        <f t="shared" si="118"/>
        <v>8258.15</v>
      </c>
      <c r="BC56" s="225">
        <f t="shared" si="118"/>
        <v>14370.63</v>
      </c>
      <c r="BD56" s="225">
        <f t="shared" si="118"/>
        <v>6875.7780000000002</v>
      </c>
      <c r="BE56" s="225">
        <f t="shared" si="118"/>
        <v>7494.9874999999993</v>
      </c>
      <c r="BF56" s="225">
        <f t="shared" si="118"/>
        <v>8258.15</v>
      </c>
      <c r="BG56" s="225">
        <f t="shared" si="118"/>
        <v>14370.63</v>
      </c>
      <c r="BH56" s="225">
        <f t="shared" si="118"/>
        <v>6800.2199999999993</v>
      </c>
      <c r="BI56" s="225">
        <f t="shared" si="118"/>
        <v>7494.9874999999993</v>
      </c>
      <c r="BJ56" s="225">
        <f t="shared" si="118"/>
        <v>8258.15</v>
      </c>
      <c r="BK56" s="225">
        <f t="shared" si="118"/>
        <v>14370.63</v>
      </c>
      <c r="BL56" s="225">
        <f t="shared" si="118"/>
        <v>6800.2199999999993</v>
      </c>
      <c r="BM56" s="225">
        <f t="shared" si="118"/>
        <v>7494.9874999999993</v>
      </c>
      <c r="BN56" s="225">
        <f t="shared" si="118"/>
        <v>8258.15</v>
      </c>
      <c r="BO56" s="225">
        <f t="shared" si="118"/>
        <v>14370.63</v>
      </c>
      <c r="BP56" s="225">
        <f t="shared" si="118"/>
        <v>6800.2199999999993</v>
      </c>
      <c r="BQ56" s="225">
        <f t="shared" si="118"/>
        <v>7494.9874999999993</v>
      </c>
      <c r="BR56" s="225">
        <f t="shared" si="118"/>
        <v>8258.15</v>
      </c>
      <c r="BS56" s="225">
        <f t="shared" si="118"/>
        <v>14370.63</v>
      </c>
      <c r="BT56" s="225">
        <f t="shared" si="118"/>
        <v>0</v>
      </c>
      <c r="BU56" s="225">
        <f t="shared" si="118"/>
        <v>0</v>
      </c>
      <c r="BV56" s="225">
        <f t="shared" ref="BV56:BW56" si="119">SUM(BV54:BV55)</f>
        <v>0</v>
      </c>
      <c r="BW56" s="225">
        <f t="shared" si="119"/>
        <v>0</v>
      </c>
    </row>
    <row r="58" spans="1:75" x14ac:dyDescent="0.25">
      <c r="B58" s="2" t="s">
        <v>180</v>
      </c>
    </row>
    <row r="59" spans="1:75" x14ac:dyDescent="0.25">
      <c r="E59" s="194" t="str">
        <f xml:space="preserve"> InpC!E$38</f>
        <v>Room bookings - agent</v>
      </c>
      <c r="F59" s="207">
        <f xml:space="preserve"> InpC!F$38</f>
        <v>0.45</v>
      </c>
      <c r="G59" s="208" t="str">
        <f xml:space="preserve"> InpC!G$38</f>
        <v>%</v>
      </c>
    </row>
    <row r="60" spans="1:75" x14ac:dyDescent="0.25">
      <c r="E60" s="8" t="str">
        <f t="shared" ref="E60:AJ60" si="120" xml:space="preserve"> E$32</f>
        <v>quarterly room operating revenue</v>
      </c>
      <c r="F60" s="8">
        <f t="shared" si="120"/>
        <v>0</v>
      </c>
      <c r="G60" s="8" t="str">
        <f t="shared" si="120"/>
        <v>USDK / ORD</v>
      </c>
      <c r="H60" s="8">
        <f t="shared" si="120"/>
        <v>0</v>
      </c>
      <c r="I60" s="8">
        <f t="shared" si="120"/>
        <v>0</v>
      </c>
      <c r="J60" s="8">
        <f t="shared" si="120"/>
        <v>0</v>
      </c>
      <c r="K60" s="8">
        <f t="shared" si="120"/>
        <v>0</v>
      </c>
      <c r="L60" s="8">
        <f t="shared" si="120"/>
        <v>2569.5</v>
      </c>
      <c r="M60" s="8">
        <f t="shared" si="120"/>
        <v>5091.45</v>
      </c>
      <c r="N60" s="8">
        <f t="shared" si="120"/>
        <v>5589</v>
      </c>
      <c r="O60" s="8">
        <f t="shared" si="120"/>
        <v>13447.824000000001</v>
      </c>
      <c r="P60" s="8">
        <f t="shared" si="120"/>
        <v>2569.5</v>
      </c>
      <c r="Q60" s="8">
        <f t="shared" si="120"/>
        <v>5091.45</v>
      </c>
      <c r="R60" s="8">
        <f t="shared" si="120"/>
        <v>5589</v>
      </c>
      <c r="S60" s="8">
        <f t="shared" si="120"/>
        <v>13447.824000000001</v>
      </c>
      <c r="T60" s="8">
        <f t="shared" si="120"/>
        <v>2569.5</v>
      </c>
      <c r="U60" s="8">
        <f t="shared" si="120"/>
        <v>5091.45</v>
      </c>
      <c r="V60" s="8">
        <f t="shared" si="120"/>
        <v>5589</v>
      </c>
      <c r="W60" s="8">
        <f t="shared" si="120"/>
        <v>13447.824000000001</v>
      </c>
      <c r="X60" s="8">
        <f t="shared" si="120"/>
        <v>5413.7719999999999</v>
      </c>
      <c r="Y60" s="8">
        <f t="shared" si="120"/>
        <v>5091.45</v>
      </c>
      <c r="Z60" s="8">
        <f t="shared" si="120"/>
        <v>5589</v>
      </c>
      <c r="AA60" s="8">
        <f t="shared" si="120"/>
        <v>10601.16</v>
      </c>
      <c r="AB60" s="8">
        <f t="shared" si="120"/>
        <v>5354.28</v>
      </c>
      <c r="AC60" s="8">
        <f t="shared" si="120"/>
        <v>5091.45</v>
      </c>
      <c r="AD60" s="8">
        <f t="shared" si="120"/>
        <v>5589</v>
      </c>
      <c r="AE60" s="8">
        <f t="shared" si="120"/>
        <v>10601.16</v>
      </c>
      <c r="AF60" s="8">
        <f t="shared" si="120"/>
        <v>5354.28</v>
      </c>
      <c r="AG60" s="8">
        <f t="shared" si="120"/>
        <v>5091.45</v>
      </c>
      <c r="AH60" s="8">
        <f t="shared" si="120"/>
        <v>5589</v>
      </c>
      <c r="AI60" s="8">
        <f t="shared" si="120"/>
        <v>10601.16</v>
      </c>
      <c r="AJ60" s="8">
        <f t="shared" si="120"/>
        <v>5354.28</v>
      </c>
      <c r="AK60" s="8">
        <f t="shared" ref="AK60:BP60" si="121" xml:space="preserve"> AK$32</f>
        <v>5091.45</v>
      </c>
      <c r="AL60" s="8">
        <f t="shared" si="121"/>
        <v>5589</v>
      </c>
      <c r="AM60" s="8">
        <f t="shared" si="121"/>
        <v>10601.16</v>
      </c>
      <c r="AN60" s="8">
        <f t="shared" si="121"/>
        <v>5413.7719999999999</v>
      </c>
      <c r="AO60" s="8">
        <f t="shared" si="121"/>
        <v>5091.45</v>
      </c>
      <c r="AP60" s="8">
        <f t="shared" si="121"/>
        <v>5589</v>
      </c>
      <c r="AQ60" s="8">
        <f t="shared" si="121"/>
        <v>10601.16</v>
      </c>
      <c r="AR60" s="8">
        <f t="shared" si="121"/>
        <v>5354.28</v>
      </c>
      <c r="AS60" s="8">
        <f t="shared" si="121"/>
        <v>5091.45</v>
      </c>
      <c r="AT60" s="8">
        <f t="shared" si="121"/>
        <v>5589</v>
      </c>
      <c r="AU60" s="8">
        <f t="shared" si="121"/>
        <v>10601.16</v>
      </c>
      <c r="AV60" s="8">
        <f t="shared" si="121"/>
        <v>5354.28</v>
      </c>
      <c r="AW60" s="8">
        <f t="shared" si="121"/>
        <v>5091.45</v>
      </c>
      <c r="AX60" s="8">
        <f t="shared" si="121"/>
        <v>5589</v>
      </c>
      <c r="AY60" s="8">
        <f t="shared" si="121"/>
        <v>10601.16</v>
      </c>
      <c r="AZ60" s="8">
        <f t="shared" si="121"/>
        <v>5354.28</v>
      </c>
      <c r="BA60" s="8">
        <f t="shared" si="121"/>
        <v>5091.45</v>
      </c>
      <c r="BB60" s="8">
        <f t="shared" si="121"/>
        <v>5589</v>
      </c>
      <c r="BC60" s="8">
        <f t="shared" si="121"/>
        <v>10601.16</v>
      </c>
      <c r="BD60" s="8">
        <f t="shared" si="121"/>
        <v>5413.7719999999999</v>
      </c>
      <c r="BE60" s="8">
        <f t="shared" si="121"/>
        <v>5091.45</v>
      </c>
      <c r="BF60" s="8">
        <f t="shared" si="121"/>
        <v>5589</v>
      </c>
      <c r="BG60" s="8">
        <f t="shared" si="121"/>
        <v>10601.16</v>
      </c>
      <c r="BH60" s="8">
        <f t="shared" si="121"/>
        <v>5354.28</v>
      </c>
      <c r="BI60" s="8">
        <f t="shared" si="121"/>
        <v>5091.45</v>
      </c>
      <c r="BJ60" s="8">
        <f t="shared" si="121"/>
        <v>5589</v>
      </c>
      <c r="BK60" s="8">
        <f t="shared" si="121"/>
        <v>10601.16</v>
      </c>
      <c r="BL60" s="8">
        <f t="shared" si="121"/>
        <v>5354.28</v>
      </c>
      <c r="BM60" s="8">
        <f t="shared" si="121"/>
        <v>5091.45</v>
      </c>
      <c r="BN60" s="8">
        <f t="shared" si="121"/>
        <v>5589</v>
      </c>
      <c r="BO60" s="8">
        <f t="shared" si="121"/>
        <v>10601.16</v>
      </c>
      <c r="BP60" s="8">
        <f t="shared" si="121"/>
        <v>5354.28</v>
      </c>
      <c r="BQ60" s="8">
        <f t="shared" ref="BQ60:BW60" si="122" xml:space="preserve"> BQ$32</f>
        <v>5091.45</v>
      </c>
      <c r="BR60" s="8">
        <f t="shared" si="122"/>
        <v>5589</v>
      </c>
      <c r="BS60" s="8">
        <f t="shared" si="122"/>
        <v>10601.16</v>
      </c>
      <c r="BT60" s="8">
        <f t="shared" si="122"/>
        <v>0</v>
      </c>
      <c r="BU60" s="8">
        <f t="shared" si="122"/>
        <v>0</v>
      </c>
      <c r="BV60" s="8">
        <f t="shared" si="122"/>
        <v>0</v>
      </c>
      <c r="BW60" s="8">
        <f t="shared" si="122"/>
        <v>0</v>
      </c>
    </row>
    <row r="61" spans="1:75" s="221" customFormat="1" x14ac:dyDescent="0.25">
      <c r="A61" s="217"/>
      <c r="B61" s="217"/>
      <c r="C61" s="218"/>
      <c r="D61" s="219"/>
      <c r="E61" s="220" t="s">
        <v>181</v>
      </c>
      <c r="F61" s="220"/>
      <c r="G61" s="220" t="s">
        <v>172</v>
      </c>
      <c r="H61" s="220"/>
      <c r="I61" s="220"/>
      <c r="J61" s="220">
        <f t="shared" ref="J61:AO61" si="123">J60*$F59</f>
        <v>0</v>
      </c>
      <c r="K61" s="220">
        <f t="shared" si="123"/>
        <v>0</v>
      </c>
      <c r="L61" s="220">
        <f t="shared" si="123"/>
        <v>1156.2750000000001</v>
      </c>
      <c r="M61" s="220">
        <f t="shared" si="123"/>
        <v>2291.1525000000001</v>
      </c>
      <c r="N61" s="220">
        <f t="shared" si="123"/>
        <v>2515.0500000000002</v>
      </c>
      <c r="O61" s="220">
        <f t="shared" si="123"/>
        <v>6051.5208000000002</v>
      </c>
      <c r="P61" s="220">
        <f t="shared" si="123"/>
        <v>1156.2750000000001</v>
      </c>
      <c r="Q61" s="220">
        <f t="shared" si="123"/>
        <v>2291.1525000000001</v>
      </c>
      <c r="R61" s="220">
        <f t="shared" si="123"/>
        <v>2515.0500000000002</v>
      </c>
      <c r="S61" s="220">
        <f t="shared" si="123"/>
        <v>6051.5208000000002</v>
      </c>
      <c r="T61" s="220">
        <f t="shared" si="123"/>
        <v>1156.2750000000001</v>
      </c>
      <c r="U61" s="220">
        <f t="shared" si="123"/>
        <v>2291.1525000000001</v>
      </c>
      <c r="V61" s="220">
        <f t="shared" si="123"/>
        <v>2515.0500000000002</v>
      </c>
      <c r="W61" s="220">
        <f t="shared" si="123"/>
        <v>6051.5208000000002</v>
      </c>
      <c r="X61" s="220">
        <f t="shared" si="123"/>
        <v>2436.1974</v>
      </c>
      <c r="Y61" s="220">
        <f t="shared" si="123"/>
        <v>2291.1525000000001</v>
      </c>
      <c r="Z61" s="220">
        <f t="shared" si="123"/>
        <v>2515.0500000000002</v>
      </c>
      <c r="AA61" s="220">
        <f t="shared" si="123"/>
        <v>4770.5219999999999</v>
      </c>
      <c r="AB61" s="220">
        <f t="shared" si="123"/>
        <v>2409.4259999999999</v>
      </c>
      <c r="AC61" s="220">
        <f t="shared" si="123"/>
        <v>2291.1525000000001</v>
      </c>
      <c r="AD61" s="220">
        <f t="shared" si="123"/>
        <v>2515.0500000000002</v>
      </c>
      <c r="AE61" s="220">
        <f t="shared" si="123"/>
        <v>4770.5219999999999</v>
      </c>
      <c r="AF61" s="220">
        <f t="shared" si="123"/>
        <v>2409.4259999999999</v>
      </c>
      <c r="AG61" s="220">
        <f t="shared" si="123"/>
        <v>2291.1525000000001</v>
      </c>
      <c r="AH61" s="220">
        <f t="shared" si="123"/>
        <v>2515.0500000000002</v>
      </c>
      <c r="AI61" s="220">
        <f t="shared" si="123"/>
        <v>4770.5219999999999</v>
      </c>
      <c r="AJ61" s="220">
        <f t="shared" si="123"/>
        <v>2409.4259999999999</v>
      </c>
      <c r="AK61" s="220">
        <f t="shared" si="123"/>
        <v>2291.1525000000001</v>
      </c>
      <c r="AL61" s="220">
        <f t="shared" si="123"/>
        <v>2515.0500000000002</v>
      </c>
      <c r="AM61" s="220">
        <f t="shared" si="123"/>
        <v>4770.5219999999999</v>
      </c>
      <c r="AN61" s="220">
        <f t="shared" si="123"/>
        <v>2436.1974</v>
      </c>
      <c r="AO61" s="220">
        <f t="shared" si="123"/>
        <v>2291.1525000000001</v>
      </c>
      <c r="AP61" s="220">
        <f t="shared" ref="AP61:BU61" si="124">AP60*$F59</f>
        <v>2515.0500000000002</v>
      </c>
      <c r="AQ61" s="220">
        <f t="shared" si="124"/>
        <v>4770.5219999999999</v>
      </c>
      <c r="AR61" s="220">
        <f t="shared" si="124"/>
        <v>2409.4259999999999</v>
      </c>
      <c r="AS61" s="220">
        <f t="shared" si="124"/>
        <v>2291.1525000000001</v>
      </c>
      <c r="AT61" s="220">
        <f t="shared" si="124"/>
        <v>2515.0500000000002</v>
      </c>
      <c r="AU61" s="220">
        <f t="shared" si="124"/>
        <v>4770.5219999999999</v>
      </c>
      <c r="AV61" s="220">
        <f t="shared" si="124"/>
        <v>2409.4259999999999</v>
      </c>
      <c r="AW61" s="220">
        <f t="shared" si="124"/>
        <v>2291.1525000000001</v>
      </c>
      <c r="AX61" s="220">
        <f t="shared" si="124"/>
        <v>2515.0500000000002</v>
      </c>
      <c r="AY61" s="220">
        <f t="shared" si="124"/>
        <v>4770.5219999999999</v>
      </c>
      <c r="AZ61" s="220">
        <f t="shared" si="124"/>
        <v>2409.4259999999999</v>
      </c>
      <c r="BA61" s="220">
        <f t="shared" si="124"/>
        <v>2291.1525000000001</v>
      </c>
      <c r="BB61" s="220">
        <f t="shared" si="124"/>
        <v>2515.0500000000002</v>
      </c>
      <c r="BC61" s="220">
        <f t="shared" si="124"/>
        <v>4770.5219999999999</v>
      </c>
      <c r="BD61" s="220">
        <f t="shared" si="124"/>
        <v>2436.1974</v>
      </c>
      <c r="BE61" s="220">
        <f t="shared" si="124"/>
        <v>2291.1525000000001</v>
      </c>
      <c r="BF61" s="220">
        <f t="shared" si="124"/>
        <v>2515.0500000000002</v>
      </c>
      <c r="BG61" s="220">
        <f t="shared" si="124"/>
        <v>4770.5219999999999</v>
      </c>
      <c r="BH61" s="220">
        <f t="shared" si="124"/>
        <v>2409.4259999999999</v>
      </c>
      <c r="BI61" s="220">
        <f t="shared" si="124"/>
        <v>2291.1525000000001</v>
      </c>
      <c r="BJ61" s="220">
        <f t="shared" si="124"/>
        <v>2515.0500000000002</v>
      </c>
      <c r="BK61" s="220">
        <f t="shared" si="124"/>
        <v>4770.5219999999999</v>
      </c>
      <c r="BL61" s="220">
        <f t="shared" si="124"/>
        <v>2409.4259999999999</v>
      </c>
      <c r="BM61" s="220">
        <f t="shared" si="124"/>
        <v>2291.1525000000001</v>
      </c>
      <c r="BN61" s="220">
        <f t="shared" si="124"/>
        <v>2515.0500000000002</v>
      </c>
      <c r="BO61" s="220">
        <f t="shared" si="124"/>
        <v>4770.5219999999999</v>
      </c>
      <c r="BP61" s="220">
        <f t="shared" si="124"/>
        <v>2409.4259999999999</v>
      </c>
      <c r="BQ61" s="220">
        <f t="shared" si="124"/>
        <v>2291.1525000000001</v>
      </c>
      <c r="BR61" s="220">
        <f t="shared" si="124"/>
        <v>2515.0500000000002</v>
      </c>
      <c r="BS61" s="220">
        <f t="shared" si="124"/>
        <v>4770.5219999999999</v>
      </c>
      <c r="BT61" s="220">
        <f t="shared" si="124"/>
        <v>0</v>
      </c>
      <c r="BU61" s="220">
        <f t="shared" si="124"/>
        <v>0</v>
      </c>
      <c r="BV61" s="220">
        <f t="shared" ref="BV61:BW61" si="125">BV60*$F59</f>
        <v>0</v>
      </c>
      <c r="BW61" s="220">
        <f t="shared" si="125"/>
        <v>0</v>
      </c>
    </row>
    <row r="65" spans="1:76" x14ac:dyDescent="0.25">
      <c r="A65" s="2" t="s">
        <v>177</v>
      </c>
    </row>
    <row r="67" spans="1:76" x14ac:dyDescent="0.25">
      <c r="E67" s="194" t="str">
        <f xml:space="preserve"> InpC!E$39</f>
        <v>Account receivables days - room bookings</v>
      </c>
      <c r="F67" s="194">
        <f xml:space="preserve"> InpC!F$39</f>
        <v>60</v>
      </c>
      <c r="G67" s="194" t="str">
        <f xml:space="preserve"> InpC!G$39</f>
        <v>days</v>
      </c>
    </row>
    <row r="68" spans="1:76" x14ac:dyDescent="0.25">
      <c r="E68" s="194" t="str">
        <f xml:space="preserve"> Time!E$27</f>
        <v>Actual days between model period</v>
      </c>
      <c r="F68" s="194">
        <f xml:space="preserve"> Time!F$27</f>
        <v>0</v>
      </c>
      <c r="G68" s="194" t="str">
        <f xml:space="preserve"> Time!G$27</f>
        <v>days</v>
      </c>
      <c r="H68" s="194">
        <f xml:space="preserve"> Time!H$27</f>
        <v>0</v>
      </c>
      <c r="I68" s="194">
        <f xml:space="preserve"> Time!I$27</f>
        <v>0</v>
      </c>
      <c r="J68" s="194">
        <f xml:space="preserve"> Time!J$27</f>
        <v>92</v>
      </c>
      <c r="K68" s="194">
        <f xml:space="preserve"> Time!K$27</f>
        <v>92</v>
      </c>
      <c r="L68" s="194">
        <f xml:space="preserve"> Time!L$27</f>
        <v>90</v>
      </c>
      <c r="M68" s="194">
        <f xml:space="preserve"> Time!M$27</f>
        <v>91</v>
      </c>
      <c r="N68" s="194">
        <f xml:space="preserve"> Time!N$27</f>
        <v>92</v>
      </c>
      <c r="O68" s="194">
        <f xml:space="preserve"> Time!O$27</f>
        <v>92</v>
      </c>
      <c r="P68" s="194">
        <f xml:space="preserve"> Time!P$27</f>
        <v>90</v>
      </c>
      <c r="Q68" s="194">
        <f xml:space="preserve"> Time!Q$27</f>
        <v>91</v>
      </c>
      <c r="R68" s="194">
        <f xml:space="preserve"> Time!R$27</f>
        <v>92</v>
      </c>
      <c r="S68" s="194">
        <f xml:space="preserve"> Time!S$27</f>
        <v>92</v>
      </c>
      <c r="T68" s="194">
        <f xml:space="preserve"> Time!T$27</f>
        <v>90</v>
      </c>
      <c r="U68" s="194">
        <f xml:space="preserve"> Time!U$27</f>
        <v>91</v>
      </c>
      <c r="V68" s="194">
        <f xml:space="preserve"> Time!V$27</f>
        <v>92</v>
      </c>
      <c r="W68" s="194">
        <f xml:space="preserve"> Time!W$27</f>
        <v>92</v>
      </c>
      <c r="X68" s="194">
        <f xml:space="preserve"> Time!X$27</f>
        <v>91</v>
      </c>
      <c r="Y68" s="194">
        <f xml:space="preserve"> Time!Y$27</f>
        <v>91</v>
      </c>
      <c r="Z68" s="194">
        <f xml:space="preserve"> Time!Z$27</f>
        <v>92</v>
      </c>
      <c r="AA68" s="194">
        <f xml:space="preserve"> Time!AA$27</f>
        <v>92</v>
      </c>
      <c r="AB68" s="194">
        <f xml:space="preserve"> Time!AB$27</f>
        <v>90</v>
      </c>
      <c r="AC68" s="194">
        <f xml:space="preserve"> Time!AC$27</f>
        <v>91</v>
      </c>
      <c r="AD68" s="194">
        <f xml:space="preserve"> Time!AD$27</f>
        <v>92</v>
      </c>
      <c r="AE68" s="194">
        <f xml:space="preserve"> Time!AE$27</f>
        <v>92</v>
      </c>
      <c r="AF68" s="194">
        <f xml:space="preserve"> Time!AF$27</f>
        <v>90</v>
      </c>
      <c r="AG68" s="194">
        <f xml:space="preserve"> Time!AG$27</f>
        <v>91</v>
      </c>
      <c r="AH68" s="194">
        <f xml:space="preserve"> Time!AH$27</f>
        <v>92</v>
      </c>
      <c r="AI68" s="194">
        <f xml:space="preserve"> Time!AI$27</f>
        <v>92</v>
      </c>
      <c r="AJ68" s="194">
        <f xml:space="preserve"> Time!AJ$27</f>
        <v>90</v>
      </c>
      <c r="AK68" s="194">
        <f xml:space="preserve"> Time!AK$27</f>
        <v>91</v>
      </c>
      <c r="AL68" s="194">
        <f xml:space="preserve"> Time!AL$27</f>
        <v>92</v>
      </c>
      <c r="AM68" s="194">
        <f xml:space="preserve"> Time!AM$27</f>
        <v>92</v>
      </c>
      <c r="AN68" s="194">
        <f xml:space="preserve"> Time!AN$27</f>
        <v>91</v>
      </c>
      <c r="AO68" s="194">
        <f xml:space="preserve"> Time!AO$27</f>
        <v>91</v>
      </c>
      <c r="AP68" s="194">
        <f xml:space="preserve"> Time!AP$27</f>
        <v>92</v>
      </c>
      <c r="AQ68" s="194">
        <f xml:space="preserve"> Time!AQ$27</f>
        <v>92</v>
      </c>
      <c r="AR68" s="194">
        <f xml:space="preserve"> Time!AR$27</f>
        <v>90</v>
      </c>
      <c r="AS68" s="194">
        <f xml:space="preserve"> Time!AS$27</f>
        <v>91</v>
      </c>
      <c r="AT68" s="194">
        <f xml:space="preserve"> Time!AT$27</f>
        <v>92</v>
      </c>
      <c r="AU68" s="194">
        <f xml:space="preserve"> Time!AU$27</f>
        <v>92</v>
      </c>
      <c r="AV68" s="194">
        <f xml:space="preserve"> Time!AV$27</f>
        <v>90</v>
      </c>
      <c r="AW68" s="194">
        <f xml:space="preserve"> Time!AW$27</f>
        <v>91</v>
      </c>
      <c r="AX68" s="194">
        <f xml:space="preserve"> Time!AX$27</f>
        <v>92</v>
      </c>
      <c r="AY68" s="194">
        <f xml:space="preserve"> Time!AY$27</f>
        <v>92</v>
      </c>
      <c r="AZ68" s="194">
        <f xml:space="preserve"> Time!AZ$27</f>
        <v>90</v>
      </c>
      <c r="BA68" s="194">
        <f xml:space="preserve"> Time!BA$27</f>
        <v>91</v>
      </c>
      <c r="BB68" s="194">
        <f xml:space="preserve"> Time!BB$27</f>
        <v>92</v>
      </c>
      <c r="BC68" s="194">
        <f xml:space="preserve"> Time!BC$27</f>
        <v>92</v>
      </c>
      <c r="BD68" s="194">
        <f xml:space="preserve"> Time!BD$27</f>
        <v>91</v>
      </c>
      <c r="BE68" s="194">
        <f xml:space="preserve"> Time!BE$27</f>
        <v>91</v>
      </c>
      <c r="BF68" s="194">
        <f xml:space="preserve"> Time!BF$27</f>
        <v>92</v>
      </c>
      <c r="BG68" s="194">
        <f xml:space="preserve"> Time!BG$27</f>
        <v>92</v>
      </c>
      <c r="BH68" s="194">
        <f xml:space="preserve"> Time!BH$27</f>
        <v>90</v>
      </c>
      <c r="BI68" s="194">
        <f xml:space="preserve"> Time!BI$27</f>
        <v>91</v>
      </c>
      <c r="BJ68" s="194">
        <f xml:space="preserve"> Time!BJ$27</f>
        <v>92</v>
      </c>
      <c r="BK68" s="194">
        <f xml:space="preserve"> Time!BK$27</f>
        <v>92</v>
      </c>
      <c r="BL68" s="194">
        <f xml:space="preserve"> Time!BL$27</f>
        <v>90</v>
      </c>
      <c r="BM68" s="194">
        <f xml:space="preserve"> Time!BM$27</f>
        <v>91</v>
      </c>
      <c r="BN68" s="194">
        <f xml:space="preserve"> Time!BN$27</f>
        <v>92</v>
      </c>
      <c r="BO68" s="194">
        <f xml:space="preserve"> Time!BO$27</f>
        <v>92</v>
      </c>
      <c r="BP68" s="194">
        <f xml:space="preserve"> Time!BP$27</f>
        <v>90</v>
      </c>
      <c r="BQ68" s="194">
        <f xml:space="preserve"> Time!BQ$27</f>
        <v>91</v>
      </c>
      <c r="BR68" s="194">
        <f xml:space="preserve"> Time!BR$27</f>
        <v>92</v>
      </c>
      <c r="BS68" s="194">
        <f xml:space="preserve"> Time!BS$27</f>
        <v>92</v>
      </c>
      <c r="BT68" s="194">
        <f xml:space="preserve"> Time!BT$27</f>
        <v>91</v>
      </c>
      <c r="BU68" s="194">
        <f xml:space="preserve"> Time!BU$27</f>
        <v>91</v>
      </c>
      <c r="BV68" s="194">
        <f xml:space="preserve"> Time!BV$27</f>
        <v>92</v>
      </c>
      <c r="BW68" s="194">
        <f xml:space="preserve"> Time!BW$27</f>
        <v>92</v>
      </c>
    </row>
    <row r="69" spans="1:76" x14ac:dyDescent="0.25">
      <c r="E69" s="8" t="str">
        <f t="shared" ref="E69:AJ69" si="126" xml:space="preserve"> E$61</f>
        <v>agent attributed operating revenue</v>
      </c>
      <c r="F69" s="8">
        <f t="shared" si="126"/>
        <v>0</v>
      </c>
      <c r="G69" s="8" t="str">
        <f t="shared" si="126"/>
        <v>USDK / ORD</v>
      </c>
      <c r="H69" s="8">
        <f t="shared" si="126"/>
        <v>0</v>
      </c>
      <c r="I69" s="8">
        <f t="shared" si="126"/>
        <v>0</v>
      </c>
      <c r="J69" s="8">
        <f t="shared" si="126"/>
        <v>0</v>
      </c>
      <c r="K69" s="8">
        <f t="shared" si="126"/>
        <v>0</v>
      </c>
      <c r="L69" s="8">
        <f t="shared" si="126"/>
        <v>1156.2750000000001</v>
      </c>
      <c r="M69" s="8">
        <f t="shared" si="126"/>
        <v>2291.1525000000001</v>
      </c>
      <c r="N69" s="8">
        <f t="shared" si="126"/>
        <v>2515.0500000000002</v>
      </c>
      <c r="O69" s="8">
        <f t="shared" si="126"/>
        <v>6051.5208000000002</v>
      </c>
      <c r="P69" s="8">
        <f t="shared" si="126"/>
        <v>1156.2750000000001</v>
      </c>
      <c r="Q69" s="8">
        <f t="shared" si="126"/>
        <v>2291.1525000000001</v>
      </c>
      <c r="R69" s="8">
        <f t="shared" si="126"/>
        <v>2515.0500000000002</v>
      </c>
      <c r="S69" s="8">
        <f t="shared" si="126"/>
        <v>6051.5208000000002</v>
      </c>
      <c r="T69" s="8">
        <f t="shared" si="126"/>
        <v>1156.2750000000001</v>
      </c>
      <c r="U69" s="8">
        <f t="shared" si="126"/>
        <v>2291.1525000000001</v>
      </c>
      <c r="V69" s="8">
        <f t="shared" si="126"/>
        <v>2515.0500000000002</v>
      </c>
      <c r="W69" s="8">
        <f t="shared" si="126"/>
        <v>6051.5208000000002</v>
      </c>
      <c r="X69" s="8">
        <f t="shared" si="126"/>
        <v>2436.1974</v>
      </c>
      <c r="Y69" s="8">
        <f t="shared" si="126"/>
        <v>2291.1525000000001</v>
      </c>
      <c r="Z69" s="8">
        <f t="shared" si="126"/>
        <v>2515.0500000000002</v>
      </c>
      <c r="AA69" s="8">
        <f t="shared" si="126"/>
        <v>4770.5219999999999</v>
      </c>
      <c r="AB69" s="8">
        <f t="shared" si="126"/>
        <v>2409.4259999999999</v>
      </c>
      <c r="AC69" s="8">
        <f t="shared" si="126"/>
        <v>2291.1525000000001</v>
      </c>
      <c r="AD69" s="8">
        <f t="shared" si="126"/>
        <v>2515.0500000000002</v>
      </c>
      <c r="AE69" s="8">
        <f t="shared" si="126"/>
        <v>4770.5219999999999</v>
      </c>
      <c r="AF69" s="8">
        <f t="shared" si="126"/>
        <v>2409.4259999999999</v>
      </c>
      <c r="AG69" s="8">
        <f t="shared" si="126"/>
        <v>2291.1525000000001</v>
      </c>
      <c r="AH69" s="8">
        <f t="shared" si="126"/>
        <v>2515.0500000000002</v>
      </c>
      <c r="AI69" s="8">
        <f t="shared" si="126"/>
        <v>4770.5219999999999</v>
      </c>
      <c r="AJ69" s="8">
        <f t="shared" si="126"/>
        <v>2409.4259999999999</v>
      </c>
      <c r="AK69" s="8">
        <f t="shared" ref="AK69:BP69" si="127" xml:space="preserve"> AK$61</f>
        <v>2291.1525000000001</v>
      </c>
      <c r="AL69" s="8">
        <f t="shared" si="127"/>
        <v>2515.0500000000002</v>
      </c>
      <c r="AM69" s="8">
        <f t="shared" si="127"/>
        <v>4770.5219999999999</v>
      </c>
      <c r="AN69" s="8">
        <f t="shared" si="127"/>
        <v>2436.1974</v>
      </c>
      <c r="AO69" s="8">
        <f t="shared" si="127"/>
        <v>2291.1525000000001</v>
      </c>
      <c r="AP69" s="8">
        <f t="shared" si="127"/>
        <v>2515.0500000000002</v>
      </c>
      <c r="AQ69" s="8">
        <f t="shared" si="127"/>
        <v>4770.5219999999999</v>
      </c>
      <c r="AR69" s="8">
        <f t="shared" si="127"/>
        <v>2409.4259999999999</v>
      </c>
      <c r="AS69" s="8">
        <f t="shared" si="127"/>
        <v>2291.1525000000001</v>
      </c>
      <c r="AT69" s="8">
        <f t="shared" si="127"/>
        <v>2515.0500000000002</v>
      </c>
      <c r="AU69" s="8">
        <f t="shared" si="127"/>
        <v>4770.5219999999999</v>
      </c>
      <c r="AV69" s="8">
        <f t="shared" si="127"/>
        <v>2409.4259999999999</v>
      </c>
      <c r="AW69" s="8">
        <f t="shared" si="127"/>
        <v>2291.1525000000001</v>
      </c>
      <c r="AX69" s="8">
        <f t="shared" si="127"/>
        <v>2515.0500000000002</v>
      </c>
      <c r="AY69" s="8">
        <f t="shared" si="127"/>
        <v>4770.5219999999999</v>
      </c>
      <c r="AZ69" s="8">
        <f t="shared" si="127"/>
        <v>2409.4259999999999</v>
      </c>
      <c r="BA69" s="8">
        <f t="shared" si="127"/>
        <v>2291.1525000000001</v>
      </c>
      <c r="BB69" s="8">
        <f t="shared" si="127"/>
        <v>2515.0500000000002</v>
      </c>
      <c r="BC69" s="8">
        <f t="shared" si="127"/>
        <v>4770.5219999999999</v>
      </c>
      <c r="BD69" s="8">
        <f t="shared" si="127"/>
        <v>2436.1974</v>
      </c>
      <c r="BE69" s="8">
        <f t="shared" si="127"/>
        <v>2291.1525000000001</v>
      </c>
      <c r="BF69" s="8">
        <f t="shared" si="127"/>
        <v>2515.0500000000002</v>
      </c>
      <c r="BG69" s="8">
        <f t="shared" si="127"/>
        <v>4770.5219999999999</v>
      </c>
      <c r="BH69" s="8">
        <f t="shared" si="127"/>
        <v>2409.4259999999999</v>
      </c>
      <c r="BI69" s="8">
        <f t="shared" si="127"/>
        <v>2291.1525000000001</v>
      </c>
      <c r="BJ69" s="8">
        <f t="shared" si="127"/>
        <v>2515.0500000000002</v>
      </c>
      <c r="BK69" s="8">
        <f t="shared" si="127"/>
        <v>4770.5219999999999</v>
      </c>
      <c r="BL69" s="8">
        <f t="shared" si="127"/>
        <v>2409.4259999999999</v>
      </c>
      <c r="BM69" s="8">
        <f t="shared" si="127"/>
        <v>2291.1525000000001</v>
      </c>
      <c r="BN69" s="8">
        <f t="shared" si="127"/>
        <v>2515.0500000000002</v>
      </c>
      <c r="BO69" s="8">
        <f t="shared" si="127"/>
        <v>4770.5219999999999</v>
      </c>
      <c r="BP69" s="8">
        <f t="shared" si="127"/>
        <v>2409.4259999999999</v>
      </c>
      <c r="BQ69" s="8">
        <f t="shared" ref="BQ69:BW69" si="128" xml:space="preserve"> BQ$61</f>
        <v>2291.1525000000001</v>
      </c>
      <c r="BR69" s="8">
        <f t="shared" si="128"/>
        <v>2515.0500000000002</v>
      </c>
      <c r="BS69" s="8">
        <f t="shared" si="128"/>
        <v>4770.5219999999999</v>
      </c>
      <c r="BT69" s="8">
        <f t="shared" si="128"/>
        <v>0</v>
      </c>
      <c r="BU69" s="8">
        <f t="shared" si="128"/>
        <v>0</v>
      </c>
      <c r="BV69" s="8">
        <f t="shared" si="128"/>
        <v>0</v>
      </c>
      <c r="BW69" s="8">
        <f t="shared" si="128"/>
        <v>0</v>
      </c>
    </row>
    <row r="70" spans="1:76" x14ac:dyDescent="0.25">
      <c r="E70" s="11" t="s">
        <v>182</v>
      </c>
      <c r="G70" s="11" t="s">
        <v>172</v>
      </c>
      <c r="J70" s="11">
        <f t="shared" ref="J70:AO70" si="129">(J68-$F67)/J68*J69</f>
        <v>0</v>
      </c>
      <c r="K70" s="11">
        <f t="shared" si="129"/>
        <v>0</v>
      </c>
      <c r="L70" s="11">
        <f t="shared" si="129"/>
        <v>385.42500000000001</v>
      </c>
      <c r="M70" s="11">
        <f t="shared" si="129"/>
        <v>780.50250000000005</v>
      </c>
      <c r="N70" s="11">
        <f t="shared" si="129"/>
        <v>874.80000000000007</v>
      </c>
      <c r="O70" s="11">
        <f t="shared" si="129"/>
        <v>2104.8768</v>
      </c>
      <c r="P70" s="11">
        <f t="shared" si="129"/>
        <v>385.42500000000001</v>
      </c>
      <c r="Q70" s="11">
        <f t="shared" si="129"/>
        <v>780.50250000000005</v>
      </c>
      <c r="R70" s="11">
        <f t="shared" si="129"/>
        <v>874.80000000000007</v>
      </c>
      <c r="S70" s="11">
        <f t="shared" si="129"/>
        <v>2104.8768</v>
      </c>
      <c r="T70" s="11">
        <f t="shared" si="129"/>
        <v>385.42500000000001</v>
      </c>
      <c r="U70" s="11">
        <f t="shared" si="129"/>
        <v>780.50250000000005</v>
      </c>
      <c r="V70" s="11">
        <f t="shared" si="129"/>
        <v>874.80000000000007</v>
      </c>
      <c r="W70" s="11">
        <f t="shared" si="129"/>
        <v>2104.8768</v>
      </c>
      <c r="X70" s="11">
        <f t="shared" si="129"/>
        <v>829.91340000000002</v>
      </c>
      <c r="Y70" s="11">
        <f t="shared" si="129"/>
        <v>780.50250000000005</v>
      </c>
      <c r="Z70" s="11">
        <f t="shared" si="129"/>
        <v>874.80000000000007</v>
      </c>
      <c r="AA70" s="11">
        <f t="shared" si="129"/>
        <v>1659.3119999999999</v>
      </c>
      <c r="AB70" s="11">
        <f t="shared" si="129"/>
        <v>803.14199999999994</v>
      </c>
      <c r="AC70" s="11">
        <f t="shared" si="129"/>
        <v>780.50250000000005</v>
      </c>
      <c r="AD70" s="11">
        <f t="shared" si="129"/>
        <v>874.80000000000007</v>
      </c>
      <c r="AE70" s="11">
        <f t="shared" si="129"/>
        <v>1659.3119999999999</v>
      </c>
      <c r="AF70" s="11">
        <f t="shared" si="129"/>
        <v>803.14199999999994</v>
      </c>
      <c r="AG70" s="11">
        <f t="shared" si="129"/>
        <v>780.50250000000005</v>
      </c>
      <c r="AH70" s="11">
        <f t="shared" si="129"/>
        <v>874.80000000000007</v>
      </c>
      <c r="AI70" s="11">
        <f t="shared" si="129"/>
        <v>1659.3119999999999</v>
      </c>
      <c r="AJ70" s="11">
        <f t="shared" si="129"/>
        <v>803.14199999999994</v>
      </c>
      <c r="AK70" s="11">
        <f t="shared" si="129"/>
        <v>780.50250000000005</v>
      </c>
      <c r="AL70" s="11">
        <f t="shared" si="129"/>
        <v>874.80000000000007</v>
      </c>
      <c r="AM70" s="11">
        <f t="shared" si="129"/>
        <v>1659.3119999999999</v>
      </c>
      <c r="AN70" s="11">
        <f t="shared" si="129"/>
        <v>829.91340000000002</v>
      </c>
      <c r="AO70" s="11">
        <f t="shared" si="129"/>
        <v>780.50250000000005</v>
      </c>
      <c r="AP70" s="11">
        <f t="shared" ref="AP70:BU70" si="130">(AP68-$F67)/AP68*AP69</f>
        <v>874.80000000000007</v>
      </c>
      <c r="AQ70" s="11">
        <f t="shared" si="130"/>
        <v>1659.3119999999999</v>
      </c>
      <c r="AR70" s="11">
        <f t="shared" si="130"/>
        <v>803.14199999999994</v>
      </c>
      <c r="AS70" s="11">
        <f t="shared" si="130"/>
        <v>780.50250000000005</v>
      </c>
      <c r="AT70" s="11">
        <f t="shared" si="130"/>
        <v>874.80000000000007</v>
      </c>
      <c r="AU70" s="11">
        <f t="shared" si="130"/>
        <v>1659.3119999999999</v>
      </c>
      <c r="AV70" s="11">
        <f t="shared" si="130"/>
        <v>803.14199999999994</v>
      </c>
      <c r="AW70" s="11">
        <f t="shared" si="130"/>
        <v>780.50250000000005</v>
      </c>
      <c r="AX70" s="11">
        <f t="shared" si="130"/>
        <v>874.80000000000007</v>
      </c>
      <c r="AY70" s="11">
        <f t="shared" si="130"/>
        <v>1659.3119999999999</v>
      </c>
      <c r="AZ70" s="11">
        <f t="shared" si="130"/>
        <v>803.14199999999994</v>
      </c>
      <c r="BA70" s="11">
        <f t="shared" si="130"/>
        <v>780.50250000000005</v>
      </c>
      <c r="BB70" s="11">
        <f t="shared" si="130"/>
        <v>874.80000000000007</v>
      </c>
      <c r="BC70" s="11">
        <f t="shared" si="130"/>
        <v>1659.3119999999999</v>
      </c>
      <c r="BD70" s="11">
        <f t="shared" si="130"/>
        <v>829.91340000000002</v>
      </c>
      <c r="BE70" s="11">
        <f t="shared" si="130"/>
        <v>780.50250000000005</v>
      </c>
      <c r="BF70" s="11">
        <f t="shared" si="130"/>
        <v>874.80000000000007</v>
      </c>
      <c r="BG70" s="11">
        <f t="shared" si="130"/>
        <v>1659.3119999999999</v>
      </c>
      <c r="BH70" s="11">
        <f t="shared" si="130"/>
        <v>803.14199999999994</v>
      </c>
      <c r="BI70" s="11">
        <f t="shared" si="130"/>
        <v>780.50250000000005</v>
      </c>
      <c r="BJ70" s="11">
        <f t="shared" si="130"/>
        <v>874.80000000000007</v>
      </c>
      <c r="BK70" s="11">
        <f t="shared" si="130"/>
        <v>1659.3119999999999</v>
      </c>
      <c r="BL70" s="11">
        <f t="shared" si="130"/>
        <v>803.14199999999994</v>
      </c>
      <c r="BM70" s="11">
        <f t="shared" si="130"/>
        <v>780.50250000000005</v>
      </c>
      <c r="BN70" s="11">
        <f t="shared" si="130"/>
        <v>874.80000000000007</v>
      </c>
      <c r="BO70" s="11">
        <f t="shared" si="130"/>
        <v>1659.3119999999999</v>
      </c>
      <c r="BP70" s="11">
        <f t="shared" si="130"/>
        <v>803.14199999999994</v>
      </c>
      <c r="BQ70" s="11">
        <f t="shared" si="130"/>
        <v>780.50250000000005</v>
      </c>
      <c r="BR70" s="11">
        <f t="shared" si="130"/>
        <v>874.80000000000007</v>
      </c>
      <c r="BS70" s="11">
        <f t="shared" si="130"/>
        <v>1659.3119999999999</v>
      </c>
      <c r="BT70" s="11">
        <f t="shared" si="130"/>
        <v>0</v>
      </c>
      <c r="BU70" s="11">
        <f t="shared" si="130"/>
        <v>0</v>
      </c>
      <c r="BV70" s="11">
        <f t="shared" ref="BV70:BW70" si="131">(BV68-$F67)/BV68*BV69</f>
        <v>0</v>
      </c>
      <c r="BW70" s="11">
        <f t="shared" si="131"/>
        <v>0</v>
      </c>
    </row>
    <row r="72" spans="1:76" x14ac:dyDescent="0.25">
      <c r="E72" s="8" t="str">
        <f t="shared" ref="E72:AJ72" si="132" xml:space="preserve"> E$70</f>
        <v>cash received from agent</v>
      </c>
      <c r="F72" s="8">
        <f t="shared" si="132"/>
        <v>0</v>
      </c>
      <c r="G72" s="8" t="str">
        <f t="shared" si="132"/>
        <v>USDK / ORD</v>
      </c>
      <c r="H72" s="8">
        <f t="shared" si="132"/>
        <v>0</v>
      </c>
      <c r="I72" s="8">
        <f t="shared" si="132"/>
        <v>0</v>
      </c>
      <c r="J72" s="8">
        <f t="shared" si="132"/>
        <v>0</v>
      </c>
      <c r="K72" s="8">
        <f t="shared" si="132"/>
        <v>0</v>
      </c>
      <c r="L72" s="8">
        <f t="shared" si="132"/>
        <v>385.42500000000001</v>
      </c>
      <c r="M72" s="8">
        <f t="shared" si="132"/>
        <v>780.50250000000005</v>
      </c>
      <c r="N72" s="8">
        <f t="shared" si="132"/>
        <v>874.80000000000007</v>
      </c>
      <c r="O72" s="8">
        <f t="shared" si="132"/>
        <v>2104.8768</v>
      </c>
      <c r="P72" s="8">
        <f t="shared" si="132"/>
        <v>385.42500000000001</v>
      </c>
      <c r="Q72" s="8">
        <f t="shared" si="132"/>
        <v>780.50250000000005</v>
      </c>
      <c r="R72" s="8">
        <f t="shared" si="132"/>
        <v>874.80000000000007</v>
      </c>
      <c r="S72" s="8">
        <f t="shared" si="132"/>
        <v>2104.8768</v>
      </c>
      <c r="T72" s="8">
        <f t="shared" si="132"/>
        <v>385.42500000000001</v>
      </c>
      <c r="U72" s="8">
        <f t="shared" si="132"/>
        <v>780.50250000000005</v>
      </c>
      <c r="V72" s="8">
        <f t="shared" si="132"/>
        <v>874.80000000000007</v>
      </c>
      <c r="W72" s="8">
        <f t="shared" si="132"/>
        <v>2104.8768</v>
      </c>
      <c r="X72" s="8">
        <f t="shared" si="132"/>
        <v>829.91340000000002</v>
      </c>
      <c r="Y72" s="8">
        <f t="shared" si="132"/>
        <v>780.50250000000005</v>
      </c>
      <c r="Z72" s="8">
        <f t="shared" si="132"/>
        <v>874.80000000000007</v>
      </c>
      <c r="AA72" s="8">
        <f t="shared" si="132"/>
        <v>1659.3119999999999</v>
      </c>
      <c r="AB72" s="8">
        <f t="shared" si="132"/>
        <v>803.14199999999994</v>
      </c>
      <c r="AC72" s="8">
        <f t="shared" si="132"/>
        <v>780.50250000000005</v>
      </c>
      <c r="AD72" s="8">
        <f t="shared" si="132"/>
        <v>874.80000000000007</v>
      </c>
      <c r="AE72" s="8">
        <f t="shared" si="132"/>
        <v>1659.3119999999999</v>
      </c>
      <c r="AF72" s="8">
        <f t="shared" si="132"/>
        <v>803.14199999999994</v>
      </c>
      <c r="AG72" s="8">
        <f t="shared" si="132"/>
        <v>780.50250000000005</v>
      </c>
      <c r="AH72" s="8">
        <f t="shared" si="132"/>
        <v>874.80000000000007</v>
      </c>
      <c r="AI72" s="8">
        <f t="shared" si="132"/>
        <v>1659.3119999999999</v>
      </c>
      <c r="AJ72" s="8">
        <f t="shared" si="132"/>
        <v>803.14199999999994</v>
      </c>
      <c r="AK72" s="8">
        <f t="shared" ref="AK72:BP72" si="133" xml:space="preserve"> AK$70</f>
        <v>780.50250000000005</v>
      </c>
      <c r="AL72" s="8">
        <f t="shared" si="133"/>
        <v>874.80000000000007</v>
      </c>
      <c r="AM72" s="8">
        <f t="shared" si="133"/>
        <v>1659.3119999999999</v>
      </c>
      <c r="AN72" s="8">
        <f t="shared" si="133"/>
        <v>829.91340000000002</v>
      </c>
      <c r="AO72" s="8">
        <f t="shared" si="133"/>
        <v>780.50250000000005</v>
      </c>
      <c r="AP72" s="8">
        <f t="shared" si="133"/>
        <v>874.80000000000007</v>
      </c>
      <c r="AQ72" s="8">
        <f t="shared" si="133"/>
        <v>1659.3119999999999</v>
      </c>
      <c r="AR72" s="8">
        <f t="shared" si="133"/>
        <v>803.14199999999994</v>
      </c>
      <c r="AS72" s="8">
        <f t="shared" si="133"/>
        <v>780.50250000000005</v>
      </c>
      <c r="AT72" s="8">
        <f t="shared" si="133"/>
        <v>874.80000000000007</v>
      </c>
      <c r="AU72" s="8">
        <f t="shared" si="133"/>
        <v>1659.3119999999999</v>
      </c>
      <c r="AV72" s="8">
        <f t="shared" si="133"/>
        <v>803.14199999999994</v>
      </c>
      <c r="AW72" s="8">
        <f t="shared" si="133"/>
        <v>780.50250000000005</v>
      </c>
      <c r="AX72" s="8">
        <f t="shared" si="133"/>
        <v>874.80000000000007</v>
      </c>
      <c r="AY72" s="8">
        <f t="shared" si="133"/>
        <v>1659.3119999999999</v>
      </c>
      <c r="AZ72" s="8">
        <f t="shared" si="133"/>
        <v>803.14199999999994</v>
      </c>
      <c r="BA72" s="8">
        <f t="shared" si="133"/>
        <v>780.50250000000005</v>
      </c>
      <c r="BB72" s="8">
        <f t="shared" si="133"/>
        <v>874.80000000000007</v>
      </c>
      <c r="BC72" s="8">
        <f t="shared" si="133"/>
        <v>1659.3119999999999</v>
      </c>
      <c r="BD72" s="8">
        <f t="shared" si="133"/>
        <v>829.91340000000002</v>
      </c>
      <c r="BE72" s="8">
        <f t="shared" si="133"/>
        <v>780.50250000000005</v>
      </c>
      <c r="BF72" s="8">
        <f t="shared" si="133"/>
        <v>874.80000000000007</v>
      </c>
      <c r="BG72" s="8">
        <f t="shared" si="133"/>
        <v>1659.3119999999999</v>
      </c>
      <c r="BH72" s="8">
        <f t="shared" si="133"/>
        <v>803.14199999999994</v>
      </c>
      <c r="BI72" s="8">
        <f t="shared" si="133"/>
        <v>780.50250000000005</v>
      </c>
      <c r="BJ72" s="8">
        <f t="shared" si="133"/>
        <v>874.80000000000007</v>
      </c>
      <c r="BK72" s="8">
        <f t="shared" si="133"/>
        <v>1659.3119999999999</v>
      </c>
      <c r="BL72" s="8">
        <f t="shared" si="133"/>
        <v>803.14199999999994</v>
      </c>
      <c r="BM72" s="8">
        <f t="shared" si="133"/>
        <v>780.50250000000005</v>
      </c>
      <c r="BN72" s="8">
        <f t="shared" si="133"/>
        <v>874.80000000000007</v>
      </c>
      <c r="BO72" s="8">
        <f t="shared" si="133"/>
        <v>1659.3119999999999</v>
      </c>
      <c r="BP72" s="8">
        <f t="shared" si="133"/>
        <v>803.14199999999994</v>
      </c>
      <c r="BQ72" s="8">
        <f t="shared" ref="BQ72:BW72" si="134" xml:space="preserve"> BQ$70</f>
        <v>780.50250000000005</v>
      </c>
      <c r="BR72" s="8">
        <f t="shared" si="134"/>
        <v>874.80000000000007</v>
      </c>
      <c r="BS72" s="8">
        <f t="shared" si="134"/>
        <v>1659.3119999999999</v>
      </c>
      <c r="BT72" s="8">
        <f t="shared" si="134"/>
        <v>0</v>
      </c>
      <c r="BU72" s="8">
        <f t="shared" si="134"/>
        <v>0</v>
      </c>
      <c r="BV72" s="8">
        <f t="shared" si="134"/>
        <v>0</v>
      </c>
      <c r="BW72" s="8">
        <f t="shared" si="134"/>
        <v>0</v>
      </c>
    </row>
    <row r="73" spans="1:76" x14ac:dyDescent="0.25">
      <c r="E73" s="8" t="str">
        <f t="shared" ref="E73:AJ73" si="135" xml:space="preserve"> E$83</f>
        <v>Account receivable balance BEG</v>
      </c>
      <c r="F73" s="8">
        <f t="shared" si="135"/>
        <v>0</v>
      </c>
      <c r="G73" s="8">
        <f t="shared" si="135"/>
        <v>0</v>
      </c>
      <c r="H73" s="8">
        <f t="shared" si="135"/>
        <v>0</v>
      </c>
      <c r="I73" s="8">
        <f t="shared" si="135"/>
        <v>0</v>
      </c>
      <c r="J73" s="8">
        <f t="shared" si="135"/>
        <v>0</v>
      </c>
      <c r="K73" s="8">
        <f t="shared" si="135"/>
        <v>0</v>
      </c>
      <c r="L73" s="8">
        <f t="shared" si="135"/>
        <v>850</v>
      </c>
      <c r="M73" s="8">
        <f t="shared" si="135"/>
        <v>1620.8500000000001</v>
      </c>
      <c r="N73" s="8">
        <f t="shared" si="135"/>
        <v>3131.5000000000005</v>
      </c>
      <c r="O73" s="8">
        <f t="shared" si="135"/>
        <v>4771.7500000000009</v>
      </c>
      <c r="P73" s="8">
        <f t="shared" si="135"/>
        <v>8718.3940000000021</v>
      </c>
      <c r="Q73" s="8">
        <f t="shared" si="135"/>
        <v>9489.2440000000024</v>
      </c>
      <c r="R73" s="8">
        <f t="shared" si="135"/>
        <v>10999.894000000002</v>
      </c>
      <c r="S73" s="8">
        <f t="shared" si="135"/>
        <v>12640.144000000004</v>
      </c>
      <c r="T73" s="8">
        <f t="shared" si="135"/>
        <v>16586.788000000008</v>
      </c>
      <c r="U73" s="8">
        <f t="shared" si="135"/>
        <v>17357.63800000001</v>
      </c>
      <c r="V73" s="8">
        <f t="shared" si="135"/>
        <v>18868.288000000011</v>
      </c>
      <c r="W73" s="8">
        <f t="shared" si="135"/>
        <v>20508.538000000011</v>
      </c>
      <c r="X73" s="8">
        <f t="shared" si="135"/>
        <v>24455.182000000015</v>
      </c>
      <c r="Y73" s="8">
        <f t="shared" si="135"/>
        <v>26061.466000000015</v>
      </c>
      <c r="Z73" s="8">
        <f t="shared" si="135"/>
        <v>27572.116000000016</v>
      </c>
      <c r="AA73" s="8">
        <f t="shared" si="135"/>
        <v>29212.366000000016</v>
      </c>
      <c r="AB73" s="8">
        <f t="shared" si="135"/>
        <v>32323.576000000015</v>
      </c>
      <c r="AC73" s="8">
        <f t="shared" si="135"/>
        <v>33929.860000000015</v>
      </c>
      <c r="AD73" s="8">
        <f t="shared" si="135"/>
        <v>35440.510000000009</v>
      </c>
      <c r="AE73" s="8">
        <f t="shared" si="135"/>
        <v>37080.760000000009</v>
      </c>
      <c r="AF73" s="8">
        <f t="shared" si="135"/>
        <v>40191.970000000008</v>
      </c>
      <c r="AG73" s="8">
        <f t="shared" si="135"/>
        <v>41798.254000000008</v>
      </c>
      <c r="AH73" s="8">
        <f t="shared" si="135"/>
        <v>43308.90400000001</v>
      </c>
      <c r="AI73" s="8">
        <f t="shared" si="135"/>
        <v>44949.15400000001</v>
      </c>
      <c r="AJ73" s="8">
        <f t="shared" si="135"/>
        <v>48060.364000000009</v>
      </c>
      <c r="AK73" s="8">
        <f t="shared" ref="AK73:BP73" si="136" xml:space="preserve"> AK$83</f>
        <v>49666.648000000008</v>
      </c>
      <c r="AL73" s="8">
        <f t="shared" si="136"/>
        <v>51177.29800000001</v>
      </c>
      <c r="AM73" s="8">
        <f t="shared" si="136"/>
        <v>52817.54800000001</v>
      </c>
      <c r="AN73" s="8">
        <f t="shared" si="136"/>
        <v>55928.758000000009</v>
      </c>
      <c r="AO73" s="8">
        <f t="shared" si="136"/>
        <v>57535.042000000009</v>
      </c>
      <c r="AP73" s="8">
        <f t="shared" si="136"/>
        <v>59045.69200000001</v>
      </c>
      <c r="AQ73" s="8">
        <f t="shared" si="136"/>
        <v>60685.94200000001</v>
      </c>
      <c r="AR73" s="8">
        <f t="shared" si="136"/>
        <v>63797.152000000009</v>
      </c>
      <c r="AS73" s="8">
        <f t="shared" si="136"/>
        <v>65403.436000000009</v>
      </c>
      <c r="AT73" s="8">
        <f t="shared" si="136"/>
        <v>66914.08600000001</v>
      </c>
      <c r="AU73" s="8">
        <f t="shared" si="136"/>
        <v>68554.33600000001</v>
      </c>
      <c r="AV73" s="8">
        <f t="shared" si="136"/>
        <v>71665.546000000002</v>
      </c>
      <c r="AW73" s="8">
        <f t="shared" si="136"/>
        <v>73271.83</v>
      </c>
      <c r="AX73" s="8">
        <f t="shared" si="136"/>
        <v>74782.48</v>
      </c>
      <c r="AY73" s="8">
        <f t="shared" si="136"/>
        <v>76422.73</v>
      </c>
      <c r="AZ73" s="8">
        <f t="shared" si="136"/>
        <v>79533.939999999988</v>
      </c>
      <c r="BA73" s="8">
        <f t="shared" si="136"/>
        <v>81140.223999999987</v>
      </c>
      <c r="BB73" s="8">
        <f t="shared" si="136"/>
        <v>82650.873999999982</v>
      </c>
      <c r="BC73" s="8">
        <f t="shared" si="136"/>
        <v>84291.123999999982</v>
      </c>
      <c r="BD73" s="8">
        <f t="shared" si="136"/>
        <v>87402.333999999973</v>
      </c>
      <c r="BE73" s="8">
        <f t="shared" si="136"/>
        <v>89008.617999999973</v>
      </c>
      <c r="BF73" s="8">
        <f t="shared" si="136"/>
        <v>90519.267999999967</v>
      </c>
      <c r="BG73" s="8">
        <f t="shared" si="136"/>
        <v>92159.517999999967</v>
      </c>
      <c r="BH73" s="8">
        <f t="shared" si="136"/>
        <v>95270.727999999959</v>
      </c>
      <c r="BI73" s="8">
        <f t="shared" si="136"/>
        <v>96877.011999999959</v>
      </c>
      <c r="BJ73" s="8">
        <f t="shared" si="136"/>
        <v>98387.661999999953</v>
      </c>
      <c r="BK73" s="8">
        <f t="shared" si="136"/>
        <v>100027.91199999995</v>
      </c>
      <c r="BL73" s="8">
        <f t="shared" si="136"/>
        <v>103139.12199999994</v>
      </c>
      <c r="BM73" s="8">
        <f t="shared" si="136"/>
        <v>104745.40599999994</v>
      </c>
      <c r="BN73" s="8">
        <f t="shared" si="136"/>
        <v>106256.05599999994</v>
      </c>
      <c r="BO73" s="8">
        <f t="shared" si="136"/>
        <v>107896.30599999994</v>
      </c>
      <c r="BP73" s="8">
        <f t="shared" si="136"/>
        <v>111007.51599999993</v>
      </c>
      <c r="BQ73" s="8">
        <f t="shared" ref="BQ73:BW73" si="137" xml:space="preserve"> BQ$83</f>
        <v>112613.79999999993</v>
      </c>
      <c r="BR73" s="8">
        <f t="shared" si="137"/>
        <v>114124.44999999992</v>
      </c>
      <c r="BS73" s="8">
        <f t="shared" si="137"/>
        <v>115764.69999999992</v>
      </c>
      <c r="BT73" s="8">
        <f t="shared" si="137"/>
        <v>118875.90999999992</v>
      </c>
      <c r="BU73" s="8">
        <f t="shared" si="137"/>
        <v>118875.90999999992</v>
      </c>
      <c r="BV73" s="8">
        <f t="shared" si="137"/>
        <v>118875.90999999992</v>
      </c>
      <c r="BW73" s="8">
        <f t="shared" si="137"/>
        <v>118875.90999999992</v>
      </c>
    </row>
    <row r="74" spans="1:76" s="221" customFormat="1" x14ac:dyDescent="0.25">
      <c r="A74" s="217"/>
      <c r="B74" s="217"/>
      <c r="C74" s="218"/>
      <c r="D74" s="219"/>
      <c r="E74" s="221" t="s">
        <v>186</v>
      </c>
      <c r="J74" s="221">
        <f t="shared" ref="J74:AO74" si="138">SUM(J72:J73)</f>
        <v>0</v>
      </c>
      <c r="K74" s="221">
        <f t="shared" si="138"/>
        <v>0</v>
      </c>
      <c r="L74" s="221">
        <f t="shared" si="138"/>
        <v>1235.425</v>
      </c>
      <c r="M74" s="221">
        <f t="shared" si="138"/>
        <v>2401.3525</v>
      </c>
      <c r="N74" s="221">
        <f t="shared" si="138"/>
        <v>4006.3000000000006</v>
      </c>
      <c r="O74" s="221">
        <f t="shared" si="138"/>
        <v>6876.6268000000009</v>
      </c>
      <c r="P74" s="221">
        <f t="shared" si="138"/>
        <v>9103.8190000000013</v>
      </c>
      <c r="Q74" s="221">
        <f t="shared" si="138"/>
        <v>10269.746500000003</v>
      </c>
      <c r="R74" s="221">
        <f t="shared" si="138"/>
        <v>11874.694000000001</v>
      </c>
      <c r="S74" s="221">
        <f t="shared" si="138"/>
        <v>14745.020800000004</v>
      </c>
      <c r="T74" s="221">
        <f t="shared" si="138"/>
        <v>16972.213000000007</v>
      </c>
      <c r="U74" s="221">
        <f t="shared" si="138"/>
        <v>18138.140500000009</v>
      </c>
      <c r="V74" s="221">
        <f t="shared" si="138"/>
        <v>19743.088000000011</v>
      </c>
      <c r="W74" s="221">
        <f t="shared" si="138"/>
        <v>22613.414800000013</v>
      </c>
      <c r="X74" s="221">
        <f t="shared" si="138"/>
        <v>25285.095400000017</v>
      </c>
      <c r="Y74" s="221">
        <f t="shared" si="138"/>
        <v>26841.968500000014</v>
      </c>
      <c r="Z74" s="221">
        <f t="shared" si="138"/>
        <v>28446.916000000016</v>
      </c>
      <c r="AA74" s="221">
        <f t="shared" si="138"/>
        <v>30871.678000000014</v>
      </c>
      <c r="AB74" s="221">
        <f t="shared" si="138"/>
        <v>33126.718000000015</v>
      </c>
      <c r="AC74" s="221">
        <f t="shared" si="138"/>
        <v>34710.362500000017</v>
      </c>
      <c r="AD74" s="221">
        <f t="shared" si="138"/>
        <v>36315.310000000012</v>
      </c>
      <c r="AE74" s="221">
        <f t="shared" si="138"/>
        <v>38740.072000000007</v>
      </c>
      <c r="AF74" s="221">
        <f t="shared" si="138"/>
        <v>40995.112000000008</v>
      </c>
      <c r="AG74" s="221">
        <f t="shared" si="138"/>
        <v>42578.75650000001</v>
      </c>
      <c r="AH74" s="221">
        <f t="shared" si="138"/>
        <v>44183.704000000012</v>
      </c>
      <c r="AI74" s="221">
        <f t="shared" si="138"/>
        <v>46608.466000000008</v>
      </c>
      <c r="AJ74" s="221">
        <f t="shared" si="138"/>
        <v>48863.506000000008</v>
      </c>
      <c r="AK74" s="221">
        <f t="shared" si="138"/>
        <v>50447.150500000011</v>
      </c>
      <c r="AL74" s="221">
        <f t="shared" si="138"/>
        <v>52052.098000000013</v>
      </c>
      <c r="AM74" s="221">
        <f t="shared" si="138"/>
        <v>54476.860000000008</v>
      </c>
      <c r="AN74" s="221">
        <f t="shared" si="138"/>
        <v>56758.671400000007</v>
      </c>
      <c r="AO74" s="221">
        <f t="shared" si="138"/>
        <v>58315.544500000011</v>
      </c>
      <c r="AP74" s="221">
        <f t="shared" ref="AP74:BU74" si="139">SUM(AP72:AP73)</f>
        <v>59920.492000000013</v>
      </c>
      <c r="AQ74" s="221">
        <f t="shared" si="139"/>
        <v>62345.254000000008</v>
      </c>
      <c r="AR74" s="221">
        <f t="shared" si="139"/>
        <v>64600.294000000009</v>
      </c>
      <c r="AS74" s="221">
        <f t="shared" si="139"/>
        <v>66183.938500000004</v>
      </c>
      <c r="AT74" s="221">
        <f t="shared" si="139"/>
        <v>67788.886000000013</v>
      </c>
      <c r="AU74" s="221">
        <f t="shared" si="139"/>
        <v>70213.648000000016</v>
      </c>
      <c r="AV74" s="221">
        <f t="shared" si="139"/>
        <v>72468.688000000009</v>
      </c>
      <c r="AW74" s="221">
        <f t="shared" si="139"/>
        <v>74052.332500000004</v>
      </c>
      <c r="AX74" s="221">
        <f t="shared" si="139"/>
        <v>75657.279999999999</v>
      </c>
      <c r="AY74" s="221">
        <f t="shared" si="139"/>
        <v>78082.042000000001</v>
      </c>
      <c r="AZ74" s="221">
        <f t="shared" si="139"/>
        <v>80337.081999999995</v>
      </c>
      <c r="BA74" s="221">
        <f t="shared" si="139"/>
        <v>81920.72649999999</v>
      </c>
      <c r="BB74" s="221">
        <f t="shared" si="139"/>
        <v>83525.673999999985</v>
      </c>
      <c r="BC74" s="221">
        <f t="shared" si="139"/>
        <v>85950.435999999987</v>
      </c>
      <c r="BD74" s="221">
        <f t="shared" si="139"/>
        <v>88232.247399999978</v>
      </c>
      <c r="BE74" s="221">
        <f t="shared" si="139"/>
        <v>89789.120499999975</v>
      </c>
      <c r="BF74" s="221">
        <f t="shared" si="139"/>
        <v>91394.06799999997</v>
      </c>
      <c r="BG74" s="221">
        <f t="shared" si="139"/>
        <v>93818.829999999973</v>
      </c>
      <c r="BH74" s="221">
        <f t="shared" si="139"/>
        <v>96073.869999999966</v>
      </c>
      <c r="BI74" s="221">
        <f t="shared" si="139"/>
        <v>97657.514499999961</v>
      </c>
      <c r="BJ74" s="221">
        <f t="shared" si="139"/>
        <v>99262.461999999956</v>
      </c>
      <c r="BK74" s="221">
        <f t="shared" si="139"/>
        <v>101687.22399999996</v>
      </c>
      <c r="BL74" s="221">
        <f t="shared" si="139"/>
        <v>103942.26399999995</v>
      </c>
      <c r="BM74" s="221">
        <f t="shared" si="139"/>
        <v>105525.90849999995</v>
      </c>
      <c r="BN74" s="221">
        <f t="shared" si="139"/>
        <v>107130.85599999994</v>
      </c>
      <c r="BO74" s="221">
        <f t="shared" si="139"/>
        <v>109555.61799999994</v>
      </c>
      <c r="BP74" s="221">
        <f t="shared" si="139"/>
        <v>111810.65799999994</v>
      </c>
      <c r="BQ74" s="221">
        <f t="shared" si="139"/>
        <v>113394.30249999993</v>
      </c>
      <c r="BR74" s="221">
        <f t="shared" si="139"/>
        <v>114999.24999999993</v>
      </c>
      <c r="BS74" s="221">
        <f t="shared" si="139"/>
        <v>117424.01199999993</v>
      </c>
      <c r="BT74" s="221">
        <f t="shared" si="139"/>
        <v>118875.90999999992</v>
      </c>
      <c r="BU74" s="221">
        <f t="shared" si="139"/>
        <v>118875.90999999992</v>
      </c>
      <c r="BV74" s="221">
        <f t="shared" ref="BV74:BW74" si="140">SUM(BV72:BV73)</f>
        <v>118875.90999999992</v>
      </c>
      <c r="BW74" s="221">
        <f t="shared" si="140"/>
        <v>118875.90999999992</v>
      </c>
    </row>
    <row r="78" spans="1:76" ht="14.4" x14ac:dyDescent="0.25">
      <c r="A78" s="52" t="s">
        <v>183</v>
      </c>
      <c r="B78" s="52"/>
      <c r="C78" s="53"/>
      <c r="D78" s="54"/>
      <c r="E78" s="55"/>
      <c r="F78" s="55"/>
      <c r="G78" s="55"/>
      <c r="H78" s="55"/>
      <c r="I78" s="55"/>
      <c r="J78" s="55"/>
      <c r="K78" s="55"/>
      <c r="L78" s="55"/>
      <c r="M78" s="55"/>
      <c r="N78" s="55"/>
      <c r="O78" s="55"/>
      <c r="P78" s="55"/>
      <c r="Q78" s="55"/>
      <c r="R78" s="55"/>
      <c r="S78" s="55"/>
      <c r="T78" s="55"/>
      <c r="U78" s="55"/>
      <c r="V78" s="55"/>
      <c r="W78" s="55"/>
      <c r="X78" s="55"/>
      <c r="Y78" s="55"/>
      <c r="Z78" s="55"/>
      <c r="AA78" s="55"/>
      <c r="AB78" s="55"/>
      <c r="AC78" s="55"/>
      <c r="AD78" s="55"/>
      <c r="AE78" s="55"/>
      <c r="AF78" s="55"/>
      <c r="AG78" s="55"/>
      <c r="AH78" s="55"/>
      <c r="AI78" s="55"/>
      <c r="AJ78" s="55"/>
      <c r="AK78" s="55"/>
      <c r="AL78" s="55"/>
      <c r="AM78" s="55"/>
      <c r="AN78" s="55"/>
      <c r="AO78" s="55"/>
      <c r="AP78" s="55"/>
      <c r="AQ78" s="55"/>
      <c r="AR78" s="55"/>
      <c r="AS78" s="55"/>
      <c r="AT78" s="55"/>
      <c r="AU78" s="55"/>
      <c r="AV78" s="55"/>
      <c r="AW78" s="55"/>
      <c r="AX78" s="55"/>
      <c r="AY78" s="55"/>
      <c r="AZ78" s="55"/>
      <c r="BA78" s="55"/>
      <c r="BB78" s="55"/>
      <c r="BC78" s="55"/>
      <c r="BD78" s="55"/>
      <c r="BE78" s="55"/>
      <c r="BF78" s="55"/>
      <c r="BG78" s="55"/>
      <c r="BH78" s="55"/>
      <c r="BI78" s="55"/>
      <c r="BJ78" s="55"/>
      <c r="BK78" s="55"/>
      <c r="BL78" s="55"/>
      <c r="BM78" s="55"/>
      <c r="BN78" s="55"/>
      <c r="BO78" s="55"/>
      <c r="BP78" s="55"/>
      <c r="BQ78" s="55"/>
      <c r="BR78" s="55"/>
      <c r="BS78" s="55"/>
      <c r="BT78" s="55"/>
      <c r="BU78" s="55"/>
      <c r="BV78" s="55"/>
      <c r="BW78" s="55"/>
      <c r="BX78" s="59"/>
    </row>
    <row r="79" spans="1:76" ht="14.4" x14ac:dyDescent="0.25">
      <c r="A79" s="52"/>
      <c r="B79" s="52"/>
      <c r="C79" s="53"/>
      <c r="D79" s="54"/>
      <c r="E79" s="55"/>
      <c r="F79" s="55"/>
      <c r="G79" s="55"/>
      <c r="H79" s="55"/>
      <c r="I79" s="55"/>
      <c r="J79" s="55"/>
      <c r="K79" s="55"/>
      <c r="L79" s="55"/>
      <c r="M79" s="55"/>
      <c r="N79" s="55"/>
      <c r="O79" s="55"/>
      <c r="P79" s="55"/>
      <c r="Q79" s="55"/>
      <c r="R79" s="55"/>
      <c r="S79" s="55"/>
      <c r="T79" s="55"/>
      <c r="U79" s="55"/>
      <c r="V79" s="55"/>
      <c r="W79" s="55"/>
      <c r="X79" s="55"/>
      <c r="Y79" s="55"/>
      <c r="Z79" s="55"/>
      <c r="AA79" s="55"/>
      <c r="AB79" s="55"/>
      <c r="AC79" s="55"/>
      <c r="AD79" s="55"/>
      <c r="AE79" s="55"/>
      <c r="AF79" s="55"/>
      <c r="AG79" s="55"/>
      <c r="AH79" s="55"/>
      <c r="AI79" s="55"/>
      <c r="AJ79" s="55"/>
      <c r="AK79" s="55"/>
      <c r="AL79" s="55"/>
      <c r="AM79" s="55"/>
      <c r="AN79" s="55"/>
      <c r="AO79" s="55"/>
      <c r="AP79" s="55"/>
      <c r="AQ79" s="55"/>
      <c r="AR79" s="55"/>
      <c r="AS79" s="55"/>
      <c r="AT79" s="55"/>
      <c r="AU79" s="55"/>
      <c r="AV79" s="55"/>
      <c r="AW79" s="55"/>
      <c r="AX79" s="55"/>
      <c r="AY79" s="55"/>
      <c r="AZ79" s="55"/>
      <c r="BA79" s="55"/>
      <c r="BB79" s="55"/>
      <c r="BC79" s="55"/>
      <c r="BD79" s="55"/>
      <c r="BE79" s="55"/>
      <c r="BF79" s="55"/>
      <c r="BG79" s="55"/>
      <c r="BH79" s="55"/>
      <c r="BI79" s="55"/>
      <c r="BJ79" s="55"/>
      <c r="BK79" s="55"/>
      <c r="BL79" s="55"/>
      <c r="BM79" s="55"/>
      <c r="BN79" s="55"/>
      <c r="BO79" s="55"/>
      <c r="BP79" s="55"/>
      <c r="BQ79" s="55"/>
      <c r="BR79" s="55"/>
      <c r="BS79" s="55"/>
      <c r="BT79" s="55"/>
      <c r="BU79" s="55"/>
      <c r="BV79" s="55"/>
      <c r="BW79" s="55"/>
      <c r="BX79" s="54"/>
    </row>
    <row r="80" spans="1:76" ht="14.4" x14ac:dyDescent="0.25">
      <c r="A80" s="140"/>
      <c r="B80" s="140"/>
      <c r="C80" s="141"/>
      <c r="D80" s="142"/>
      <c r="E80" s="188" t="str">
        <f xml:space="preserve"> InpC!E$96</f>
        <v>Accounts receivable - initial balance</v>
      </c>
      <c r="F80" s="189">
        <f xml:space="preserve"> InpC!F$96</f>
        <v>850</v>
      </c>
      <c r="G80" s="188" t="str">
        <f xml:space="preserve"> InpC!G$96</f>
        <v>USD k</v>
      </c>
      <c r="H80" s="142"/>
      <c r="I80" s="142"/>
      <c r="J80" s="142"/>
      <c r="K80" s="142"/>
      <c r="L80" s="142"/>
      <c r="M80" s="142"/>
      <c r="N80" s="142"/>
      <c r="O80" s="142"/>
      <c r="P80" s="142"/>
      <c r="Q80" s="142"/>
      <c r="R80" s="142"/>
      <c r="S80" s="142"/>
      <c r="T80" s="142"/>
      <c r="U80" s="142"/>
      <c r="V80" s="142"/>
      <c r="W80" s="142"/>
      <c r="X80" s="142"/>
      <c r="Y80" s="142"/>
      <c r="Z80" s="142"/>
      <c r="AA80" s="142"/>
      <c r="AB80" s="142"/>
      <c r="AC80" s="142"/>
      <c r="AD80" s="142"/>
      <c r="AE80" s="142"/>
      <c r="AF80" s="142"/>
      <c r="AG80" s="142"/>
      <c r="AH80" s="142"/>
      <c r="AI80" s="142"/>
      <c r="AJ80" s="142"/>
      <c r="AK80" s="142"/>
      <c r="AL80" s="142"/>
      <c r="AM80" s="142"/>
      <c r="AN80" s="142"/>
      <c r="AO80" s="142"/>
      <c r="AP80" s="142"/>
      <c r="AQ80" s="142"/>
      <c r="AR80" s="142"/>
      <c r="AS80" s="142"/>
      <c r="AT80" s="142"/>
      <c r="AU80" s="142"/>
      <c r="AV80" s="142"/>
      <c r="AW80" s="142"/>
      <c r="AX80" s="142"/>
      <c r="AY80" s="142"/>
      <c r="AZ80" s="142"/>
      <c r="BA80" s="142"/>
      <c r="BB80" s="142"/>
      <c r="BC80" s="142"/>
      <c r="BD80" s="142"/>
      <c r="BE80" s="142"/>
      <c r="BF80" s="142"/>
      <c r="BG80" s="142"/>
      <c r="BH80" s="142"/>
      <c r="BI80" s="142"/>
      <c r="BJ80" s="142"/>
      <c r="BK80" s="142"/>
      <c r="BL80" s="142"/>
      <c r="BM80" s="142"/>
      <c r="BN80" s="142"/>
      <c r="BO80" s="142"/>
      <c r="BP80" s="142"/>
      <c r="BQ80" s="142"/>
      <c r="BR80" s="142"/>
      <c r="BS80" s="142"/>
      <c r="BT80" s="142"/>
      <c r="BU80" s="142"/>
      <c r="BV80" s="142"/>
      <c r="BW80" s="142"/>
      <c r="BX80" s="59"/>
    </row>
    <row r="81" spans="1:76" s="45" customFormat="1" ht="14.4" x14ac:dyDescent="0.25">
      <c r="A81" s="56"/>
      <c r="B81" s="56"/>
      <c r="C81" s="57"/>
      <c r="D81" s="59"/>
      <c r="E81" s="145" t="str">
        <f>Time!E$39</f>
        <v>Acquisition / initial balance date flag</v>
      </c>
      <c r="F81" s="145">
        <f>Time!F$39</f>
        <v>0</v>
      </c>
      <c r="G81" s="145" t="str">
        <f>Time!G$39</f>
        <v>flag</v>
      </c>
      <c r="H81" s="145">
        <f>Time!H$39</f>
        <v>1</v>
      </c>
      <c r="I81" s="145">
        <f>Time!I$39</f>
        <v>0</v>
      </c>
      <c r="J81" s="145">
        <f>Time!J$39</f>
        <v>0</v>
      </c>
      <c r="K81" s="145">
        <f>Time!K$39</f>
        <v>1</v>
      </c>
      <c r="L81" s="145">
        <f>Time!L$39</f>
        <v>0</v>
      </c>
      <c r="M81" s="145">
        <f>Time!M$39</f>
        <v>0</v>
      </c>
      <c r="N81" s="145">
        <f>Time!N$39</f>
        <v>0</v>
      </c>
      <c r="O81" s="145">
        <f>Time!O$39</f>
        <v>0</v>
      </c>
      <c r="P81" s="145">
        <f>Time!P$39</f>
        <v>0</v>
      </c>
      <c r="Q81" s="145">
        <f>Time!Q$39</f>
        <v>0</v>
      </c>
      <c r="R81" s="145">
        <f>Time!R$39</f>
        <v>0</v>
      </c>
      <c r="S81" s="145">
        <f>Time!S$39</f>
        <v>0</v>
      </c>
      <c r="T81" s="145">
        <f>Time!T$39</f>
        <v>0</v>
      </c>
      <c r="U81" s="145">
        <f>Time!U$39</f>
        <v>0</v>
      </c>
      <c r="V81" s="145">
        <f>Time!V$39</f>
        <v>0</v>
      </c>
      <c r="W81" s="145">
        <f>Time!W$39</f>
        <v>0</v>
      </c>
      <c r="X81" s="145">
        <f>Time!X$39</f>
        <v>0</v>
      </c>
      <c r="Y81" s="145">
        <f>Time!Y$39</f>
        <v>0</v>
      </c>
      <c r="Z81" s="145">
        <f>Time!Z$39</f>
        <v>0</v>
      </c>
      <c r="AA81" s="145">
        <f>Time!AA$39</f>
        <v>0</v>
      </c>
      <c r="AB81" s="145">
        <f>Time!AB$39</f>
        <v>0</v>
      </c>
      <c r="AC81" s="145">
        <f>Time!AC$39</f>
        <v>0</v>
      </c>
      <c r="AD81" s="145">
        <f>Time!AD$39</f>
        <v>0</v>
      </c>
      <c r="AE81" s="145">
        <f>Time!AE$39</f>
        <v>0</v>
      </c>
      <c r="AF81" s="145">
        <f>Time!AF$39</f>
        <v>0</v>
      </c>
      <c r="AG81" s="145">
        <f>Time!AG$39</f>
        <v>0</v>
      </c>
      <c r="AH81" s="145">
        <f>Time!AH$39</f>
        <v>0</v>
      </c>
      <c r="AI81" s="145">
        <f>Time!AI$39</f>
        <v>0</v>
      </c>
      <c r="AJ81" s="145">
        <f>Time!AJ$39</f>
        <v>0</v>
      </c>
      <c r="AK81" s="145">
        <f>Time!AK$39</f>
        <v>0</v>
      </c>
      <c r="AL81" s="145">
        <f>Time!AL$39</f>
        <v>0</v>
      </c>
      <c r="AM81" s="145">
        <f>Time!AM$39</f>
        <v>0</v>
      </c>
      <c r="AN81" s="145">
        <f>Time!AN$39</f>
        <v>0</v>
      </c>
      <c r="AO81" s="145">
        <f>Time!AO$39</f>
        <v>0</v>
      </c>
      <c r="AP81" s="145">
        <f>Time!AP$39</f>
        <v>0</v>
      </c>
      <c r="AQ81" s="145">
        <f>Time!AQ$39</f>
        <v>0</v>
      </c>
      <c r="AR81" s="145">
        <f>Time!AR$39</f>
        <v>0</v>
      </c>
      <c r="AS81" s="145">
        <f>Time!AS$39</f>
        <v>0</v>
      </c>
      <c r="AT81" s="145">
        <f>Time!AT$39</f>
        <v>0</v>
      </c>
      <c r="AU81" s="145">
        <f>Time!AU$39</f>
        <v>0</v>
      </c>
      <c r="AV81" s="145">
        <f>Time!AV$39</f>
        <v>0</v>
      </c>
      <c r="AW81" s="145">
        <f>Time!AW$39</f>
        <v>0</v>
      </c>
      <c r="AX81" s="145">
        <f>Time!AX$39</f>
        <v>0</v>
      </c>
      <c r="AY81" s="145">
        <f>Time!AY$39</f>
        <v>0</v>
      </c>
      <c r="AZ81" s="145">
        <f>Time!AZ$39</f>
        <v>0</v>
      </c>
      <c r="BA81" s="145">
        <f>Time!BA$39</f>
        <v>0</v>
      </c>
      <c r="BB81" s="145">
        <f>Time!BB$39</f>
        <v>0</v>
      </c>
      <c r="BC81" s="145">
        <f>Time!BC$39</f>
        <v>0</v>
      </c>
      <c r="BD81" s="145">
        <f>Time!BD$39</f>
        <v>0</v>
      </c>
      <c r="BE81" s="145">
        <f>Time!BE$39</f>
        <v>0</v>
      </c>
      <c r="BF81" s="145">
        <f>Time!BF$39</f>
        <v>0</v>
      </c>
      <c r="BG81" s="145">
        <f>Time!BG$39</f>
        <v>0</v>
      </c>
      <c r="BH81" s="145">
        <f>Time!BH$39</f>
        <v>0</v>
      </c>
      <c r="BI81" s="145">
        <f>Time!BI$39</f>
        <v>0</v>
      </c>
      <c r="BJ81" s="145">
        <f>Time!BJ$39</f>
        <v>0</v>
      </c>
      <c r="BK81" s="145">
        <f>Time!BK$39</f>
        <v>0</v>
      </c>
      <c r="BL81" s="145">
        <f>Time!BL$39</f>
        <v>0</v>
      </c>
      <c r="BM81" s="145">
        <f>Time!BM$39</f>
        <v>0</v>
      </c>
      <c r="BN81" s="145">
        <f>Time!BN$39</f>
        <v>0</v>
      </c>
      <c r="BO81" s="145">
        <f>Time!BO$39</f>
        <v>0</v>
      </c>
      <c r="BP81" s="145">
        <f>Time!BP$39</f>
        <v>0</v>
      </c>
      <c r="BQ81" s="145">
        <f>Time!BQ$39</f>
        <v>0</v>
      </c>
      <c r="BR81" s="145">
        <f>Time!BR$39</f>
        <v>0</v>
      </c>
      <c r="BS81" s="145">
        <f>Time!BS$39</f>
        <v>0</v>
      </c>
      <c r="BT81" s="145">
        <f>Time!BT$39</f>
        <v>0</v>
      </c>
      <c r="BU81" s="145">
        <f>Time!BU$39</f>
        <v>0</v>
      </c>
      <c r="BV81" s="145">
        <f>Time!BV$39</f>
        <v>0</v>
      </c>
      <c r="BW81" s="145">
        <f>Time!BW$39</f>
        <v>0</v>
      </c>
      <c r="BX81" s="145"/>
    </row>
    <row r="82" spans="1:76" ht="14.4" x14ac:dyDescent="0.25">
      <c r="A82" s="56"/>
      <c r="B82" s="56"/>
      <c r="C82" s="57"/>
      <c r="D82" s="59"/>
      <c r="E82" s="59"/>
      <c r="F82" s="59"/>
      <c r="G82" s="59"/>
      <c r="H82" s="59"/>
      <c r="I82" s="59"/>
      <c r="J82" s="59"/>
      <c r="K82" s="59"/>
      <c r="L82" s="59"/>
      <c r="M82" s="59"/>
      <c r="N82" s="59"/>
      <c r="O82" s="59"/>
      <c r="P82" s="59"/>
      <c r="Q82" s="59"/>
      <c r="R82" s="59"/>
      <c r="S82" s="59"/>
      <c r="T82" s="59"/>
      <c r="U82" s="59"/>
      <c r="V82" s="59"/>
      <c r="W82" s="59"/>
      <c r="X82" s="59"/>
      <c r="Y82" s="59"/>
      <c r="Z82" s="59"/>
      <c r="AA82" s="59"/>
      <c r="AB82" s="59"/>
      <c r="AC82" s="59"/>
      <c r="AD82" s="59"/>
      <c r="AE82" s="59"/>
      <c r="AF82" s="59"/>
      <c r="AG82" s="59"/>
      <c r="AH82" s="59"/>
      <c r="AI82" s="59"/>
      <c r="AJ82" s="59"/>
      <c r="AK82" s="59"/>
      <c r="AL82" s="59"/>
      <c r="AM82" s="59"/>
      <c r="AN82" s="59"/>
      <c r="AO82" s="59"/>
      <c r="AP82" s="59"/>
      <c r="AQ82" s="59"/>
      <c r="AR82" s="59"/>
      <c r="AS82" s="59"/>
      <c r="AT82" s="59"/>
      <c r="AU82" s="59"/>
      <c r="AV82" s="59"/>
      <c r="AW82" s="59"/>
      <c r="AX82" s="59"/>
      <c r="AY82" s="59"/>
      <c r="AZ82" s="59"/>
      <c r="BA82" s="59"/>
      <c r="BB82" s="59"/>
      <c r="BC82" s="59"/>
      <c r="BD82" s="59"/>
      <c r="BE82" s="59"/>
      <c r="BF82" s="59"/>
      <c r="BG82" s="59"/>
      <c r="BH82" s="59"/>
      <c r="BI82" s="59"/>
      <c r="BJ82" s="59"/>
      <c r="BK82" s="59"/>
      <c r="BL82" s="59"/>
      <c r="BM82" s="59"/>
      <c r="BN82" s="59"/>
      <c r="BO82" s="59"/>
      <c r="BP82" s="59"/>
      <c r="BQ82" s="59"/>
      <c r="BR82" s="59"/>
      <c r="BS82" s="59"/>
      <c r="BT82" s="59"/>
      <c r="BU82" s="59"/>
      <c r="BV82" s="59"/>
      <c r="BW82" s="59"/>
      <c r="BX82" s="59"/>
    </row>
    <row r="83" spans="1:76" ht="14.4" x14ac:dyDescent="0.25">
      <c r="A83" s="56"/>
      <c r="B83" s="56"/>
      <c r="C83" s="57"/>
      <c r="D83" s="59"/>
      <c r="E83" s="59" t="s">
        <v>184</v>
      </c>
      <c r="F83" s="59"/>
      <c r="G83" s="59"/>
      <c r="H83" s="59"/>
      <c r="I83" s="59"/>
      <c r="J83" s="59">
        <f t="shared" ref="J83:BU83" si="141" xml:space="preserve"> I86</f>
        <v>0</v>
      </c>
      <c r="K83" s="59">
        <f t="shared" si="141"/>
        <v>0</v>
      </c>
      <c r="L83" s="59">
        <f t="shared" si="141"/>
        <v>850</v>
      </c>
      <c r="M83" s="59">
        <f t="shared" si="141"/>
        <v>1620.8500000000001</v>
      </c>
      <c r="N83" s="59">
        <f t="shared" si="141"/>
        <v>3131.5000000000005</v>
      </c>
      <c r="O83" s="59">
        <f t="shared" si="141"/>
        <v>4771.7500000000009</v>
      </c>
      <c r="P83" s="59">
        <f t="shared" si="141"/>
        <v>8718.3940000000021</v>
      </c>
      <c r="Q83" s="59">
        <f t="shared" si="141"/>
        <v>9489.2440000000024</v>
      </c>
      <c r="R83" s="59">
        <f t="shared" si="141"/>
        <v>10999.894000000002</v>
      </c>
      <c r="S83" s="59">
        <f t="shared" si="141"/>
        <v>12640.144000000004</v>
      </c>
      <c r="T83" s="59">
        <f t="shared" si="141"/>
        <v>16586.788000000008</v>
      </c>
      <c r="U83" s="59">
        <f t="shared" si="141"/>
        <v>17357.63800000001</v>
      </c>
      <c r="V83" s="59">
        <f t="shared" si="141"/>
        <v>18868.288000000011</v>
      </c>
      <c r="W83" s="59">
        <f t="shared" si="141"/>
        <v>20508.538000000011</v>
      </c>
      <c r="X83" s="59">
        <f t="shared" si="141"/>
        <v>24455.182000000015</v>
      </c>
      <c r="Y83" s="59">
        <f t="shared" si="141"/>
        <v>26061.466000000015</v>
      </c>
      <c r="Z83" s="59">
        <f t="shared" si="141"/>
        <v>27572.116000000016</v>
      </c>
      <c r="AA83" s="59">
        <f t="shared" si="141"/>
        <v>29212.366000000016</v>
      </c>
      <c r="AB83" s="59">
        <f t="shared" si="141"/>
        <v>32323.576000000015</v>
      </c>
      <c r="AC83" s="59">
        <f t="shared" si="141"/>
        <v>33929.860000000015</v>
      </c>
      <c r="AD83" s="59">
        <f t="shared" si="141"/>
        <v>35440.510000000009</v>
      </c>
      <c r="AE83" s="59">
        <f t="shared" si="141"/>
        <v>37080.760000000009</v>
      </c>
      <c r="AF83" s="59">
        <f t="shared" si="141"/>
        <v>40191.970000000008</v>
      </c>
      <c r="AG83" s="59">
        <f t="shared" si="141"/>
        <v>41798.254000000008</v>
      </c>
      <c r="AH83" s="59">
        <f t="shared" si="141"/>
        <v>43308.90400000001</v>
      </c>
      <c r="AI83" s="59">
        <f t="shared" si="141"/>
        <v>44949.15400000001</v>
      </c>
      <c r="AJ83" s="59">
        <f t="shared" si="141"/>
        <v>48060.364000000009</v>
      </c>
      <c r="AK83" s="59">
        <f t="shared" si="141"/>
        <v>49666.648000000008</v>
      </c>
      <c r="AL83" s="59">
        <f t="shared" si="141"/>
        <v>51177.29800000001</v>
      </c>
      <c r="AM83" s="59">
        <f t="shared" si="141"/>
        <v>52817.54800000001</v>
      </c>
      <c r="AN83" s="59">
        <f t="shared" si="141"/>
        <v>55928.758000000009</v>
      </c>
      <c r="AO83" s="59">
        <f t="shared" si="141"/>
        <v>57535.042000000009</v>
      </c>
      <c r="AP83" s="59">
        <f t="shared" si="141"/>
        <v>59045.69200000001</v>
      </c>
      <c r="AQ83" s="59">
        <f t="shared" si="141"/>
        <v>60685.94200000001</v>
      </c>
      <c r="AR83" s="59">
        <f t="shared" si="141"/>
        <v>63797.152000000009</v>
      </c>
      <c r="AS83" s="59">
        <f t="shared" si="141"/>
        <v>65403.436000000009</v>
      </c>
      <c r="AT83" s="59">
        <f t="shared" si="141"/>
        <v>66914.08600000001</v>
      </c>
      <c r="AU83" s="59">
        <f t="shared" si="141"/>
        <v>68554.33600000001</v>
      </c>
      <c r="AV83" s="59">
        <f t="shared" si="141"/>
        <v>71665.546000000002</v>
      </c>
      <c r="AW83" s="59">
        <f t="shared" si="141"/>
        <v>73271.83</v>
      </c>
      <c r="AX83" s="59">
        <f t="shared" si="141"/>
        <v>74782.48</v>
      </c>
      <c r="AY83" s="59">
        <f t="shared" si="141"/>
        <v>76422.73</v>
      </c>
      <c r="AZ83" s="59">
        <f t="shared" si="141"/>
        <v>79533.939999999988</v>
      </c>
      <c r="BA83" s="59">
        <f t="shared" si="141"/>
        <v>81140.223999999987</v>
      </c>
      <c r="BB83" s="59">
        <f t="shared" si="141"/>
        <v>82650.873999999982</v>
      </c>
      <c r="BC83" s="59">
        <f t="shared" si="141"/>
        <v>84291.123999999982</v>
      </c>
      <c r="BD83" s="59">
        <f t="shared" si="141"/>
        <v>87402.333999999973</v>
      </c>
      <c r="BE83" s="59">
        <f t="shared" si="141"/>
        <v>89008.617999999973</v>
      </c>
      <c r="BF83" s="59">
        <f t="shared" si="141"/>
        <v>90519.267999999967</v>
      </c>
      <c r="BG83" s="59">
        <f t="shared" si="141"/>
        <v>92159.517999999967</v>
      </c>
      <c r="BH83" s="59">
        <f t="shared" si="141"/>
        <v>95270.727999999959</v>
      </c>
      <c r="BI83" s="59">
        <f t="shared" si="141"/>
        <v>96877.011999999959</v>
      </c>
      <c r="BJ83" s="59">
        <f t="shared" si="141"/>
        <v>98387.661999999953</v>
      </c>
      <c r="BK83" s="59">
        <f t="shared" si="141"/>
        <v>100027.91199999995</v>
      </c>
      <c r="BL83" s="59">
        <f t="shared" si="141"/>
        <v>103139.12199999994</v>
      </c>
      <c r="BM83" s="59">
        <f t="shared" si="141"/>
        <v>104745.40599999994</v>
      </c>
      <c r="BN83" s="59">
        <f t="shared" si="141"/>
        <v>106256.05599999994</v>
      </c>
      <c r="BO83" s="59">
        <f t="shared" si="141"/>
        <v>107896.30599999994</v>
      </c>
      <c r="BP83" s="59">
        <f t="shared" si="141"/>
        <v>111007.51599999993</v>
      </c>
      <c r="BQ83" s="59">
        <f t="shared" si="141"/>
        <v>112613.79999999993</v>
      </c>
      <c r="BR83" s="59">
        <f t="shared" si="141"/>
        <v>114124.44999999992</v>
      </c>
      <c r="BS83" s="59">
        <f t="shared" si="141"/>
        <v>115764.69999999992</v>
      </c>
      <c r="BT83" s="59">
        <f t="shared" si="141"/>
        <v>118875.90999999992</v>
      </c>
      <c r="BU83" s="59">
        <f t="shared" si="141"/>
        <v>118875.90999999992</v>
      </c>
      <c r="BV83" s="59">
        <f xml:space="preserve"> BU86</f>
        <v>118875.90999999992</v>
      </c>
      <c r="BW83" s="59">
        <f xml:space="preserve"> BV86</f>
        <v>118875.90999999992</v>
      </c>
      <c r="BX83" s="59"/>
    </row>
    <row r="84" spans="1:76" ht="14.4" x14ac:dyDescent="0.25">
      <c r="A84" s="56"/>
      <c r="B84" s="56"/>
      <c r="C84" s="57"/>
      <c r="D84" s="58" t="s">
        <v>30</v>
      </c>
      <c r="E84" s="59" t="str">
        <f t="shared" ref="E84:AJ84" si="142" xml:space="preserve"> E$61</f>
        <v>agent attributed operating revenue</v>
      </c>
      <c r="F84" s="59">
        <f t="shared" si="142"/>
        <v>0</v>
      </c>
      <c r="G84" s="59" t="str">
        <f t="shared" si="142"/>
        <v>USDK / ORD</v>
      </c>
      <c r="H84" s="59">
        <f t="shared" si="142"/>
        <v>0</v>
      </c>
      <c r="I84" s="59">
        <f t="shared" si="142"/>
        <v>0</v>
      </c>
      <c r="J84" s="59">
        <f t="shared" si="142"/>
        <v>0</v>
      </c>
      <c r="K84" s="59">
        <f t="shared" si="142"/>
        <v>0</v>
      </c>
      <c r="L84" s="59">
        <f t="shared" si="142"/>
        <v>1156.2750000000001</v>
      </c>
      <c r="M84" s="59">
        <f t="shared" si="142"/>
        <v>2291.1525000000001</v>
      </c>
      <c r="N84" s="59">
        <f t="shared" si="142"/>
        <v>2515.0500000000002</v>
      </c>
      <c r="O84" s="59">
        <f t="shared" si="142"/>
        <v>6051.5208000000002</v>
      </c>
      <c r="P84" s="59">
        <f t="shared" si="142"/>
        <v>1156.2750000000001</v>
      </c>
      <c r="Q84" s="59">
        <f t="shared" si="142"/>
        <v>2291.1525000000001</v>
      </c>
      <c r="R84" s="59">
        <f t="shared" si="142"/>
        <v>2515.0500000000002</v>
      </c>
      <c r="S84" s="59">
        <f t="shared" si="142"/>
        <v>6051.5208000000002</v>
      </c>
      <c r="T84" s="59">
        <f t="shared" si="142"/>
        <v>1156.2750000000001</v>
      </c>
      <c r="U84" s="59">
        <f t="shared" si="142"/>
        <v>2291.1525000000001</v>
      </c>
      <c r="V84" s="59">
        <f t="shared" si="142"/>
        <v>2515.0500000000002</v>
      </c>
      <c r="W84" s="59">
        <f t="shared" si="142"/>
        <v>6051.5208000000002</v>
      </c>
      <c r="X84" s="59">
        <f t="shared" si="142"/>
        <v>2436.1974</v>
      </c>
      <c r="Y84" s="59">
        <f t="shared" si="142"/>
        <v>2291.1525000000001</v>
      </c>
      <c r="Z84" s="59">
        <f t="shared" si="142"/>
        <v>2515.0500000000002</v>
      </c>
      <c r="AA84" s="59">
        <f t="shared" si="142"/>
        <v>4770.5219999999999</v>
      </c>
      <c r="AB84" s="59">
        <f t="shared" si="142"/>
        <v>2409.4259999999999</v>
      </c>
      <c r="AC84" s="59">
        <f t="shared" si="142"/>
        <v>2291.1525000000001</v>
      </c>
      <c r="AD84" s="59">
        <f t="shared" si="142"/>
        <v>2515.0500000000002</v>
      </c>
      <c r="AE84" s="59">
        <f t="shared" si="142"/>
        <v>4770.5219999999999</v>
      </c>
      <c r="AF84" s="59">
        <f t="shared" si="142"/>
        <v>2409.4259999999999</v>
      </c>
      <c r="AG84" s="59">
        <f t="shared" si="142"/>
        <v>2291.1525000000001</v>
      </c>
      <c r="AH84" s="59">
        <f t="shared" si="142"/>
        <v>2515.0500000000002</v>
      </c>
      <c r="AI84" s="59">
        <f t="shared" si="142"/>
        <v>4770.5219999999999</v>
      </c>
      <c r="AJ84" s="59">
        <f t="shared" si="142"/>
        <v>2409.4259999999999</v>
      </c>
      <c r="AK84" s="59">
        <f t="shared" ref="AK84:BP84" si="143" xml:space="preserve"> AK$61</f>
        <v>2291.1525000000001</v>
      </c>
      <c r="AL84" s="59">
        <f t="shared" si="143"/>
        <v>2515.0500000000002</v>
      </c>
      <c r="AM84" s="59">
        <f t="shared" si="143"/>
        <v>4770.5219999999999</v>
      </c>
      <c r="AN84" s="59">
        <f t="shared" si="143"/>
        <v>2436.1974</v>
      </c>
      <c r="AO84" s="59">
        <f t="shared" si="143"/>
        <v>2291.1525000000001</v>
      </c>
      <c r="AP84" s="59">
        <f t="shared" si="143"/>
        <v>2515.0500000000002</v>
      </c>
      <c r="AQ84" s="59">
        <f t="shared" si="143"/>
        <v>4770.5219999999999</v>
      </c>
      <c r="AR84" s="59">
        <f t="shared" si="143"/>
        <v>2409.4259999999999</v>
      </c>
      <c r="AS84" s="59">
        <f t="shared" si="143"/>
        <v>2291.1525000000001</v>
      </c>
      <c r="AT84" s="59">
        <f t="shared" si="143"/>
        <v>2515.0500000000002</v>
      </c>
      <c r="AU84" s="59">
        <f t="shared" si="143"/>
        <v>4770.5219999999999</v>
      </c>
      <c r="AV84" s="59">
        <f t="shared" si="143"/>
        <v>2409.4259999999999</v>
      </c>
      <c r="AW84" s="59">
        <f t="shared" si="143"/>
        <v>2291.1525000000001</v>
      </c>
      <c r="AX84" s="59">
        <f t="shared" si="143"/>
        <v>2515.0500000000002</v>
      </c>
      <c r="AY84" s="59">
        <f t="shared" si="143"/>
        <v>4770.5219999999999</v>
      </c>
      <c r="AZ84" s="59">
        <f t="shared" si="143"/>
        <v>2409.4259999999999</v>
      </c>
      <c r="BA84" s="59">
        <f t="shared" si="143"/>
        <v>2291.1525000000001</v>
      </c>
      <c r="BB84" s="59">
        <f t="shared" si="143"/>
        <v>2515.0500000000002</v>
      </c>
      <c r="BC84" s="59">
        <f t="shared" si="143"/>
        <v>4770.5219999999999</v>
      </c>
      <c r="BD84" s="59">
        <f t="shared" si="143"/>
        <v>2436.1974</v>
      </c>
      <c r="BE84" s="59">
        <f t="shared" si="143"/>
        <v>2291.1525000000001</v>
      </c>
      <c r="BF84" s="59">
        <f t="shared" si="143"/>
        <v>2515.0500000000002</v>
      </c>
      <c r="BG84" s="59">
        <f t="shared" si="143"/>
        <v>4770.5219999999999</v>
      </c>
      <c r="BH84" s="59">
        <f t="shared" si="143"/>
        <v>2409.4259999999999</v>
      </c>
      <c r="BI84" s="59">
        <f t="shared" si="143"/>
        <v>2291.1525000000001</v>
      </c>
      <c r="BJ84" s="59">
        <f t="shared" si="143"/>
        <v>2515.0500000000002</v>
      </c>
      <c r="BK84" s="59">
        <f t="shared" si="143"/>
        <v>4770.5219999999999</v>
      </c>
      <c r="BL84" s="59">
        <f t="shared" si="143"/>
        <v>2409.4259999999999</v>
      </c>
      <c r="BM84" s="59">
        <f t="shared" si="143"/>
        <v>2291.1525000000001</v>
      </c>
      <c r="BN84" s="59">
        <f t="shared" si="143"/>
        <v>2515.0500000000002</v>
      </c>
      <c r="BO84" s="59">
        <f t="shared" si="143"/>
        <v>4770.5219999999999</v>
      </c>
      <c r="BP84" s="59">
        <f t="shared" si="143"/>
        <v>2409.4259999999999</v>
      </c>
      <c r="BQ84" s="59">
        <f t="shared" ref="BQ84:BW84" si="144" xml:space="preserve"> BQ$61</f>
        <v>2291.1525000000001</v>
      </c>
      <c r="BR84" s="59">
        <f t="shared" si="144"/>
        <v>2515.0500000000002</v>
      </c>
      <c r="BS84" s="59">
        <f t="shared" si="144"/>
        <v>4770.5219999999999</v>
      </c>
      <c r="BT84" s="59">
        <f t="shared" si="144"/>
        <v>0</v>
      </c>
      <c r="BU84" s="59">
        <f t="shared" si="144"/>
        <v>0</v>
      </c>
      <c r="BV84" s="59">
        <f t="shared" si="144"/>
        <v>0</v>
      </c>
      <c r="BW84" s="59">
        <f t="shared" si="144"/>
        <v>0</v>
      </c>
      <c r="BX84" s="59"/>
    </row>
    <row r="85" spans="1:76" ht="14.4" x14ac:dyDescent="0.25">
      <c r="A85" s="56"/>
      <c r="B85" s="56"/>
      <c r="C85" s="57"/>
      <c r="D85" s="58" t="s">
        <v>31</v>
      </c>
      <c r="E85" s="59" t="str">
        <f t="shared" ref="E85:AJ85" si="145" xml:space="preserve"> E$70</f>
        <v>cash received from agent</v>
      </c>
      <c r="F85" s="59">
        <f t="shared" si="145"/>
        <v>0</v>
      </c>
      <c r="G85" s="59" t="str">
        <f t="shared" si="145"/>
        <v>USDK / ORD</v>
      </c>
      <c r="H85" s="59">
        <f t="shared" si="145"/>
        <v>0</v>
      </c>
      <c r="I85" s="59">
        <f t="shared" si="145"/>
        <v>0</v>
      </c>
      <c r="J85" s="59">
        <f t="shared" si="145"/>
        <v>0</v>
      </c>
      <c r="K85" s="59">
        <f t="shared" si="145"/>
        <v>0</v>
      </c>
      <c r="L85" s="59">
        <f t="shared" si="145"/>
        <v>385.42500000000001</v>
      </c>
      <c r="M85" s="59">
        <f t="shared" si="145"/>
        <v>780.50250000000005</v>
      </c>
      <c r="N85" s="59">
        <f t="shared" si="145"/>
        <v>874.80000000000007</v>
      </c>
      <c r="O85" s="59">
        <f t="shared" si="145"/>
        <v>2104.8768</v>
      </c>
      <c r="P85" s="59">
        <f t="shared" si="145"/>
        <v>385.42500000000001</v>
      </c>
      <c r="Q85" s="59">
        <f t="shared" si="145"/>
        <v>780.50250000000005</v>
      </c>
      <c r="R85" s="59">
        <f t="shared" si="145"/>
        <v>874.80000000000007</v>
      </c>
      <c r="S85" s="59">
        <f t="shared" si="145"/>
        <v>2104.8768</v>
      </c>
      <c r="T85" s="59">
        <f t="shared" si="145"/>
        <v>385.42500000000001</v>
      </c>
      <c r="U85" s="59">
        <f t="shared" si="145"/>
        <v>780.50250000000005</v>
      </c>
      <c r="V85" s="59">
        <f t="shared" si="145"/>
        <v>874.80000000000007</v>
      </c>
      <c r="W85" s="59">
        <f t="shared" si="145"/>
        <v>2104.8768</v>
      </c>
      <c r="X85" s="59">
        <f t="shared" si="145"/>
        <v>829.91340000000002</v>
      </c>
      <c r="Y85" s="59">
        <f t="shared" si="145"/>
        <v>780.50250000000005</v>
      </c>
      <c r="Z85" s="59">
        <f t="shared" si="145"/>
        <v>874.80000000000007</v>
      </c>
      <c r="AA85" s="59">
        <f t="shared" si="145"/>
        <v>1659.3119999999999</v>
      </c>
      <c r="AB85" s="59">
        <f t="shared" si="145"/>
        <v>803.14199999999994</v>
      </c>
      <c r="AC85" s="59">
        <f t="shared" si="145"/>
        <v>780.50250000000005</v>
      </c>
      <c r="AD85" s="59">
        <f t="shared" si="145"/>
        <v>874.80000000000007</v>
      </c>
      <c r="AE85" s="59">
        <f t="shared" si="145"/>
        <v>1659.3119999999999</v>
      </c>
      <c r="AF85" s="59">
        <f t="shared" si="145"/>
        <v>803.14199999999994</v>
      </c>
      <c r="AG85" s="59">
        <f t="shared" si="145"/>
        <v>780.50250000000005</v>
      </c>
      <c r="AH85" s="59">
        <f t="shared" si="145"/>
        <v>874.80000000000007</v>
      </c>
      <c r="AI85" s="59">
        <f t="shared" si="145"/>
        <v>1659.3119999999999</v>
      </c>
      <c r="AJ85" s="59">
        <f t="shared" si="145"/>
        <v>803.14199999999994</v>
      </c>
      <c r="AK85" s="59">
        <f t="shared" ref="AK85:BP85" si="146" xml:space="preserve"> AK$70</f>
        <v>780.50250000000005</v>
      </c>
      <c r="AL85" s="59">
        <f t="shared" si="146"/>
        <v>874.80000000000007</v>
      </c>
      <c r="AM85" s="59">
        <f t="shared" si="146"/>
        <v>1659.3119999999999</v>
      </c>
      <c r="AN85" s="59">
        <f t="shared" si="146"/>
        <v>829.91340000000002</v>
      </c>
      <c r="AO85" s="59">
        <f t="shared" si="146"/>
        <v>780.50250000000005</v>
      </c>
      <c r="AP85" s="59">
        <f t="shared" si="146"/>
        <v>874.80000000000007</v>
      </c>
      <c r="AQ85" s="59">
        <f t="shared" si="146"/>
        <v>1659.3119999999999</v>
      </c>
      <c r="AR85" s="59">
        <f t="shared" si="146"/>
        <v>803.14199999999994</v>
      </c>
      <c r="AS85" s="59">
        <f t="shared" si="146"/>
        <v>780.50250000000005</v>
      </c>
      <c r="AT85" s="59">
        <f t="shared" si="146"/>
        <v>874.80000000000007</v>
      </c>
      <c r="AU85" s="59">
        <f t="shared" si="146"/>
        <v>1659.3119999999999</v>
      </c>
      <c r="AV85" s="59">
        <f t="shared" si="146"/>
        <v>803.14199999999994</v>
      </c>
      <c r="AW85" s="59">
        <f t="shared" si="146"/>
        <v>780.50250000000005</v>
      </c>
      <c r="AX85" s="59">
        <f t="shared" si="146"/>
        <v>874.80000000000007</v>
      </c>
      <c r="AY85" s="59">
        <f t="shared" si="146"/>
        <v>1659.3119999999999</v>
      </c>
      <c r="AZ85" s="59">
        <f t="shared" si="146"/>
        <v>803.14199999999994</v>
      </c>
      <c r="BA85" s="59">
        <f t="shared" si="146"/>
        <v>780.50250000000005</v>
      </c>
      <c r="BB85" s="59">
        <f t="shared" si="146"/>
        <v>874.80000000000007</v>
      </c>
      <c r="BC85" s="59">
        <f t="shared" si="146"/>
        <v>1659.3119999999999</v>
      </c>
      <c r="BD85" s="59">
        <f t="shared" si="146"/>
        <v>829.91340000000002</v>
      </c>
      <c r="BE85" s="59">
        <f t="shared" si="146"/>
        <v>780.50250000000005</v>
      </c>
      <c r="BF85" s="59">
        <f t="shared" si="146"/>
        <v>874.80000000000007</v>
      </c>
      <c r="BG85" s="59">
        <f t="shared" si="146"/>
        <v>1659.3119999999999</v>
      </c>
      <c r="BH85" s="59">
        <f t="shared" si="146"/>
        <v>803.14199999999994</v>
      </c>
      <c r="BI85" s="59">
        <f t="shared" si="146"/>
        <v>780.50250000000005</v>
      </c>
      <c r="BJ85" s="59">
        <f t="shared" si="146"/>
        <v>874.80000000000007</v>
      </c>
      <c r="BK85" s="59">
        <f t="shared" si="146"/>
        <v>1659.3119999999999</v>
      </c>
      <c r="BL85" s="59">
        <f t="shared" si="146"/>
        <v>803.14199999999994</v>
      </c>
      <c r="BM85" s="59">
        <f t="shared" si="146"/>
        <v>780.50250000000005</v>
      </c>
      <c r="BN85" s="59">
        <f t="shared" si="146"/>
        <v>874.80000000000007</v>
      </c>
      <c r="BO85" s="59">
        <f t="shared" si="146"/>
        <v>1659.3119999999999</v>
      </c>
      <c r="BP85" s="59">
        <f t="shared" si="146"/>
        <v>803.14199999999994</v>
      </c>
      <c r="BQ85" s="59">
        <f t="shared" ref="BQ85:BW85" si="147" xml:space="preserve"> BQ$70</f>
        <v>780.50250000000005</v>
      </c>
      <c r="BR85" s="59">
        <f t="shared" si="147"/>
        <v>874.80000000000007</v>
      </c>
      <c r="BS85" s="59">
        <f t="shared" si="147"/>
        <v>1659.3119999999999</v>
      </c>
      <c r="BT85" s="59">
        <f t="shared" si="147"/>
        <v>0</v>
      </c>
      <c r="BU85" s="59">
        <f t="shared" si="147"/>
        <v>0</v>
      </c>
      <c r="BV85" s="59">
        <f t="shared" si="147"/>
        <v>0</v>
      </c>
      <c r="BW85" s="59">
        <f t="shared" si="147"/>
        <v>0</v>
      </c>
      <c r="BX85" s="59"/>
    </row>
    <row r="86" spans="1:76" s="182" customFormat="1" ht="14.4" x14ac:dyDescent="0.25">
      <c r="A86" s="190"/>
      <c r="B86" s="190"/>
      <c r="C86" s="191"/>
      <c r="D86" s="192"/>
      <c r="E86" s="192" t="s">
        <v>185</v>
      </c>
      <c r="F86" s="192"/>
      <c r="G86" s="192"/>
      <c r="H86" s="192"/>
      <c r="I86" s="192"/>
      <c r="J86" s="192">
        <f xml:space="preserve"> IF(J81 = 1, $F80, J83 + J84 - J85)</f>
        <v>0</v>
      </c>
      <c r="K86" s="192">
        <f t="shared" ref="K86:BV86" si="148" xml:space="preserve"> IF(K81 = 1, $F80, K83 + K84 - K85)</f>
        <v>850</v>
      </c>
      <c r="L86" s="192">
        <f t="shared" si="148"/>
        <v>1620.8500000000001</v>
      </c>
      <c r="M86" s="192">
        <f t="shared" si="148"/>
        <v>3131.5000000000005</v>
      </c>
      <c r="N86" s="192">
        <f t="shared" si="148"/>
        <v>4771.7500000000009</v>
      </c>
      <c r="O86" s="192">
        <f t="shared" si="148"/>
        <v>8718.3940000000021</v>
      </c>
      <c r="P86" s="192">
        <f t="shared" si="148"/>
        <v>9489.2440000000024</v>
      </c>
      <c r="Q86" s="192">
        <f t="shared" si="148"/>
        <v>10999.894000000002</v>
      </c>
      <c r="R86" s="192">
        <f t="shared" si="148"/>
        <v>12640.144000000004</v>
      </c>
      <c r="S86" s="192">
        <f t="shared" si="148"/>
        <v>16586.788000000008</v>
      </c>
      <c r="T86" s="192">
        <f t="shared" si="148"/>
        <v>17357.63800000001</v>
      </c>
      <c r="U86" s="192">
        <f t="shared" si="148"/>
        <v>18868.288000000011</v>
      </c>
      <c r="V86" s="192">
        <f t="shared" si="148"/>
        <v>20508.538000000011</v>
      </c>
      <c r="W86" s="192">
        <f t="shared" si="148"/>
        <v>24455.182000000015</v>
      </c>
      <c r="X86" s="192">
        <f t="shared" si="148"/>
        <v>26061.466000000015</v>
      </c>
      <c r="Y86" s="192">
        <f t="shared" si="148"/>
        <v>27572.116000000016</v>
      </c>
      <c r="Z86" s="192">
        <f t="shared" si="148"/>
        <v>29212.366000000016</v>
      </c>
      <c r="AA86" s="192">
        <f t="shared" si="148"/>
        <v>32323.576000000015</v>
      </c>
      <c r="AB86" s="192">
        <f t="shared" si="148"/>
        <v>33929.860000000015</v>
      </c>
      <c r="AC86" s="192">
        <f t="shared" si="148"/>
        <v>35440.510000000009</v>
      </c>
      <c r="AD86" s="192">
        <f t="shared" si="148"/>
        <v>37080.760000000009</v>
      </c>
      <c r="AE86" s="192">
        <f t="shared" si="148"/>
        <v>40191.970000000008</v>
      </c>
      <c r="AF86" s="192">
        <f t="shared" si="148"/>
        <v>41798.254000000008</v>
      </c>
      <c r="AG86" s="192">
        <f t="shared" si="148"/>
        <v>43308.90400000001</v>
      </c>
      <c r="AH86" s="192">
        <f t="shared" si="148"/>
        <v>44949.15400000001</v>
      </c>
      <c r="AI86" s="192">
        <f t="shared" si="148"/>
        <v>48060.364000000009</v>
      </c>
      <c r="AJ86" s="192">
        <f t="shared" si="148"/>
        <v>49666.648000000008</v>
      </c>
      <c r="AK86" s="192">
        <f t="shared" si="148"/>
        <v>51177.29800000001</v>
      </c>
      <c r="AL86" s="192">
        <f t="shared" si="148"/>
        <v>52817.54800000001</v>
      </c>
      <c r="AM86" s="192">
        <f t="shared" si="148"/>
        <v>55928.758000000009</v>
      </c>
      <c r="AN86" s="192">
        <f t="shared" si="148"/>
        <v>57535.042000000009</v>
      </c>
      <c r="AO86" s="192">
        <f t="shared" si="148"/>
        <v>59045.69200000001</v>
      </c>
      <c r="AP86" s="192">
        <f t="shared" si="148"/>
        <v>60685.94200000001</v>
      </c>
      <c r="AQ86" s="192">
        <f t="shared" si="148"/>
        <v>63797.152000000009</v>
      </c>
      <c r="AR86" s="192">
        <f t="shared" si="148"/>
        <v>65403.436000000009</v>
      </c>
      <c r="AS86" s="192">
        <f t="shared" si="148"/>
        <v>66914.08600000001</v>
      </c>
      <c r="AT86" s="192">
        <f t="shared" si="148"/>
        <v>68554.33600000001</v>
      </c>
      <c r="AU86" s="192">
        <f t="shared" si="148"/>
        <v>71665.546000000002</v>
      </c>
      <c r="AV86" s="192">
        <f t="shared" si="148"/>
        <v>73271.83</v>
      </c>
      <c r="AW86" s="192">
        <f t="shared" si="148"/>
        <v>74782.48</v>
      </c>
      <c r="AX86" s="192">
        <f t="shared" si="148"/>
        <v>76422.73</v>
      </c>
      <c r="AY86" s="192">
        <f t="shared" si="148"/>
        <v>79533.939999999988</v>
      </c>
      <c r="AZ86" s="192">
        <f t="shared" si="148"/>
        <v>81140.223999999987</v>
      </c>
      <c r="BA86" s="192">
        <f t="shared" si="148"/>
        <v>82650.873999999982</v>
      </c>
      <c r="BB86" s="192">
        <f t="shared" si="148"/>
        <v>84291.123999999982</v>
      </c>
      <c r="BC86" s="192">
        <f t="shared" si="148"/>
        <v>87402.333999999973</v>
      </c>
      <c r="BD86" s="192">
        <f t="shared" si="148"/>
        <v>89008.617999999973</v>
      </c>
      <c r="BE86" s="192">
        <f t="shared" si="148"/>
        <v>90519.267999999967</v>
      </c>
      <c r="BF86" s="192">
        <f t="shared" si="148"/>
        <v>92159.517999999967</v>
      </c>
      <c r="BG86" s="192">
        <f t="shared" si="148"/>
        <v>95270.727999999959</v>
      </c>
      <c r="BH86" s="192">
        <f t="shared" si="148"/>
        <v>96877.011999999959</v>
      </c>
      <c r="BI86" s="192">
        <f t="shared" si="148"/>
        <v>98387.661999999953</v>
      </c>
      <c r="BJ86" s="192">
        <f t="shared" si="148"/>
        <v>100027.91199999995</v>
      </c>
      <c r="BK86" s="192">
        <f t="shared" si="148"/>
        <v>103139.12199999994</v>
      </c>
      <c r="BL86" s="192">
        <f t="shared" si="148"/>
        <v>104745.40599999994</v>
      </c>
      <c r="BM86" s="192">
        <f t="shared" si="148"/>
        <v>106256.05599999994</v>
      </c>
      <c r="BN86" s="192">
        <f t="shared" si="148"/>
        <v>107896.30599999994</v>
      </c>
      <c r="BO86" s="192">
        <f t="shared" si="148"/>
        <v>111007.51599999993</v>
      </c>
      <c r="BP86" s="192">
        <f t="shared" si="148"/>
        <v>112613.79999999993</v>
      </c>
      <c r="BQ86" s="192">
        <f t="shared" si="148"/>
        <v>114124.44999999992</v>
      </c>
      <c r="BR86" s="192">
        <f t="shared" si="148"/>
        <v>115764.69999999992</v>
      </c>
      <c r="BS86" s="192">
        <f t="shared" si="148"/>
        <v>118875.90999999992</v>
      </c>
      <c r="BT86" s="192">
        <f t="shared" si="148"/>
        <v>118875.90999999992</v>
      </c>
      <c r="BU86" s="192">
        <f t="shared" si="148"/>
        <v>118875.90999999992</v>
      </c>
      <c r="BV86" s="192">
        <f t="shared" si="148"/>
        <v>118875.90999999992</v>
      </c>
      <c r="BW86" s="192">
        <f xml:space="preserve"> IF(BW81 = 1, $F80, BW83 + BW84 - BW85)</f>
        <v>118875.90999999992</v>
      </c>
      <c r="BX86" s="193"/>
    </row>
    <row r="87" spans="1:76" ht="14.4" x14ac:dyDescent="0.25">
      <c r="A87" s="52"/>
      <c r="B87" s="52"/>
      <c r="C87" s="53"/>
      <c r="D87" s="54"/>
      <c r="E87" s="55"/>
      <c r="F87" s="55"/>
      <c r="G87" s="55"/>
      <c r="H87" s="55"/>
      <c r="I87" s="55"/>
      <c r="J87" s="55"/>
      <c r="K87" s="55"/>
      <c r="L87" s="55"/>
      <c r="M87" s="55"/>
      <c r="N87" s="55"/>
      <c r="O87" s="55"/>
      <c r="P87" s="55"/>
      <c r="Q87" s="55"/>
      <c r="R87" s="55"/>
      <c r="S87" s="55"/>
      <c r="T87" s="55"/>
      <c r="U87" s="55"/>
      <c r="V87" s="55"/>
      <c r="W87" s="55"/>
      <c r="X87" s="55"/>
      <c r="Y87" s="55"/>
      <c r="Z87" s="55"/>
      <c r="AA87" s="55"/>
      <c r="AB87" s="55"/>
      <c r="AC87" s="55"/>
      <c r="AD87" s="55"/>
      <c r="AE87" s="55"/>
      <c r="AF87" s="55"/>
      <c r="AG87" s="55"/>
      <c r="AH87" s="55"/>
      <c r="AI87" s="55"/>
      <c r="AJ87" s="55"/>
      <c r="AK87" s="55"/>
      <c r="AL87" s="55"/>
      <c r="AM87" s="55"/>
      <c r="AN87" s="55"/>
      <c r="AO87" s="55"/>
      <c r="AP87" s="55"/>
      <c r="AQ87" s="55"/>
      <c r="AR87" s="55"/>
      <c r="AS87" s="55"/>
      <c r="AT87" s="55"/>
      <c r="AU87" s="55"/>
      <c r="AV87" s="55"/>
      <c r="AW87" s="55"/>
      <c r="AX87" s="55"/>
      <c r="AY87" s="55"/>
      <c r="AZ87" s="55"/>
      <c r="BA87" s="55"/>
      <c r="BB87" s="55"/>
      <c r="BC87" s="55"/>
      <c r="BD87" s="55"/>
      <c r="BE87" s="55"/>
      <c r="BF87" s="55"/>
      <c r="BG87" s="55"/>
      <c r="BH87" s="55"/>
      <c r="BI87" s="55"/>
      <c r="BJ87" s="55"/>
      <c r="BK87" s="55"/>
      <c r="BL87" s="55"/>
      <c r="BM87" s="55"/>
      <c r="BN87" s="55"/>
      <c r="BO87" s="55"/>
      <c r="BP87" s="55"/>
      <c r="BQ87" s="55"/>
      <c r="BR87" s="55"/>
      <c r="BS87" s="55"/>
      <c r="BT87" s="55"/>
      <c r="BU87" s="55"/>
      <c r="BV87" s="55"/>
      <c r="BW87" s="55"/>
      <c r="BX87" s="54"/>
    </row>
  </sheetData>
  <conditionalFormatting sqref="F2">
    <cfRule type="cellIs" dxfId="45" priority="1" stopIfTrue="1" operator="notEqual">
      <formula>0</formula>
    </cfRule>
    <cfRule type="cellIs" dxfId="44" priority="2" stopIfTrue="1" operator="equal">
      <formula>""</formula>
    </cfRule>
  </conditionalFormatting>
  <conditionalFormatting sqref="J3:BW3">
    <cfRule type="cellIs" dxfId="43" priority="5" stopIfTrue="1" operator="equal">
      <formula>"Pre-fcst"</formula>
    </cfRule>
    <cfRule type="cellIs" dxfId="42" priority="6" stopIfTrue="1" operator="equal">
      <formula>"Forecast"</formula>
    </cfRule>
  </conditionalFormatting>
  <printOptions verticalCentered="1" headings="1"/>
  <pageMargins left="0.74803149606299213" right="0.74803149606299213" top="0.98425196850393704" bottom="0.98425196850393704" header="0.51181102362204722" footer="0.51181102362204722"/>
  <pageSetup paperSize="9" scale="55" orientation="landscape" blackAndWhite="1" r:id="rId1"/>
  <headerFooter alignWithMargins="0">
    <oddHeader>&amp;L&amp;"Arial,Bold"&amp;14F1F9 Training Model&amp;C&amp;"Arial,Bold"&amp;14Sheet: &amp;A&amp;R&amp;"Arial,Bold"&amp;14CONFIDENTIAL</oddHeader>
    <oddFooter>&amp;L&amp;F ( Printed on &amp;D at &amp;T )&amp;RPage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6B35D0-7437-4279-AA97-F52398A012BC}">
  <sheetPr>
    <tabColor indexed="13"/>
    <outlinePr summaryBelow="0" summaryRight="0"/>
  </sheetPr>
  <dimension ref="A1:BX132"/>
  <sheetViews>
    <sheetView defaultGridColor="0" colorId="22" zoomScale="80" workbookViewId="0">
      <pane xSplit="9" ySplit="5" topLeftCell="J116" activePane="bottomRight" state="frozen"/>
      <selection activeCell="F2" sqref="F2:G2"/>
      <selection pane="topRight" activeCell="F2" sqref="F2:G2"/>
      <selection pane="bottomLeft" activeCell="F2" sqref="F2:G2"/>
      <selection pane="bottomRight" activeCell="F2" sqref="F2:G2"/>
    </sheetView>
  </sheetViews>
  <sheetFormatPr defaultColWidth="0" defaultRowHeight="13.2" x14ac:dyDescent="0.25"/>
  <cols>
    <col min="1" max="2" width="1.21875" style="2" customWidth="1"/>
    <col min="3" max="3" width="1.21875" style="14" customWidth="1"/>
    <col min="4" max="4" width="1.21875" style="1" customWidth="1"/>
    <col min="5" max="5" width="40.77734375" style="11" customWidth="1"/>
    <col min="6" max="6" width="12.77734375" style="11" customWidth="1"/>
    <col min="7" max="8" width="11.77734375" style="11" customWidth="1"/>
    <col min="9" max="9" width="2.77734375" style="11" customWidth="1"/>
    <col min="10" max="75" width="11.77734375" style="11" customWidth="1"/>
    <col min="76" max="76" width="11.77734375" style="44" hidden="1" customWidth="1"/>
    <col min="77" max="16384" width="11.77734375" style="12" hidden="1"/>
  </cols>
  <sheetData>
    <row r="1" spans="1:76" s="46" customFormat="1" ht="25.8" x14ac:dyDescent="0.25">
      <c r="A1" s="51" t="str">
        <f ca="1" xml:space="preserve"> RIGHT(CELL("filename", A1), LEN(CELL("filename", A1)) - SEARCH("]", CELL("filename", A1)))</f>
        <v>OpCost</v>
      </c>
      <c r="B1" s="2"/>
      <c r="C1" s="14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</row>
    <row r="2" spans="1:76" s="15" customFormat="1" ht="14.4" x14ac:dyDescent="0.25">
      <c r="A2" s="56"/>
      <c r="B2" s="56"/>
      <c r="C2" s="122"/>
      <c r="D2" s="56"/>
      <c r="E2"/>
      <c r="F2" s="138">
        <f>Check!$F$9</f>
        <v>0</v>
      </c>
      <c r="G2" s="61" t="s">
        <v>268</v>
      </c>
      <c r="H2"/>
      <c r="I2"/>
      <c r="J2" s="62">
        <f xml:space="preserve"> Time!J$18</f>
        <v>45565</v>
      </c>
      <c r="K2" s="62">
        <f xml:space="preserve"> Time!K$18</f>
        <v>45657</v>
      </c>
      <c r="L2" s="62">
        <f xml:space="preserve"> Time!L$18</f>
        <v>45747</v>
      </c>
      <c r="M2" s="62">
        <f xml:space="preserve"> Time!M$18</f>
        <v>45838</v>
      </c>
      <c r="N2" s="62">
        <f xml:space="preserve"> Time!N$18</f>
        <v>45930</v>
      </c>
      <c r="O2" s="62">
        <f xml:space="preserve"> Time!O$18</f>
        <v>46022</v>
      </c>
      <c r="P2" s="62">
        <f xml:space="preserve"> Time!P$18</f>
        <v>46112</v>
      </c>
      <c r="Q2" s="62">
        <f xml:space="preserve"> Time!Q$18</f>
        <v>46203</v>
      </c>
      <c r="R2" s="62">
        <f xml:space="preserve"> Time!R$18</f>
        <v>46295</v>
      </c>
      <c r="S2" s="62">
        <f xml:space="preserve"> Time!S$18</f>
        <v>46387</v>
      </c>
      <c r="T2" s="62">
        <f xml:space="preserve"> Time!T$18</f>
        <v>46477</v>
      </c>
      <c r="U2" s="62">
        <f xml:space="preserve"> Time!U$18</f>
        <v>46568</v>
      </c>
      <c r="V2" s="62">
        <f xml:space="preserve"> Time!V$18</f>
        <v>46660</v>
      </c>
      <c r="W2" s="62">
        <f xml:space="preserve"> Time!W$18</f>
        <v>46752</v>
      </c>
      <c r="X2" s="62">
        <f xml:space="preserve"> Time!X$18</f>
        <v>46843</v>
      </c>
      <c r="Y2" s="62">
        <f xml:space="preserve"> Time!Y$18</f>
        <v>46934</v>
      </c>
      <c r="Z2" s="62">
        <f xml:space="preserve"> Time!Z$18</f>
        <v>47026</v>
      </c>
      <c r="AA2" s="62">
        <f xml:space="preserve"> Time!AA$18</f>
        <v>47118</v>
      </c>
      <c r="AB2" s="62">
        <f xml:space="preserve"> Time!AB$18</f>
        <v>47208</v>
      </c>
      <c r="AC2" s="62">
        <f xml:space="preserve"> Time!AC$18</f>
        <v>47299</v>
      </c>
      <c r="AD2" s="62">
        <f xml:space="preserve"> Time!AD$18</f>
        <v>47391</v>
      </c>
      <c r="AE2" s="62">
        <f xml:space="preserve"> Time!AE$18</f>
        <v>47483</v>
      </c>
      <c r="AF2" s="62">
        <f xml:space="preserve"> Time!AF$18</f>
        <v>47573</v>
      </c>
      <c r="AG2" s="62">
        <f xml:space="preserve"> Time!AG$18</f>
        <v>47664</v>
      </c>
      <c r="AH2" s="62">
        <f xml:space="preserve"> Time!AH$18</f>
        <v>47756</v>
      </c>
      <c r="AI2" s="62">
        <f xml:space="preserve"> Time!AI$18</f>
        <v>47848</v>
      </c>
      <c r="AJ2" s="62">
        <f xml:space="preserve"> Time!AJ$18</f>
        <v>47938</v>
      </c>
      <c r="AK2" s="62">
        <f xml:space="preserve"> Time!AK$18</f>
        <v>48029</v>
      </c>
      <c r="AL2" s="62">
        <f xml:space="preserve"> Time!AL$18</f>
        <v>48121</v>
      </c>
      <c r="AM2" s="62">
        <f xml:space="preserve"> Time!AM$18</f>
        <v>48213</v>
      </c>
      <c r="AN2" s="62">
        <f xml:space="preserve"> Time!AN$18</f>
        <v>48304</v>
      </c>
      <c r="AO2" s="62">
        <f xml:space="preserve"> Time!AO$18</f>
        <v>48395</v>
      </c>
      <c r="AP2" s="62">
        <f xml:space="preserve"> Time!AP$18</f>
        <v>48487</v>
      </c>
      <c r="AQ2" s="62">
        <f xml:space="preserve"> Time!AQ$18</f>
        <v>48579</v>
      </c>
      <c r="AR2" s="62">
        <f xml:space="preserve"> Time!AR$18</f>
        <v>48669</v>
      </c>
      <c r="AS2" s="62">
        <f xml:space="preserve"> Time!AS$18</f>
        <v>48760</v>
      </c>
      <c r="AT2" s="62">
        <f xml:space="preserve"> Time!AT$18</f>
        <v>48852</v>
      </c>
      <c r="AU2" s="62">
        <f xml:space="preserve"> Time!AU$18</f>
        <v>48944</v>
      </c>
      <c r="AV2" s="62">
        <f xml:space="preserve"> Time!AV$18</f>
        <v>49034</v>
      </c>
      <c r="AW2" s="62">
        <f xml:space="preserve"> Time!AW$18</f>
        <v>49125</v>
      </c>
      <c r="AX2" s="62">
        <f xml:space="preserve"> Time!AX$18</f>
        <v>49217</v>
      </c>
      <c r="AY2" s="62">
        <f xml:space="preserve"> Time!AY$18</f>
        <v>49309</v>
      </c>
      <c r="AZ2" s="62">
        <f xml:space="preserve"> Time!AZ$18</f>
        <v>49399</v>
      </c>
      <c r="BA2" s="62">
        <f xml:space="preserve"> Time!BA$18</f>
        <v>49490</v>
      </c>
      <c r="BB2" s="62">
        <f xml:space="preserve"> Time!BB$18</f>
        <v>49582</v>
      </c>
      <c r="BC2" s="62">
        <f xml:space="preserve"> Time!BC$18</f>
        <v>49674</v>
      </c>
      <c r="BD2" s="62">
        <f xml:space="preserve"> Time!BD$18</f>
        <v>49765</v>
      </c>
      <c r="BE2" s="62">
        <f xml:space="preserve"> Time!BE$18</f>
        <v>49856</v>
      </c>
      <c r="BF2" s="62">
        <f xml:space="preserve"> Time!BF$18</f>
        <v>49948</v>
      </c>
      <c r="BG2" s="62">
        <f xml:space="preserve"> Time!BG$18</f>
        <v>50040</v>
      </c>
      <c r="BH2" s="62">
        <f xml:space="preserve"> Time!BH$18</f>
        <v>50130</v>
      </c>
      <c r="BI2" s="62">
        <f xml:space="preserve"> Time!BI$18</f>
        <v>50221</v>
      </c>
      <c r="BJ2" s="62">
        <f xml:space="preserve"> Time!BJ$18</f>
        <v>50313</v>
      </c>
      <c r="BK2" s="62">
        <f xml:space="preserve"> Time!BK$18</f>
        <v>50405</v>
      </c>
      <c r="BL2" s="62">
        <f xml:space="preserve"> Time!BL$18</f>
        <v>50495</v>
      </c>
      <c r="BM2" s="62">
        <f xml:space="preserve"> Time!BM$18</f>
        <v>50586</v>
      </c>
      <c r="BN2" s="62">
        <f xml:space="preserve"> Time!BN$18</f>
        <v>50678</v>
      </c>
      <c r="BO2" s="62">
        <f xml:space="preserve"> Time!BO$18</f>
        <v>50770</v>
      </c>
      <c r="BP2" s="62">
        <f xml:space="preserve"> Time!BP$18</f>
        <v>50860</v>
      </c>
      <c r="BQ2" s="62">
        <f xml:space="preserve"> Time!BQ$18</f>
        <v>50951</v>
      </c>
      <c r="BR2" s="62">
        <f xml:space="preserve"> Time!BR$18</f>
        <v>51043</v>
      </c>
      <c r="BS2" s="62">
        <f xml:space="preserve"> Time!BS$18</f>
        <v>51135</v>
      </c>
      <c r="BT2" s="62">
        <f xml:space="preserve"> Time!BT$18</f>
        <v>51226</v>
      </c>
      <c r="BU2" s="62">
        <f xml:space="preserve"> Time!BU$18</f>
        <v>51317</v>
      </c>
      <c r="BV2" s="62">
        <f xml:space="preserve"> Time!BV$18</f>
        <v>51409</v>
      </c>
      <c r="BW2" s="62">
        <f xml:space="preserve"> Time!BW$18</f>
        <v>51501</v>
      </c>
      <c r="BX2" s="62"/>
    </row>
    <row r="3" spans="1:76" s="15" customFormat="1" ht="14.4" x14ac:dyDescent="0.25">
      <c r="A3" s="56"/>
      <c r="B3" s="56"/>
      <c r="C3" s="57"/>
      <c r="D3" s="56"/>
      <c r="E3"/>
      <c r="F3"/>
      <c r="G3"/>
      <c r="H3"/>
      <c r="I3"/>
      <c r="J3" s="91" t="str">
        <f xml:space="preserve"> Time!J$114</f>
        <v>Pre-fcst</v>
      </c>
      <c r="K3" s="91" t="str">
        <f xml:space="preserve"> Time!K$114</f>
        <v>Pre-fcst</v>
      </c>
      <c r="L3" s="91" t="str">
        <f xml:space="preserve"> Time!L$114</f>
        <v>Forecast</v>
      </c>
      <c r="M3" s="91" t="str">
        <f xml:space="preserve"> Time!M$114</f>
        <v>Forecast</v>
      </c>
      <c r="N3" s="91" t="str">
        <f xml:space="preserve"> Time!N$114</f>
        <v>Forecast</v>
      </c>
      <c r="O3" s="91" t="str">
        <f xml:space="preserve"> Time!O$114</f>
        <v>Forecast</v>
      </c>
      <c r="P3" s="91" t="str">
        <f xml:space="preserve"> Time!P$114</f>
        <v>Forecast</v>
      </c>
      <c r="Q3" s="91" t="str">
        <f xml:space="preserve"> Time!Q$114</f>
        <v>Forecast</v>
      </c>
      <c r="R3" s="91" t="str">
        <f xml:space="preserve"> Time!R$114</f>
        <v>Forecast</v>
      </c>
      <c r="S3" s="91" t="str">
        <f xml:space="preserve"> Time!S$114</f>
        <v>Forecast</v>
      </c>
      <c r="T3" s="91" t="str">
        <f xml:space="preserve"> Time!T$114</f>
        <v>Forecast</v>
      </c>
      <c r="U3" s="91" t="str">
        <f xml:space="preserve"> Time!U$114</f>
        <v>Forecast</v>
      </c>
      <c r="V3" s="91" t="str">
        <f xml:space="preserve"> Time!V$114</f>
        <v>Forecast</v>
      </c>
      <c r="W3" s="91" t="str">
        <f xml:space="preserve"> Time!W$114</f>
        <v>Forecast</v>
      </c>
      <c r="X3" s="91" t="str">
        <f xml:space="preserve"> Time!X$114</f>
        <v>Forecast</v>
      </c>
      <c r="Y3" s="91" t="str">
        <f xml:space="preserve"> Time!Y$114</f>
        <v>Forecast</v>
      </c>
      <c r="Z3" s="91" t="str">
        <f xml:space="preserve"> Time!Z$114</f>
        <v>Forecast</v>
      </c>
      <c r="AA3" s="91" t="str">
        <f xml:space="preserve"> Time!AA$114</f>
        <v>Forecast</v>
      </c>
      <c r="AB3" s="91" t="str">
        <f xml:space="preserve"> Time!AB$114</f>
        <v>Forecast</v>
      </c>
      <c r="AC3" s="91" t="str">
        <f xml:space="preserve"> Time!AC$114</f>
        <v>Forecast</v>
      </c>
      <c r="AD3" s="91" t="str">
        <f xml:space="preserve"> Time!AD$114</f>
        <v>Forecast</v>
      </c>
      <c r="AE3" s="91" t="str">
        <f xml:space="preserve"> Time!AE$114</f>
        <v>Forecast</v>
      </c>
      <c r="AF3" s="91" t="str">
        <f xml:space="preserve"> Time!AF$114</f>
        <v>Forecast</v>
      </c>
      <c r="AG3" s="91" t="str">
        <f xml:space="preserve"> Time!AG$114</f>
        <v>Forecast</v>
      </c>
      <c r="AH3" s="91" t="str">
        <f xml:space="preserve"> Time!AH$114</f>
        <v>Forecast</v>
      </c>
      <c r="AI3" s="91" t="str">
        <f xml:space="preserve"> Time!AI$114</f>
        <v>Forecast</v>
      </c>
      <c r="AJ3" s="91" t="str">
        <f xml:space="preserve"> Time!AJ$114</f>
        <v>Forecast</v>
      </c>
      <c r="AK3" s="91" t="str">
        <f xml:space="preserve"> Time!AK$114</f>
        <v>Forecast</v>
      </c>
      <c r="AL3" s="91" t="str">
        <f xml:space="preserve"> Time!AL$114</f>
        <v>Forecast</v>
      </c>
      <c r="AM3" s="91" t="str">
        <f xml:space="preserve"> Time!AM$114</f>
        <v>Forecast</v>
      </c>
      <c r="AN3" s="91" t="str">
        <f xml:space="preserve"> Time!AN$114</f>
        <v>Forecast</v>
      </c>
      <c r="AO3" s="91" t="str">
        <f xml:space="preserve"> Time!AO$114</f>
        <v>Forecast</v>
      </c>
      <c r="AP3" s="91" t="str">
        <f xml:space="preserve"> Time!AP$114</f>
        <v>Forecast</v>
      </c>
      <c r="AQ3" s="91" t="str">
        <f xml:space="preserve"> Time!AQ$114</f>
        <v>Forecast</v>
      </c>
      <c r="AR3" s="91" t="str">
        <f xml:space="preserve"> Time!AR$114</f>
        <v>Forecast</v>
      </c>
      <c r="AS3" s="91" t="str">
        <f xml:space="preserve"> Time!AS$114</f>
        <v>Forecast</v>
      </c>
      <c r="AT3" s="91" t="str">
        <f xml:space="preserve"> Time!AT$114</f>
        <v>Forecast</v>
      </c>
      <c r="AU3" s="91" t="str">
        <f xml:space="preserve"> Time!AU$114</f>
        <v>Forecast</v>
      </c>
      <c r="AV3" s="91" t="str">
        <f xml:space="preserve"> Time!AV$114</f>
        <v>Forecast</v>
      </c>
      <c r="AW3" s="91" t="str">
        <f xml:space="preserve"> Time!AW$114</f>
        <v>Forecast</v>
      </c>
      <c r="AX3" s="91" t="str">
        <f xml:space="preserve"> Time!AX$114</f>
        <v>Forecast</v>
      </c>
      <c r="AY3" s="91" t="str">
        <f xml:space="preserve"> Time!AY$114</f>
        <v>Forecast</v>
      </c>
      <c r="AZ3" s="91" t="str">
        <f xml:space="preserve"> Time!AZ$114</f>
        <v>Forecast</v>
      </c>
      <c r="BA3" s="91" t="str">
        <f xml:space="preserve"> Time!BA$114</f>
        <v>Forecast</v>
      </c>
      <c r="BB3" s="91" t="str">
        <f xml:space="preserve"> Time!BB$114</f>
        <v>Forecast</v>
      </c>
      <c r="BC3" s="91" t="str">
        <f xml:space="preserve"> Time!BC$114</f>
        <v>Forecast</v>
      </c>
      <c r="BD3" s="91" t="str">
        <f xml:space="preserve"> Time!BD$114</f>
        <v>Forecast</v>
      </c>
      <c r="BE3" s="91" t="str">
        <f xml:space="preserve"> Time!BE$114</f>
        <v>Forecast</v>
      </c>
      <c r="BF3" s="91" t="str">
        <f xml:space="preserve"> Time!BF$114</f>
        <v>Forecast</v>
      </c>
      <c r="BG3" s="91" t="str">
        <f xml:space="preserve"> Time!BG$114</f>
        <v>Forecast</v>
      </c>
      <c r="BH3" s="91" t="str">
        <f xml:space="preserve"> Time!BH$114</f>
        <v>Forecast</v>
      </c>
      <c r="BI3" s="91" t="str">
        <f xml:space="preserve"> Time!BI$114</f>
        <v>Forecast</v>
      </c>
      <c r="BJ3" s="91" t="str">
        <f xml:space="preserve"> Time!BJ$114</f>
        <v>Forecast</v>
      </c>
      <c r="BK3" s="91" t="str">
        <f xml:space="preserve"> Time!BK$114</f>
        <v>Forecast</v>
      </c>
      <c r="BL3" s="91" t="str">
        <f xml:space="preserve"> Time!BL$114</f>
        <v>Forecast</v>
      </c>
      <c r="BM3" s="91" t="str">
        <f xml:space="preserve"> Time!BM$114</f>
        <v>Forecast</v>
      </c>
      <c r="BN3" s="91" t="str">
        <f xml:space="preserve"> Time!BN$114</f>
        <v>Forecast</v>
      </c>
      <c r="BO3" s="91" t="str">
        <f xml:space="preserve"> Time!BO$114</f>
        <v>Forecast</v>
      </c>
      <c r="BP3" s="91" t="str">
        <f xml:space="preserve"> Time!BP$114</f>
        <v>Forecast</v>
      </c>
      <c r="BQ3" s="91" t="str">
        <f xml:space="preserve"> Time!BQ$114</f>
        <v>Forecast</v>
      </c>
      <c r="BR3" s="91" t="str">
        <f xml:space="preserve"> Time!BR$114</f>
        <v>Forecast</v>
      </c>
      <c r="BS3" s="91" t="str">
        <f xml:space="preserve"> Time!BS$114</f>
        <v>Forecast</v>
      </c>
      <c r="BT3" s="91" t="str">
        <f xml:space="preserve"> Time!BT$114</f>
        <v>Post-fcst</v>
      </c>
      <c r="BU3" s="91" t="str">
        <f xml:space="preserve"> Time!BU$114</f>
        <v>Post-fcst</v>
      </c>
      <c r="BV3" s="91" t="str">
        <f xml:space="preserve"> Time!BV$114</f>
        <v>Post-fcst</v>
      </c>
      <c r="BW3" s="91" t="str">
        <f xml:space="preserve"> Time!BW$114</f>
        <v>Post-fcst</v>
      </c>
      <c r="BX3" s="62"/>
    </row>
    <row r="4" spans="1:76" s="47" customFormat="1" ht="14.4" x14ac:dyDescent="0.25">
      <c r="A4" s="52"/>
      <c r="B4" s="52"/>
      <c r="C4" s="53"/>
      <c r="D4" s="54"/>
      <c r="E4"/>
      <c r="F4"/>
      <c r="G4"/>
      <c r="H4"/>
      <c r="I4"/>
      <c r="J4" s="96">
        <f xml:space="preserve"> Time!J$22</f>
        <v>2024</v>
      </c>
      <c r="K4" s="96">
        <f xml:space="preserve"> Time!K$22</f>
        <v>2024</v>
      </c>
      <c r="L4" s="96">
        <f xml:space="preserve"> Time!L$22</f>
        <v>2025</v>
      </c>
      <c r="M4" s="96">
        <f xml:space="preserve"> Time!M$22</f>
        <v>2025</v>
      </c>
      <c r="N4" s="96">
        <f xml:space="preserve"> Time!N$22</f>
        <v>2025</v>
      </c>
      <c r="O4" s="96">
        <f xml:space="preserve"> Time!O$22</f>
        <v>2025</v>
      </c>
      <c r="P4" s="96">
        <f xml:space="preserve"> Time!P$22</f>
        <v>2026</v>
      </c>
      <c r="Q4" s="96">
        <f xml:space="preserve"> Time!Q$22</f>
        <v>2026</v>
      </c>
      <c r="R4" s="96">
        <f xml:space="preserve"> Time!R$22</f>
        <v>2026</v>
      </c>
      <c r="S4" s="96">
        <f xml:space="preserve"> Time!S$22</f>
        <v>2026</v>
      </c>
      <c r="T4" s="96">
        <f xml:space="preserve"> Time!T$22</f>
        <v>2027</v>
      </c>
      <c r="U4" s="96">
        <f xml:space="preserve"> Time!U$22</f>
        <v>2027</v>
      </c>
      <c r="V4" s="96">
        <f xml:space="preserve"> Time!V$22</f>
        <v>2027</v>
      </c>
      <c r="W4" s="96">
        <f xml:space="preserve"> Time!W$22</f>
        <v>2027</v>
      </c>
      <c r="X4" s="96">
        <f xml:space="preserve"> Time!X$22</f>
        <v>2028</v>
      </c>
      <c r="Y4" s="96">
        <f xml:space="preserve"> Time!Y$22</f>
        <v>2028</v>
      </c>
      <c r="Z4" s="96">
        <f xml:space="preserve"> Time!Z$22</f>
        <v>2028</v>
      </c>
      <c r="AA4" s="96">
        <f xml:space="preserve"> Time!AA$22</f>
        <v>2028</v>
      </c>
      <c r="AB4" s="96">
        <f xml:space="preserve"> Time!AB$22</f>
        <v>2029</v>
      </c>
      <c r="AC4" s="96">
        <f xml:space="preserve"> Time!AC$22</f>
        <v>2029</v>
      </c>
      <c r="AD4" s="96">
        <f xml:space="preserve"> Time!AD$22</f>
        <v>2029</v>
      </c>
      <c r="AE4" s="96">
        <f xml:space="preserve"> Time!AE$22</f>
        <v>2029</v>
      </c>
      <c r="AF4" s="96">
        <f xml:space="preserve"> Time!AF$22</f>
        <v>2030</v>
      </c>
      <c r="AG4" s="96">
        <f xml:space="preserve"> Time!AG$22</f>
        <v>2030</v>
      </c>
      <c r="AH4" s="96">
        <f xml:space="preserve"> Time!AH$22</f>
        <v>2030</v>
      </c>
      <c r="AI4" s="96">
        <f xml:space="preserve"> Time!AI$22</f>
        <v>2030</v>
      </c>
      <c r="AJ4" s="96">
        <f xml:space="preserve"> Time!AJ$22</f>
        <v>2031</v>
      </c>
      <c r="AK4" s="96">
        <f xml:space="preserve"> Time!AK$22</f>
        <v>2031</v>
      </c>
      <c r="AL4" s="96">
        <f xml:space="preserve"> Time!AL$22</f>
        <v>2031</v>
      </c>
      <c r="AM4" s="96">
        <f xml:space="preserve"> Time!AM$22</f>
        <v>2031</v>
      </c>
      <c r="AN4" s="96">
        <f xml:space="preserve"> Time!AN$22</f>
        <v>2032</v>
      </c>
      <c r="AO4" s="96">
        <f xml:space="preserve"> Time!AO$22</f>
        <v>2032</v>
      </c>
      <c r="AP4" s="96">
        <f xml:space="preserve"> Time!AP$22</f>
        <v>2032</v>
      </c>
      <c r="AQ4" s="96">
        <f xml:space="preserve"> Time!AQ$22</f>
        <v>2032</v>
      </c>
      <c r="AR4" s="96">
        <f xml:space="preserve"> Time!AR$22</f>
        <v>2033</v>
      </c>
      <c r="AS4" s="96">
        <f xml:space="preserve"> Time!AS$22</f>
        <v>2033</v>
      </c>
      <c r="AT4" s="96">
        <f xml:space="preserve"> Time!AT$22</f>
        <v>2033</v>
      </c>
      <c r="AU4" s="96">
        <f xml:space="preserve"> Time!AU$22</f>
        <v>2033</v>
      </c>
      <c r="AV4" s="96">
        <f xml:space="preserve"> Time!AV$22</f>
        <v>2034</v>
      </c>
      <c r="AW4" s="96">
        <f xml:space="preserve"> Time!AW$22</f>
        <v>2034</v>
      </c>
      <c r="AX4" s="96">
        <f xml:space="preserve"> Time!AX$22</f>
        <v>2034</v>
      </c>
      <c r="AY4" s="96">
        <f xml:space="preserve"> Time!AY$22</f>
        <v>2034</v>
      </c>
      <c r="AZ4" s="96">
        <f xml:space="preserve"> Time!AZ$22</f>
        <v>2035</v>
      </c>
      <c r="BA4" s="96">
        <f xml:space="preserve"> Time!BA$22</f>
        <v>2035</v>
      </c>
      <c r="BB4" s="96">
        <f xml:space="preserve"> Time!BB$22</f>
        <v>2035</v>
      </c>
      <c r="BC4" s="96">
        <f xml:space="preserve"> Time!BC$22</f>
        <v>2035</v>
      </c>
      <c r="BD4" s="96">
        <f xml:space="preserve"> Time!BD$22</f>
        <v>2036</v>
      </c>
      <c r="BE4" s="96">
        <f xml:space="preserve"> Time!BE$22</f>
        <v>2036</v>
      </c>
      <c r="BF4" s="96">
        <f xml:space="preserve"> Time!BF$22</f>
        <v>2036</v>
      </c>
      <c r="BG4" s="96">
        <f xml:space="preserve"> Time!BG$22</f>
        <v>2036</v>
      </c>
      <c r="BH4" s="96">
        <f xml:space="preserve"> Time!BH$22</f>
        <v>2037</v>
      </c>
      <c r="BI4" s="96">
        <f xml:space="preserve"> Time!BI$22</f>
        <v>2037</v>
      </c>
      <c r="BJ4" s="96">
        <f xml:space="preserve"> Time!BJ$22</f>
        <v>2037</v>
      </c>
      <c r="BK4" s="96">
        <f xml:space="preserve"> Time!BK$22</f>
        <v>2037</v>
      </c>
      <c r="BL4" s="96">
        <f xml:space="preserve"> Time!BL$22</f>
        <v>2038</v>
      </c>
      <c r="BM4" s="96">
        <f xml:space="preserve"> Time!BM$22</f>
        <v>2038</v>
      </c>
      <c r="BN4" s="96">
        <f xml:space="preserve"> Time!BN$22</f>
        <v>2038</v>
      </c>
      <c r="BO4" s="96">
        <f xml:space="preserve"> Time!BO$22</f>
        <v>2038</v>
      </c>
      <c r="BP4" s="96">
        <f xml:space="preserve"> Time!BP$22</f>
        <v>2039</v>
      </c>
      <c r="BQ4" s="96">
        <f xml:space="preserve"> Time!BQ$22</f>
        <v>2039</v>
      </c>
      <c r="BR4" s="96">
        <f xml:space="preserve"> Time!BR$22</f>
        <v>2039</v>
      </c>
      <c r="BS4" s="96">
        <f xml:space="preserve"> Time!BS$22</f>
        <v>2039</v>
      </c>
      <c r="BT4" s="96">
        <f xml:space="preserve"> Time!BT$22</f>
        <v>2040</v>
      </c>
      <c r="BU4" s="96">
        <f xml:space="preserve"> Time!BU$22</f>
        <v>2040</v>
      </c>
      <c r="BV4" s="96">
        <f xml:space="preserve"> Time!BV$22</f>
        <v>2040</v>
      </c>
      <c r="BW4" s="96">
        <f xml:space="preserve"> Time!BW$22</f>
        <v>2040</v>
      </c>
      <c r="BX4" s="139"/>
    </row>
    <row r="5" spans="1:76" s="16" customFormat="1" ht="14.4" x14ac:dyDescent="0.25">
      <c r="A5" s="56"/>
      <c r="B5" s="56"/>
      <c r="C5" s="57"/>
      <c r="D5" s="59"/>
      <c r="E5"/>
      <c r="F5"/>
      <c r="G5"/>
      <c r="H5"/>
      <c r="I5"/>
      <c r="J5" s="59">
        <f xml:space="preserve"> Time!J$9</f>
        <v>1</v>
      </c>
      <c r="K5" s="59">
        <f xml:space="preserve"> Time!K$9</f>
        <v>2</v>
      </c>
      <c r="L5" s="59">
        <f xml:space="preserve"> Time!L$9</f>
        <v>3</v>
      </c>
      <c r="M5" s="59">
        <f xml:space="preserve"> Time!M$9</f>
        <v>4</v>
      </c>
      <c r="N5" s="59">
        <f xml:space="preserve"> Time!N$9</f>
        <v>5</v>
      </c>
      <c r="O5" s="59">
        <f xml:space="preserve"> Time!O$9</f>
        <v>6</v>
      </c>
      <c r="P5" s="59">
        <f xml:space="preserve"> Time!P$9</f>
        <v>7</v>
      </c>
      <c r="Q5" s="59">
        <f xml:space="preserve"> Time!Q$9</f>
        <v>8</v>
      </c>
      <c r="R5" s="59">
        <f xml:space="preserve"> Time!R$9</f>
        <v>9</v>
      </c>
      <c r="S5" s="59">
        <f xml:space="preserve"> Time!S$9</f>
        <v>10</v>
      </c>
      <c r="T5" s="59">
        <f xml:space="preserve"> Time!T$9</f>
        <v>11</v>
      </c>
      <c r="U5" s="59">
        <f xml:space="preserve"> Time!U$9</f>
        <v>12</v>
      </c>
      <c r="V5" s="59">
        <f xml:space="preserve"> Time!V$9</f>
        <v>13</v>
      </c>
      <c r="W5" s="59">
        <f xml:space="preserve"> Time!W$9</f>
        <v>14</v>
      </c>
      <c r="X5" s="59">
        <f xml:space="preserve"> Time!X$9</f>
        <v>15</v>
      </c>
      <c r="Y5" s="59">
        <f xml:space="preserve"> Time!Y$9</f>
        <v>16</v>
      </c>
      <c r="Z5" s="59">
        <f xml:space="preserve"> Time!Z$9</f>
        <v>17</v>
      </c>
      <c r="AA5" s="59">
        <f xml:space="preserve"> Time!AA$9</f>
        <v>18</v>
      </c>
      <c r="AB5" s="59">
        <f xml:space="preserve"> Time!AB$9</f>
        <v>19</v>
      </c>
      <c r="AC5" s="59">
        <f xml:space="preserve"> Time!AC$9</f>
        <v>20</v>
      </c>
      <c r="AD5" s="59">
        <f xml:space="preserve"> Time!AD$9</f>
        <v>21</v>
      </c>
      <c r="AE5" s="59">
        <f xml:space="preserve"> Time!AE$9</f>
        <v>22</v>
      </c>
      <c r="AF5" s="59">
        <f xml:space="preserve"> Time!AF$9</f>
        <v>23</v>
      </c>
      <c r="AG5" s="59">
        <f xml:space="preserve"> Time!AG$9</f>
        <v>24</v>
      </c>
      <c r="AH5" s="59">
        <f xml:space="preserve"> Time!AH$9</f>
        <v>25</v>
      </c>
      <c r="AI5" s="59">
        <f xml:space="preserve"> Time!AI$9</f>
        <v>26</v>
      </c>
      <c r="AJ5" s="59">
        <f xml:space="preserve"> Time!AJ$9</f>
        <v>27</v>
      </c>
      <c r="AK5" s="59">
        <f xml:space="preserve"> Time!AK$9</f>
        <v>28</v>
      </c>
      <c r="AL5" s="59">
        <f xml:space="preserve"> Time!AL$9</f>
        <v>29</v>
      </c>
      <c r="AM5" s="59">
        <f xml:space="preserve"> Time!AM$9</f>
        <v>30</v>
      </c>
      <c r="AN5" s="59">
        <f xml:space="preserve"> Time!AN$9</f>
        <v>31</v>
      </c>
      <c r="AO5" s="59">
        <f xml:space="preserve"> Time!AO$9</f>
        <v>32</v>
      </c>
      <c r="AP5" s="59">
        <f xml:space="preserve"> Time!AP$9</f>
        <v>33</v>
      </c>
      <c r="AQ5" s="59">
        <f xml:space="preserve"> Time!AQ$9</f>
        <v>34</v>
      </c>
      <c r="AR5" s="59">
        <f xml:space="preserve"> Time!AR$9</f>
        <v>35</v>
      </c>
      <c r="AS5" s="59">
        <f xml:space="preserve"> Time!AS$9</f>
        <v>36</v>
      </c>
      <c r="AT5" s="59">
        <f xml:space="preserve"> Time!AT$9</f>
        <v>37</v>
      </c>
      <c r="AU5" s="59">
        <f xml:space="preserve"> Time!AU$9</f>
        <v>38</v>
      </c>
      <c r="AV5" s="59">
        <f xml:space="preserve"> Time!AV$9</f>
        <v>39</v>
      </c>
      <c r="AW5" s="59">
        <f xml:space="preserve"> Time!AW$9</f>
        <v>40</v>
      </c>
      <c r="AX5" s="59">
        <f xml:space="preserve"> Time!AX$9</f>
        <v>41</v>
      </c>
      <c r="AY5" s="59">
        <f xml:space="preserve"> Time!AY$9</f>
        <v>42</v>
      </c>
      <c r="AZ5" s="59">
        <f xml:space="preserve"> Time!AZ$9</f>
        <v>43</v>
      </c>
      <c r="BA5" s="59">
        <f xml:space="preserve"> Time!BA$9</f>
        <v>44</v>
      </c>
      <c r="BB5" s="59">
        <f xml:space="preserve"> Time!BB$9</f>
        <v>45</v>
      </c>
      <c r="BC5" s="59">
        <f xml:space="preserve"> Time!BC$9</f>
        <v>46</v>
      </c>
      <c r="BD5" s="59">
        <f xml:space="preserve"> Time!BD$9</f>
        <v>47</v>
      </c>
      <c r="BE5" s="59">
        <f xml:space="preserve"> Time!BE$9</f>
        <v>48</v>
      </c>
      <c r="BF5" s="59">
        <f xml:space="preserve"> Time!BF$9</f>
        <v>49</v>
      </c>
      <c r="BG5" s="59">
        <f xml:space="preserve"> Time!BG$9</f>
        <v>50</v>
      </c>
      <c r="BH5" s="59">
        <f xml:space="preserve"> Time!BH$9</f>
        <v>51</v>
      </c>
      <c r="BI5" s="59">
        <f xml:space="preserve"> Time!BI$9</f>
        <v>52</v>
      </c>
      <c r="BJ5" s="59">
        <f xml:space="preserve"> Time!BJ$9</f>
        <v>53</v>
      </c>
      <c r="BK5" s="59">
        <f xml:space="preserve"> Time!BK$9</f>
        <v>54</v>
      </c>
      <c r="BL5" s="59">
        <f xml:space="preserve"> Time!BL$9</f>
        <v>55</v>
      </c>
      <c r="BM5" s="59">
        <f xml:space="preserve"> Time!BM$9</f>
        <v>56</v>
      </c>
      <c r="BN5" s="59">
        <f xml:space="preserve"> Time!BN$9</f>
        <v>57</v>
      </c>
      <c r="BO5" s="59">
        <f xml:space="preserve"> Time!BO$9</f>
        <v>58</v>
      </c>
      <c r="BP5" s="59">
        <f xml:space="preserve"> Time!BP$9</f>
        <v>59</v>
      </c>
      <c r="BQ5" s="59">
        <f xml:space="preserve"> Time!BQ$9</f>
        <v>60</v>
      </c>
      <c r="BR5" s="59">
        <f xml:space="preserve"> Time!BR$9</f>
        <v>61</v>
      </c>
      <c r="BS5" s="59">
        <f xml:space="preserve"> Time!BS$9</f>
        <v>62</v>
      </c>
      <c r="BT5" s="59">
        <f xml:space="preserve"> Time!BT$9</f>
        <v>63</v>
      </c>
      <c r="BU5" s="59">
        <f xml:space="preserve"> Time!BU$9</f>
        <v>64</v>
      </c>
      <c r="BV5" s="59">
        <f xml:space="preserve"> Time!BV$9</f>
        <v>65</v>
      </c>
      <c r="BW5" s="59">
        <f xml:space="preserve"> Time!BW$9</f>
        <v>66</v>
      </c>
      <c r="BX5" s="59"/>
    </row>
    <row r="6" spans="1:76" ht="14.4" x14ac:dyDescent="0.25">
      <c r="A6" s="52"/>
      <c r="B6" s="52"/>
      <c r="C6" s="53"/>
      <c r="D6" s="54"/>
      <c r="E6" s="55"/>
      <c r="F6" s="55"/>
      <c r="G6" s="55"/>
      <c r="H6" s="55"/>
      <c r="I6" s="55"/>
      <c r="J6" s="55"/>
      <c r="K6" s="55"/>
      <c r="L6" s="55"/>
      <c r="M6" s="55"/>
      <c r="N6" s="55"/>
      <c r="O6" s="55"/>
      <c r="P6" s="55"/>
      <c r="Q6" s="55"/>
      <c r="R6" s="55"/>
      <c r="S6" s="55"/>
      <c r="T6" s="55"/>
      <c r="U6" s="55"/>
      <c r="V6" s="55"/>
      <c r="W6" s="55"/>
      <c r="X6" s="55"/>
      <c r="Y6" s="55"/>
      <c r="Z6" s="55"/>
      <c r="AA6" s="55"/>
      <c r="AB6" s="55"/>
      <c r="AC6" s="55"/>
      <c r="AD6" s="55"/>
      <c r="AE6" s="55"/>
      <c r="AF6" s="55"/>
      <c r="AG6" s="55"/>
      <c r="AH6" s="55"/>
      <c r="AI6" s="55"/>
      <c r="AJ6" s="55"/>
      <c r="AK6" s="55"/>
      <c r="AL6" s="55"/>
      <c r="AM6" s="55"/>
      <c r="AN6" s="55"/>
      <c r="AO6" s="55"/>
      <c r="AP6" s="55"/>
      <c r="AQ6" s="55"/>
      <c r="AR6" s="55"/>
      <c r="AS6" s="55"/>
      <c r="AT6" s="55"/>
      <c r="AU6" s="55"/>
      <c r="AV6" s="55"/>
      <c r="AW6" s="55"/>
      <c r="AX6" s="55"/>
      <c r="AY6" s="55"/>
      <c r="AZ6" s="55"/>
      <c r="BA6" s="55"/>
      <c r="BB6" s="55"/>
      <c r="BC6" s="55"/>
      <c r="BD6" s="55"/>
      <c r="BE6" s="55"/>
      <c r="BF6" s="55"/>
      <c r="BG6" s="55"/>
      <c r="BH6" s="55"/>
      <c r="BI6" s="55"/>
      <c r="BJ6" s="55"/>
      <c r="BK6" s="55"/>
      <c r="BL6" s="55"/>
      <c r="BM6" s="55"/>
      <c r="BN6" s="55"/>
      <c r="BO6" s="55"/>
      <c r="BP6" s="55"/>
      <c r="BQ6" s="55"/>
      <c r="BR6" s="55"/>
      <c r="BS6" s="55"/>
      <c r="BT6" s="55"/>
      <c r="BU6" s="55"/>
      <c r="BV6" s="55"/>
      <c r="BW6" s="55"/>
      <c r="BX6" s="54"/>
    </row>
    <row r="7" spans="1:76" s="39" customFormat="1" ht="14.4" x14ac:dyDescent="0.25">
      <c r="A7" s="52"/>
      <c r="B7" s="52" t="s">
        <v>187</v>
      </c>
      <c r="C7" s="53"/>
      <c r="D7" s="54"/>
      <c r="E7" s="88"/>
      <c r="F7" s="88"/>
      <c r="G7" s="88"/>
      <c r="H7" s="88"/>
      <c r="I7" s="88"/>
      <c r="J7" s="88"/>
      <c r="K7" s="88"/>
      <c r="L7" s="88"/>
      <c r="M7" s="88"/>
      <c r="N7" s="88"/>
      <c r="O7" s="88"/>
      <c r="P7" s="88"/>
      <c r="Q7" s="88"/>
      <c r="R7" s="88"/>
      <c r="S7" s="88"/>
      <c r="T7" s="88"/>
      <c r="U7" s="88"/>
      <c r="V7" s="88"/>
      <c r="W7" s="88"/>
      <c r="X7" s="88"/>
      <c r="Y7" s="88"/>
      <c r="Z7" s="88"/>
      <c r="AA7" s="88"/>
      <c r="AB7" s="88"/>
      <c r="AC7" s="88"/>
      <c r="AD7" s="88"/>
      <c r="AE7" s="88"/>
      <c r="AF7" s="88"/>
      <c r="AG7" s="88"/>
      <c r="AH7" s="80"/>
      <c r="AI7" s="80"/>
      <c r="AJ7" s="80"/>
      <c r="AK7" s="80"/>
      <c r="AL7" s="80"/>
      <c r="AM7" s="80"/>
      <c r="AN7" s="80"/>
      <c r="AO7" s="80"/>
      <c r="AP7" s="80"/>
      <c r="AQ7" s="80"/>
      <c r="AR7" s="80"/>
      <c r="AS7" s="80"/>
      <c r="AT7" s="80"/>
      <c r="AU7" s="80"/>
      <c r="AV7" s="80"/>
      <c r="AW7" s="80"/>
      <c r="AX7" s="80"/>
      <c r="AY7" s="80"/>
      <c r="AZ7" s="80"/>
      <c r="BA7" s="80"/>
      <c r="BB7" s="80"/>
      <c r="BC7" s="80"/>
      <c r="BD7" s="80"/>
      <c r="BE7" s="80"/>
      <c r="BF7" s="80"/>
      <c r="BG7" s="80"/>
      <c r="BH7" s="80"/>
      <c r="BI7" s="80"/>
      <c r="BJ7" s="80"/>
      <c r="BK7" s="80"/>
      <c r="BL7" s="80"/>
      <c r="BM7" s="80"/>
      <c r="BN7" s="80"/>
      <c r="BO7" s="80"/>
      <c r="BP7" s="80"/>
      <c r="BQ7" s="80"/>
      <c r="BR7" s="80"/>
      <c r="BS7" s="80"/>
      <c r="BT7" s="80"/>
      <c r="BU7" s="80"/>
      <c r="BV7" s="80"/>
      <c r="BW7" s="80"/>
      <c r="BX7" s="80"/>
    </row>
    <row r="8" spans="1:76" s="39" customFormat="1" ht="14.4" x14ac:dyDescent="0.25">
      <c r="A8" s="52"/>
      <c r="B8" s="52" t="s">
        <v>188</v>
      </c>
      <c r="C8" s="53"/>
      <c r="D8" s="54"/>
      <c r="E8" s="88"/>
      <c r="F8" s="88"/>
      <c r="G8" s="88"/>
      <c r="H8" s="88"/>
      <c r="I8" s="88"/>
      <c r="J8" s="88"/>
      <c r="K8" s="88"/>
      <c r="L8" s="88"/>
      <c r="M8" s="88"/>
      <c r="N8" s="88"/>
      <c r="O8" s="88"/>
      <c r="P8" s="88"/>
      <c r="Q8" s="88"/>
      <c r="R8" s="88"/>
      <c r="S8" s="88"/>
      <c r="T8" s="88"/>
      <c r="U8" s="88"/>
      <c r="V8" s="88"/>
      <c r="W8" s="88"/>
      <c r="X8" s="88"/>
      <c r="Y8" s="88"/>
      <c r="Z8" s="88"/>
      <c r="AA8" s="88"/>
      <c r="AB8" s="88"/>
      <c r="AC8" s="88"/>
      <c r="AD8" s="88"/>
      <c r="AE8" s="88"/>
      <c r="AF8" s="88"/>
      <c r="AG8" s="88"/>
      <c r="AH8" s="80"/>
      <c r="AI8" s="80"/>
      <c r="AJ8" s="80"/>
      <c r="AK8" s="80"/>
      <c r="AL8" s="80"/>
      <c r="AM8" s="80"/>
      <c r="AN8" s="80"/>
      <c r="AO8" s="80"/>
      <c r="AP8" s="80"/>
      <c r="AQ8" s="80"/>
      <c r="AR8" s="80"/>
      <c r="AS8" s="80"/>
      <c r="AT8" s="80"/>
      <c r="AU8" s="80"/>
      <c r="AV8" s="80"/>
      <c r="AW8" s="80"/>
      <c r="AX8" s="80"/>
      <c r="AY8" s="80"/>
      <c r="AZ8" s="80"/>
      <c r="BA8" s="80"/>
      <c r="BB8" s="80"/>
      <c r="BC8" s="80"/>
      <c r="BD8" s="80"/>
      <c r="BE8" s="80"/>
      <c r="BF8" s="80"/>
      <c r="BG8" s="80"/>
      <c r="BH8" s="80"/>
      <c r="BI8" s="80"/>
      <c r="BJ8" s="80"/>
      <c r="BK8" s="80"/>
      <c r="BL8" s="80"/>
      <c r="BM8" s="80"/>
      <c r="BN8" s="80"/>
      <c r="BO8" s="80"/>
      <c r="BP8" s="80"/>
      <c r="BQ8" s="80"/>
      <c r="BR8" s="80"/>
      <c r="BS8" s="80"/>
      <c r="BT8" s="80"/>
      <c r="BU8" s="80"/>
      <c r="BV8" s="80"/>
      <c r="BW8" s="80"/>
      <c r="BX8" s="80"/>
    </row>
    <row r="9" spans="1:76" x14ac:dyDescent="0.25">
      <c r="E9" s="194" t="str">
        <f xml:space="preserve"> InpC!E$45</f>
        <v>Fixed FM  cost</v>
      </c>
      <c r="F9" s="194">
        <f xml:space="preserve"> InpC!F$45</f>
        <v>3200</v>
      </c>
      <c r="G9" s="194" t="str">
        <f xml:space="preserve"> InpC!G$45</f>
        <v xml:space="preserve">USD k </v>
      </c>
    </row>
    <row r="10" spans="1:76" x14ac:dyDescent="0.25">
      <c r="E10" s="194" t="str">
        <f xml:space="preserve"> InpC!E$115</f>
        <v>No of periods in a year</v>
      </c>
      <c r="F10" s="194">
        <f xml:space="preserve"> InpC!F$115</f>
        <v>4</v>
      </c>
      <c r="G10" s="194" t="str">
        <f xml:space="preserve"> InpC!G$115</f>
        <v>period</v>
      </c>
    </row>
    <row r="11" spans="1:76" x14ac:dyDescent="0.25">
      <c r="E11" s="194" t="str">
        <f xml:space="preserve"> Time!E$63</f>
        <v>Forecast period flag</v>
      </c>
      <c r="F11" s="194">
        <f xml:space="preserve"> Time!F$63</f>
        <v>0</v>
      </c>
      <c r="G11" s="194" t="str">
        <f xml:space="preserve"> Time!G$63</f>
        <v>flag</v>
      </c>
      <c r="H11" s="194">
        <f xml:space="preserve"> Time!H$63</f>
        <v>60</v>
      </c>
      <c r="I11" s="194">
        <f xml:space="preserve"> Time!I$63</f>
        <v>0</v>
      </c>
      <c r="J11" s="194">
        <f xml:space="preserve"> Time!J$63</f>
        <v>0</v>
      </c>
      <c r="K11" s="194">
        <f xml:space="preserve"> Time!K$63</f>
        <v>0</v>
      </c>
      <c r="L11" s="194">
        <f xml:space="preserve"> Time!L$63</f>
        <v>1</v>
      </c>
      <c r="M11" s="194">
        <f xml:space="preserve"> Time!M$63</f>
        <v>1</v>
      </c>
      <c r="N11" s="194">
        <f xml:space="preserve"> Time!N$63</f>
        <v>1</v>
      </c>
      <c r="O11" s="194">
        <f xml:space="preserve"> Time!O$63</f>
        <v>1</v>
      </c>
      <c r="P11" s="194">
        <f xml:space="preserve"> Time!P$63</f>
        <v>1</v>
      </c>
      <c r="Q11" s="194">
        <f xml:space="preserve"> Time!Q$63</f>
        <v>1</v>
      </c>
      <c r="R11" s="194">
        <f xml:space="preserve"> Time!R$63</f>
        <v>1</v>
      </c>
      <c r="S11" s="194">
        <f xml:space="preserve"> Time!S$63</f>
        <v>1</v>
      </c>
      <c r="T11" s="194">
        <f xml:space="preserve"> Time!T$63</f>
        <v>1</v>
      </c>
      <c r="U11" s="194">
        <f xml:space="preserve"> Time!U$63</f>
        <v>1</v>
      </c>
      <c r="V11" s="194">
        <f xml:space="preserve"> Time!V$63</f>
        <v>1</v>
      </c>
      <c r="W11" s="194">
        <f xml:space="preserve"> Time!W$63</f>
        <v>1</v>
      </c>
      <c r="X11" s="194">
        <f xml:space="preserve"> Time!X$63</f>
        <v>1</v>
      </c>
      <c r="Y11" s="194">
        <f xml:space="preserve"> Time!Y$63</f>
        <v>1</v>
      </c>
      <c r="Z11" s="194">
        <f xml:space="preserve"> Time!Z$63</f>
        <v>1</v>
      </c>
      <c r="AA11" s="194">
        <f xml:space="preserve"> Time!AA$63</f>
        <v>1</v>
      </c>
      <c r="AB11" s="194">
        <f xml:space="preserve"> Time!AB$63</f>
        <v>1</v>
      </c>
      <c r="AC11" s="194">
        <f xml:space="preserve"> Time!AC$63</f>
        <v>1</v>
      </c>
      <c r="AD11" s="194">
        <f xml:space="preserve"> Time!AD$63</f>
        <v>1</v>
      </c>
      <c r="AE11" s="194">
        <f xml:space="preserve"> Time!AE$63</f>
        <v>1</v>
      </c>
      <c r="AF11" s="194">
        <f xml:space="preserve"> Time!AF$63</f>
        <v>1</v>
      </c>
      <c r="AG11" s="194">
        <f xml:space="preserve"> Time!AG$63</f>
        <v>1</v>
      </c>
      <c r="AH11" s="194">
        <f xml:space="preserve"> Time!AH$63</f>
        <v>1</v>
      </c>
      <c r="AI11" s="194">
        <f xml:space="preserve"> Time!AI$63</f>
        <v>1</v>
      </c>
      <c r="AJ11" s="194">
        <f xml:space="preserve"> Time!AJ$63</f>
        <v>1</v>
      </c>
      <c r="AK11" s="194">
        <f xml:space="preserve"> Time!AK$63</f>
        <v>1</v>
      </c>
      <c r="AL11" s="194">
        <f xml:space="preserve"> Time!AL$63</f>
        <v>1</v>
      </c>
      <c r="AM11" s="194">
        <f xml:space="preserve"> Time!AM$63</f>
        <v>1</v>
      </c>
      <c r="AN11" s="194">
        <f xml:space="preserve"> Time!AN$63</f>
        <v>1</v>
      </c>
      <c r="AO11" s="194">
        <f xml:space="preserve"> Time!AO$63</f>
        <v>1</v>
      </c>
      <c r="AP11" s="194">
        <f xml:space="preserve"> Time!AP$63</f>
        <v>1</v>
      </c>
      <c r="AQ11" s="194">
        <f xml:space="preserve"> Time!AQ$63</f>
        <v>1</v>
      </c>
      <c r="AR11" s="194">
        <f xml:space="preserve"> Time!AR$63</f>
        <v>1</v>
      </c>
      <c r="AS11" s="194">
        <f xml:space="preserve"> Time!AS$63</f>
        <v>1</v>
      </c>
      <c r="AT11" s="194">
        <f xml:space="preserve"> Time!AT$63</f>
        <v>1</v>
      </c>
      <c r="AU11" s="194">
        <f xml:space="preserve"> Time!AU$63</f>
        <v>1</v>
      </c>
      <c r="AV11" s="194">
        <f xml:space="preserve"> Time!AV$63</f>
        <v>1</v>
      </c>
      <c r="AW11" s="194">
        <f xml:space="preserve"> Time!AW$63</f>
        <v>1</v>
      </c>
      <c r="AX11" s="194">
        <f xml:space="preserve"> Time!AX$63</f>
        <v>1</v>
      </c>
      <c r="AY11" s="194">
        <f xml:space="preserve"> Time!AY$63</f>
        <v>1</v>
      </c>
      <c r="AZ11" s="194">
        <f xml:space="preserve"> Time!AZ$63</f>
        <v>1</v>
      </c>
      <c r="BA11" s="194">
        <f xml:space="preserve"> Time!BA$63</f>
        <v>1</v>
      </c>
      <c r="BB11" s="194">
        <f xml:space="preserve"> Time!BB$63</f>
        <v>1</v>
      </c>
      <c r="BC11" s="194">
        <f xml:space="preserve"> Time!BC$63</f>
        <v>1</v>
      </c>
      <c r="BD11" s="194">
        <f xml:space="preserve"> Time!BD$63</f>
        <v>1</v>
      </c>
      <c r="BE11" s="194">
        <f xml:space="preserve"> Time!BE$63</f>
        <v>1</v>
      </c>
      <c r="BF11" s="194">
        <f xml:space="preserve"> Time!BF$63</f>
        <v>1</v>
      </c>
      <c r="BG11" s="194">
        <f xml:space="preserve"> Time!BG$63</f>
        <v>1</v>
      </c>
      <c r="BH11" s="194">
        <f xml:space="preserve"> Time!BH$63</f>
        <v>1</v>
      </c>
      <c r="BI11" s="194">
        <f xml:space="preserve"> Time!BI$63</f>
        <v>1</v>
      </c>
      <c r="BJ11" s="194">
        <f xml:space="preserve"> Time!BJ$63</f>
        <v>1</v>
      </c>
      <c r="BK11" s="194">
        <f xml:space="preserve"> Time!BK$63</f>
        <v>1</v>
      </c>
      <c r="BL11" s="194">
        <f xml:space="preserve"> Time!BL$63</f>
        <v>1</v>
      </c>
      <c r="BM11" s="194">
        <f xml:space="preserve"> Time!BM$63</f>
        <v>1</v>
      </c>
      <c r="BN11" s="194">
        <f xml:space="preserve"> Time!BN$63</f>
        <v>1</v>
      </c>
      <c r="BO11" s="194">
        <f xml:space="preserve"> Time!BO$63</f>
        <v>1</v>
      </c>
      <c r="BP11" s="194">
        <f xml:space="preserve"> Time!BP$63</f>
        <v>1</v>
      </c>
      <c r="BQ11" s="194">
        <f xml:space="preserve"> Time!BQ$63</f>
        <v>1</v>
      </c>
      <c r="BR11" s="194">
        <f xml:space="preserve"> Time!BR$63</f>
        <v>1</v>
      </c>
      <c r="BS11" s="194">
        <f xml:space="preserve"> Time!BS$63</f>
        <v>1</v>
      </c>
      <c r="BT11" s="194">
        <f xml:space="preserve"> Time!BT$63</f>
        <v>0</v>
      </c>
      <c r="BU11" s="194">
        <f xml:space="preserve"> Time!BU$63</f>
        <v>0</v>
      </c>
      <c r="BV11" s="194">
        <f xml:space="preserve"> Time!BV$63</f>
        <v>0</v>
      </c>
      <c r="BW11" s="194">
        <f xml:space="preserve"> Time!BW$63</f>
        <v>0</v>
      </c>
    </row>
    <row r="12" spans="1:76" x14ac:dyDescent="0.25">
      <c r="E12" s="11" t="s">
        <v>106</v>
      </c>
      <c r="G12" s="11" t="s">
        <v>120</v>
      </c>
      <c r="J12" s="11">
        <f t="shared" ref="J12:AO12" si="0">$F9/$F10*J$11</f>
        <v>0</v>
      </c>
      <c r="K12" s="11">
        <f t="shared" si="0"/>
        <v>0</v>
      </c>
      <c r="L12" s="11">
        <f t="shared" si="0"/>
        <v>800</v>
      </c>
      <c r="M12" s="11">
        <f t="shared" si="0"/>
        <v>800</v>
      </c>
      <c r="N12" s="11">
        <f t="shared" si="0"/>
        <v>800</v>
      </c>
      <c r="O12" s="11">
        <f t="shared" si="0"/>
        <v>800</v>
      </c>
      <c r="P12" s="11">
        <f t="shared" si="0"/>
        <v>800</v>
      </c>
      <c r="Q12" s="11">
        <f t="shared" si="0"/>
        <v>800</v>
      </c>
      <c r="R12" s="11">
        <f t="shared" si="0"/>
        <v>800</v>
      </c>
      <c r="S12" s="11">
        <f t="shared" si="0"/>
        <v>800</v>
      </c>
      <c r="T12" s="11">
        <f t="shared" si="0"/>
        <v>800</v>
      </c>
      <c r="U12" s="11">
        <f t="shared" si="0"/>
        <v>800</v>
      </c>
      <c r="V12" s="11">
        <f t="shared" si="0"/>
        <v>800</v>
      </c>
      <c r="W12" s="11">
        <f t="shared" si="0"/>
        <v>800</v>
      </c>
      <c r="X12" s="11">
        <f t="shared" si="0"/>
        <v>800</v>
      </c>
      <c r="Y12" s="11">
        <f t="shared" si="0"/>
        <v>800</v>
      </c>
      <c r="Z12" s="11">
        <f t="shared" si="0"/>
        <v>800</v>
      </c>
      <c r="AA12" s="11">
        <f t="shared" si="0"/>
        <v>800</v>
      </c>
      <c r="AB12" s="11">
        <f t="shared" si="0"/>
        <v>800</v>
      </c>
      <c r="AC12" s="11">
        <f t="shared" si="0"/>
        <v>800</v>
      </c>
      <c r="AD12" s="11">
        <f t="shared" si="0"/>
        <v>800</v>
      </c>
      <c r="AE12" s="11">
        <f t="shared" si="0"/>
        <v>800</v>
      </c>
      <c r="AF12" s="11">
        <f t="shared" si="0"/>
        <v>800</v>
      </c>
      <c r="AG12" s="11">
        <f t="shared" si="0"/>
        <v>800</v>
      </c>
      <c r="AH12" s="11">
        <f t="shared" si="0"/>
        <v>800</v>
      </c>
      <c r="AI12" s="11">
        <f t="shared" si="0"/>
        <v>800</v>
      </c>
      <c r="AJ12" s="11">
        <f t="shared" si="0"/>
        <v>800</v>
      </c>
      <c r="AK12" s="11">
        <f t="shared" si="0"/>
        <v>800</v>
      </c>
      <c r="AL12" s="11">
        <f t="shared" si="0"/>
        <v>800</v>
      </c>
      <c r="AM12" s="11">
        <f t="shared" si="0"/>
        <v>800</v>
      </c>
      <c r="AN12" s="11">
        <f t="shared" si="0"/>
        <v>800</v>
      </c>
      <c r="AO12" s="11">
        <f t="shared" si="0"/>
        <v>800</v>
      </c>
      <c r="AP12" s="11">
        <f t="shared" ref="AP12:BW12" si="1">$F9/$F10*AP$11</f>
        <v>800</v>
      </c>
      <c r="AQ12" s="11">
        <f t="shared" si="1"/>
        <v>800</v>
      </c>
      <c r="AR12" s="11">
        <f t="shared" si="1"/>
        <v>800</v>
      </c>
      <c r="AS12" s="11">
        <f t="shared" si="1"/>
        <v>800</v>
      </c>
      <c r="AT12" s="11">
        <f t="shared" si="1"/>
        <v>800</v>
      </c>
      <c r="AU12" s="11">
        <f t="shared" si="1"/>
        <v>800</v>
      </c>
      <c r="AV12" s="11">
        <f t="shared" si="1"/>
        <v>800</v>
      </c>
      <c r="AW12" s="11">
        <f t="shared" si="1"/>
        <v>800</v>
      </c>
      <c r="AX12" s="11">
        <f t="shared" si="1"/>
        <v>800</v>
      </c>
      <c r="AY12" s="11">
        <f t="shared" si="1"/>
        <v>800</v>
      </c>
      <c r="AZ12" s="11">
        <f t="shared" si="1"/>
        <v>800</v>
      </c>
      <c r="BA12" s="11">
        <f t="shared" si="1"/>
        <v>800</v>
      </c>
      <c r="BB12" s="11">
        <f t="shared" si="1"/>
        <v>800</v>
      </c>
      <c r="BC12" s="11">
        <f t="shared" si="1"/>
        <v>800</v>
      </c>
      <c r="BD12" s="11">
        <f t="shared" si="1"/>
        <v>800</v>
      </c>
      <c r="BE12" s="11">
        <f t="shared" si="1"/>
        <v>800</v>
      </c>
      <c r="BF12" s="11">
        <f t="shared" si="1"/>
        <v>800</v>
      </c>
      <c r="BG12" s="11">
        <f t="shared" si="1"/>
        <v>800</v>
      </c>
      <c r="BH12" s="11">
        <f t="shared" si="1"/>
        <v>800</v>
      </c>
      <c r="BI12" s="11">
        <f t="shared" si="1"/>
        <v>800</v>
      </c>
      <c r="BJ12" s="11">
        <f t="shared" si="1"/>
        <v>800</v>
      </c>
      <c r="BK12" s="11">
        <f t="shared" si="1"/>
        <v>800</v>
      </c>
      <c r="BL12" s="11">
        <f t="shared" si="1"/>
        <v>800</v>
      </c>
      <c r="BM12" s="11">
        <f t="shared" si="1"/>
        <v>800</v>
      </c>
      <c r="BN12" s="11">
        <f t="shared" si="1"/>
        <v>800</v>
      </c>
      <c r="BO12" s="11">
        <f t="shared" si="1"/>
        <v>800</v>
      </c>
      <c r="BP12" s="11">
        <f t="shared" si="1"/>
        <v>800</v>
      </c>
      <c r="BQ12" s="11">
        <f t="shared" si="1"/>
        <v>800</v>
      </c>
      <c r="BR12" s="11">
        <f t="shared" si="1"/>
        <v>800</v>
      </c>
      <c r="BS12" s="11">
        <f t="shared" si="1"/>
        <v>800</v>
      </c>
      <c r="BT12" s="11">
        <f t="shared" si="1"/>
        <v>0</v>
      </c>
      <c r="BU12" s="11">
        <f t="shared" si="1"/>
        <v>0</v>
      </c>
      <c r="BV12" s="11">
        <f t="shared" si="1"/>
        <v>0</v>
      </c>
      <c r="BW12" s="11">
        <f t="shared" si="1"/>
        <v>0</v>
      </c>
    </row>
    <row r="13" spans="1:76" x14ac:dyDescent="0.25">
      <c r="B13" s="2" t="s">
        <v>189</v>
      </c>
    </row>
    <row r="14" spans="1:76" x14ac:dyDescent="0.25">
      <c r="E14" s="194" t="str">
        <f xml:space="preserve"> InpC!E$48</f>
        <v>Rooms - standard</v>
      </c>
      <c r="F14" s="194">
        <f xml:space="preserve"> InpC!F$48</f>
        <v>13</v>
      </c>
      <c r="G14" s="194" t="str">
        <f xml:space="preserve"> InpC!G$48</f>
        <v>USD per ORD</v>
      </c>
    </row>
    <row r="15" spans="1:76" x14ac:dyDescent="0.25">
      <c r="E15" s="194" t="str">
        <f xml:space="preserve"> InpC!E$49</f>
        <v>Rooms - premium</v>
      </c>
      <c r="F15" s="194">
        <f xml:space="preserve"> InpC!F$49</f>
        <v>18</v>
      </c>
      <c r="G15" s="194" t="str">
        <f xml:space="preserve"> InpC!G$49</f>
        <v>USD per ORD</v>
      </c>
    </row>
    <row r="16" spans="1:76" x14ac:dyDescent="0.25">
      <c r="E16" s="194" t="str">
        <f xml:space="preserve"> InpC!E$50</f>
        <v>Rooms - suites</v>
      </c>
      <c r="F16" s="194">
        <f xml:space="preserve"> InpC!F$50</f>
        <v>42</v>
      </c>
      <c r="G16" s="194" t="str">
        <f xml:space="preserve"> InpC!G$50</f>
        <v>USD per ORD</v>
      </c>
    </row>
    <row r="17" spans="1:75" x14ac:dyDescent="0.25">
      <c r="E17" s="194" t="str">
        <f xml:space="preserve"> OpRev!E$16</f>
        <v>Rooms - standard</v>
      </c>
      <c r="F17" s="194">
        <f xml:space="preserve"> OpRev!F$16</f>
        <v>0</v>
      </c>
      <c r="G17" s="194" t="str">
        <f xml:space="preserve"> OpRev!G$16</f>
        <v>rooms</v>
      </c>
      <c r="H17" s="194">
        <f xml:space="preserve"> OpRev!H$16</f>
        <v>0</v>
      </c>
      <c r="I17" s="194">
        <f xml:space="preserve"> OpRev!I$16</f>
        <v>0</v>
      </c>
      <c r="J17" s="194">
        <f xml:space="preserve"> OpRev!J$16</f>
        <v>0</v>
      </c>
      <c r="K17" s="194">
        <f xml:space="preserve"> OpRev!K$16</f>
        <v>0</v>
      </c>
      <c r="L17" s="194">
        <f xml:space="preserve"> OpRev!L$16</f>
        <v>140</v>
      </c>
      <c r="M17" s="194">
        <f xml:space="preserve"> OpRev!M$16</f>
        <v>260</v>
      </c>
      <c r="N17" s="194">
        <f xml:space="preserve"> OpRev!N$16</f>
        <v>300</v>
      </c>
      <c r="O17" s="194">
        <f xml:space="preserve"> OpRev!O$16</f>
        <v>340</v>
      </c>
      <c r="P17" s="194">
        <f xml:space="preserve"> OpRev!P$16</f>
        <v>140</v>
      </c>
      <c r="Q17" s="194">
        <f xml:space="preserve"> OpRev!Q$16</f>
        <v>260</v>
      </c>
      <c r="R17" s="194">
        <f xml:space="preserve"> OpRev!R$16</f>
        <v>300</v>
      </c>
      <c r="S17" s="194">
        <f xml:space="preserve"> OpRev!S$16</f>
        <v>340</v>
      </c>
      <c r="T17" s="194">
        <f xml:space="preserve"> OpRev!T$16</f>
        <v>140</v>
      </c>
      <c r="U17" s="194">
        <f xml:space="preserve"> OpRev!U$16</f>
        <v>260</v>
      </c>
      <c r="V17" s="194">
        <f xml:space="preserve"> OpRev!V$16</f>
        <v>300</v>
      </c>
      <c r="W17" s="194">
        <f xml:space="preserve"> OpRev!W$16</f>
        <v>340</v>
      </c>
      <c r="X17" s="194">
        <f xml:space="preserve"> OpRev!X$16</f>
        <v>140</v>
      </c>
      <c r="Y17" s="194">
        <f xml:space="preserve"> OpRev!Y$16</f>
        <v>260</v>
      </c>
      <c r="Z17" s="194">
        <f xml:space="preserve"> OpRev!Z$16</f>
        <v>300</v>
      </c>
      <c r="AA17" s="194">
        <f xml:space="preserve"> OpRev!AA$16</f>
        <v>340</v>
      </c>
      <c r="AB17" s="194">
        <f xml:space="preserve"> OpRev!AB$16</f>
        <v>140</v>
      </c>
      <c r="AC17" s="194">
        <f xml:space="preserve"> OpRev!AC$16</f>
        <v>260</v>
      </c>
      <c r="AD17" s="194">
        <f xml:space="preserve"> OpRev!AD$16</f>
        <v>300</v>
      </c>
      <c r="AE17" s="194">
        <f xml:space="preserve"> OpRev!AE$16</f>
        <v>340</v>
      </c>
      <c r="AF17" s="194">
        <f xml:space="preserve"> OpRev!AF$16</f>
        <v>140</v>
      </c>
      <c r="AG17" s="194">
        <f xml:space="preserve"> OpRev!AG$16</f>
        <v>260</v>
      </c>
      <c r="AH17" s="194">
        <f xml:space="preserve"> OpRev!AH$16</f>
        <v>300</v>
      </c>
      <c r="AI17" s="194">
        <f xml:space="preserve"> OpRev!AI$16</f>
        <v>340</v>
      </c>
      <c r="AJ17" s="194">
        <f xml:space="preserve"> OpRev!AJ$16</f>
        <v>140</v>
      </c>
      <c r="AK17" s="194">
        <f xml:space="preserve"> OpRev!AK$16</f>
        <v>260</v>
      </c>
      <c r="AL17" s="194">
        <f xml:space="preserve"> OpRev!AL$16</f>
        <v>300</v>
      </c>
      <c r="AM17" s="194">
        <f xml:space="preserve"> OpRev!AM$16</f>
        <v>340</v>
      </c>
      <c r="AN17" s="194">
        <f xml:space="preserve"> OpRev!AN$16</f>
        <v>140</v>
      </c>
      <c r="AO17" s="194">
        <f xml:space="preserve"> OpRev!AO$16</f>
        <v>260</v>
      </c>
      <c r="AP17" s="194">
        <f xml:space="preserve"> OpRev!AP$16</f>
        <v>300</v>
      </c>
      <c r="AQ17" s="194">
        <f xml:space="preserve"> OpRev!AQ$16</f>
        <v>340</v>
      </c>
      <c r="AR17" s="194">
        <f xml:space="preserve"> OpRev!AR$16</f>
        <v>140</v>
      </c>
      <c r="AS17" s="194">
        <f xml:space="preserve"> OpRev!AS$16</f>
        <v>260</v>
      </c>
      <c r="AT17" s="194">
        <f xml:space="preserve"> OpRev!AT$16</f>
        <v>300</v>
      </c>
      <c r="AU17" s="194">
        <f xml:space="preserve"> OpRev!AU$16</f>
        <v>340</v>
      </c>
      <c r="AV17" s="194">
        <f xml:space="preserve"> OpRev!AV$16</f>
        <v>140</v>
      </c>
      <c r="AW17" s="194">
        <f xml:space="preserve"> OpRev!AW$16</f>
        <v>260</v>
      </c>
      <c r="AX17" s="194">
        <f xml:space="preserve"> OpRev!AX$16</f>
        <v>300</v>
      </c>
      <c r="AY17" s="194">
        <f xml:space="preserve"> OpRev!AY$16</f>
        <v>340</v>
      </c>
      <c r="AZ17" s="194">
        <f xml:space="preserve"> OpRev!AZ$16</f>
        <v>140</v>
      </c>
      <c r="BA17" s="194">
        <f xml:space="preserve"> OpRev!BA$16</f>
        <v>260</v>
      </c>
      <c r="BB17" s="194">
        <f xml:space="preserve"> OpRev!BB$16</f>
        <v>300</v>
      </c>
      <c r="BC17" s="194">
        <f xml:space="preserve"> OpRev!BC$16</f>
        <v>340</v>
      </c>
      <c r="BD17" s="194">
        <f xml:space="preserve"> OpRev!BD$16</f>
        <v>140</v>
      </c>
      <c r="BE17" s="194">
        <f xml:space="preserve"> OpRev!BE$16</f>
        <v>260</v>
      </c>
      <c r="BF17" s="194">
        <f xml:space="preserve"> OpRev!BF$16</f>
        <v>300</v>
      </c>
      <c r="BG17" s="194">
        <f xml:space="preserve"> OpRev!BG$16</f>
        <v>340</v>
      </c>
      <c r="BH17" s="194">
        <f xml:space="preserve"> OpRev!BH$16</f>
        <v>140</v>
      </c>
      <c r="BI17" s="194">
        <f xml:space="preserve"> OpRev!BI$16</f>
        <v>260</v>
      </c>
      <c r="BJ17" s="194">
        <f xml:space="preserve"> OpRev!BJ$16</f>
        <v>300</v>
      </c>
      <c r="BK17" s="194">
        <f xml:space="preserve"> OpRev!BK$16</f>
        <v>340</v>
      </c>
      <c r="BL17" s="194">
        <f xml:space="preserve"> OpRev!BL$16</f>
        <v>140</v>
      </c>
      <c r="BM17" s="194">
        <f xml:space="preserve"> OpRev!BM$16</f>
        <v>260</v>
      </c>
      <c r="BN17" s="194">
        <f xml:space="preserve"> OpRev!BN$16</f>
        <v>300</v>
      </c>
      <c r="BO17" s="194">
        <f xml:space="preserve"> OpRev!BO$16</f>
        <v>340</v>
      </c>
      <c r="BP17" s="194">
        <f xml:space="preserve"> OpRev!BP$16</f>
        <v>140</v>
      </c>
      <c r="BQ17" s="194">
        <f xml:space="preserve"> OpRev!BQ$16</f>
        <v>260</v>
      </c>
      <c r="BR17" s="194">
        <f xml:space="preserve"> OpRev!BR$16</f>
        <v>300</v>
      </c>
      <c r="BS17" s="194">
        <f xml:space="preserve"> OpRev!BS$16</f>
        <v>340</v>
      </c>
      <c r="BT17" s="194">
        <f xml:space="preserve"> OpRev!BT$16</f>
        <v>0</v>
      </c>
      <c r="BU17" s="194">
        <f xml:space="preserve"> OpRev!BU$16</f>
        <v>0</v>
      </c>
      <c r="BV17" s="194">
        <f xml:space="preserve"> OpRev!BV$16</f>
        <v>0</v>
      </c>
      <c r="BW17" s="194">
        <f xml:space="preserve"> OpRev!BW$16</f>
        <v>0</v>
      </c>
    </row>
    <row r="18" spans="1:75" x14ac:dyDescent="0.25">
      <c r="E18" s="194" t="str">
        <f xml:space="preserve"> OpRev!E$17</f>
        <v>Rooms - premium</v>
      </c>
      <c r="F18" s="194">
        <f xml:space="preserve"> OpRev!F$17</f>
        <v>0</v>
      </c>
      <c r="G18" s="194" t="str">
        <f xml:space="preserve"> OpRev!G$17</f>
        <v>rooms</v>
      </c>
      <c r="H18" s="194">
        <f xml:space="preserve"> OpRev!H$17</f>
        <v>0</v>
      </c>
      <c r="I18" s="194">
        <f xml:space="preserve"> OpRev!I$17</f>
        <v>0</v>
      </c>
      <c r="J18" s="194">
        <f xml:space="preserve"> OpRev!J$17</f>
        <v>0</v>
      </c>
      <c r="K18" s="194">
        <f xml:space="preserve"> OpRev!K$17</f>
        <v>0</v>
      </c>
      <c r="L18" s="194">
        <f xml:space="preserve"> OpRev!L$17</f>
        <v>40</v>
      </c>
      <c r="M18" s="194">
        <f xml:space="preserve"> OpRev!M$17</f>
        <v>90</v>
      </c>
      <c r="N18" s="194">
        <f xml:space="preserve"> OpRev!N$17</f>
        <v>90</v>
      </c>
      <c r="O18" s="194">
        <f xml:space="preserve"> OpRev!O$17</f>
        <v>180</v>
      </c>
      <c r="P18" s="194">
        <f xml:space="preserve"> OpRev!P$17</f>
        <v>40</v>
      </c>
      <c r="Q18" s="194">
        <f xml:space="preserve"> OpRev!Q$17</f>
        <v>90</v>
      </c>
      <c r="R18" s="194">
        <f xml:space="preserve"> OpRev!R$17</f>
        <v>90</v>
      </c>
      <c r="S18" s="194">
        <f xml:space="preserve"> OpRev!S$17</f>
        <v>180</v>
      </c>
      <c r="T18" s="194">
        <f xml:space="preserve"> OpRev!T$17</f>
        <v>40</v>
      </c>
      <c r="U18" s="194">
        <f xml:space="preserve"> OpRev!U$17</f>
        <v>90</v>
      </c>
      <c r="V18" s="194">
        <f xml:space="preserve"> OpRev!V$17</f>
        <v>90</v>
      </c>
      <c r="W18" s="194">
        <f xml:space="preserve"> OpRev!W$17</f>
        <v>180</v>
      </c>
      <c r="X18" s="194">
        <f xml:space="preserve"> OpRev!X$17</f>
        <v>40</v>
      </c>
      <c r="Y18" s="194">
        <f xml:space="preserve"> OpRev!Y$17</f>
        <v>90</v>
      </c>
      <c r="Z18" s="194">
        <f xml:space="preserve"> OpRev!Z$17</f>
        <v>90</v>
      </c>
      <c r="AA18" s="194">
        <f xml:space="preserve"> OpRev!AA$17</f>
        <v>180</v>
      </c>
      <c r="AB18" s="194">
        <f xml:space="preserve"> OpRev!AB$17</f>
        <v>40</v>
      </c>
      <c r="AC18" s="194">
        <f xml:space="preserve"> OpRev!AC$17</f>
        <v>90</v>
      </c>
      <c r="AD18" s="194">
        <f xml:space="preserve"> OpRev!AD$17</f>
        <v>90</v>
      </c>
      <c r="AE18" s="194">
        <f xml:space="preserve"> OpRev!AE$17</f>
        <v>180</v>
      </c>
      <c r="AF18" s="194">
        <f xml:space="preserve"> OpRev!AF$17</f>
        <v>40</v>
      </c>
      <c r="AG18" s="194">
        <f xml:space="preserve"> OpRev!AG$17</f>
        <v>90</v>
      </c>
      <c r="AH18" s="194">
        <f xml:space="preserve"> OpRev!AH$17</f>
        <v>90</v>
      </c>
      <c r="AI18" s="194">
        <f xml:space="preserve"> OpRev!AI$17</f>
        <v>180</v>
      </c>
      <c r="AJ18" s="194">
        <f xml:space="preserve"> OpRev!AJ$17</f>
        <v>40</v>
      </c>
      <c r="AK18" s="194">
        <f xml:space="preserve"> OpRev!AK$17</f>
        <v>90</v>
      </c>
      <c r="AL18" s="194">
        <f xml:space="preserve"> OpRev!AL$17</f>
        <v>90</v>
      </c>
      <c r="AM18" s="194">
        <f xml:space="preserve"> OpRev!AM$17</f>
        <v>180</v>
      </c>
      <c r="AN18" s="194">
        <f xml:space="preserve"> OpRev!AN$17</f>
        <v>40</v>
      </c>
      <c r="AO18" s="194">
        <f xml:space="preserve"> OpRev!AO$17</f>
        <v>90</v>
      </c>
      <c r="AP18" s="194">
        <f xml:space="preserve"> OpRev!AP$17</f>
        <v>90</v>
      </c>
      <c r="AQ18" s="194">
        <f xml:space="preserve"> OpRev!AQ$17</f>
        <v>180</v>
      </c>
      <c r="AR18" s="194">
        <f xml:space="preserve"> OpRev!AR$17</f>
        <v>40</v>
      </c>
      <c r="AS18" s="194">
        <f xml:space="preserve"> OpRev!AS$17</f>
        <v>90</v>
      </c>
      <c r="AT18" s="194">
        <f xml:space="preserve"> OpRev!AT$17</f>
        <v>90</v>
      </c>
      <c r="AU18" s="194">
        <f xml:space="preserve"> OpRev!AU$17</f>
        <v>180</v>
      </c>
      <c r="AV18" s="194">
        <f xml:space="preserve"> OpRev!AV$17</f>
        <v>40</v>
      </c>
      <c r="AW18" s="194">
        <f xml:space="preserve"> OpRev!AW$17</f>
        <v>90</v>
      </c>
      <c r="AX18" s="194">
        <f xml:space="preserve"> OpRev!AX$17</f>
        <v>90</v>
      </c>
      <c r="AY18" s="194">
        <f xml:space="preserve"> OpRev!AY$17</f>
        <v>180</v>
      </c>
      <c r="AZ18" s="194">
        <f xml:space="preserve"> OpRev!AZ$17</f>
        <v>40</v>
      </c>
      <c r="BA18" s="194">
        <f xml:space="preserve"> OpRev!BA$17</f>
        <v>90</v>
      </c>
      <c r="BB18" s="194">
        <f xml:space="preserve"> OpRev!BB$17</f>
        <v>90</v>
      </c>
      <c r="BC18" s="194">
        <f xml:space="preserve"> OpRev!BC$17</f>
        <v>180</v>
      </c>
      <c r="BD18" s="194">
        <f xml:space="preserve"> OpRev!BD$17</f>
        <v>40</v>
      </c>
      <c r="BE18" s="194">
        <f xml:space="preserve"> OpRev!BE$17</f>
        <v>90</v>
      </c>
      <c r="BF18" s="194">
        <f xml:space="preserve"> OpRev!BF$17</f>
        <v>90</v>
      </c>
      <c r="BG18" s="194">
        <f xml:space="preserve"> OpRev!BG$17</f>
        <v>180</v>
      </c>
      <c r="BH18" s="194">
        <f xml:space="preserve"> OpRev!BH$17</f>
        <v>40</v>
      </c>
      <c r="BI18" s="194">
        <f xml:space="preserve"> OpRev!BI$17</f>
        <v>90</v>
      </c>
      <c r="BJ18" s="194">
        <f xml:space="preserve"> OpRev!BJ$17</f>
        <v>90</v>
      </c>
      <c r="BK18" s="194">
        <f xml:space="preserve"> OpRev!BK$17</f>
        <v>180</v>
      </c>
      <c r="BL18" s="194">
        <f xml:space="preserve"> OpRev!BL$17</f>
        <v>40</v>
      </c>
      <c r="BM18" s="194">
        <f xml:space="preserve"> OpRev!BM$17</f>
        <v>90</v>
      </c>
      <c r="BN18" s="194">
        <f xml:space="preserve"> OpRev!BN$17</f>
        <v>90</v>
      </c>
      <c r="BO18" s="194">
        <f xml:space="preserve"> OpRev!BO$17</f>
        <v>180</v>
      </c>
      <c r="BP18" s="194">
        <f xml:space="preserve"> OpRev!BP$17</f>
        <v>40</v>
      </c>
      <c r="BQ18" s="194">
        <f xml:space="preserve"> OpRev!BQ$17</f>
        <v>90</v>
      </c>
      <c r="BR18" s="194">
        <f xml:space="preserve"> OpRev!BR$17</f>
        <v>90</v>
      </c>
      <c r="BS18" s="194">
        <f xml:space="preserve"> OpRev!BS$17</f>
        <v>180</v>
      </c>
      <c r="BT18" s="194">
        <f xml:space="preserve"> OpRev!BT$17</f>
        <v>0</v>
      </c>
      <c r="BU18" s="194">
        <f xml:space="preserve"> OpRev!BU$17</f>
        <v>0</v>
      </c>
      <c r="BV18" s="194">
        <f xml:space="preserve"> OpRev!BV$17</f>
        <v>0</v>
      </c>
      <c r="BW18" s="194">
        <f xml:space="preserve"> OpRev!BW$17</f>
        <v>0</v>
      </c>
    </row>
    <row r="19" spans="1:75" x14ac:dyDescent="0.25">
      <c r="E19" s="194" t="str">
        <f xml:space="preserve"> OpRev!E$18</f>
        <v>Rooms - suites</v>
      </c>
      <c r="F19" s="194">
        <f xml:space="preserve"> OpRev!F$18</f>
        <v>0</v>
      </c>
      <c r="G19" s="194" t="str">
        <f xml:space="preserve"> OpRev!G$18</f>
        <v>rooms</v>
      </c>
      <c r="H19" s="194">
        <f xml:space="preserve"> OpRev!H$18</f>
        <v>0</v>
      </c>
      <c r="I19" s="194">
        <f xml:space="preserve"> OpRev!I$18</f>
        <v>0</v>
      </c>
      <c r="J19" s="194">
        <f xml:space="preserve"> OpRev!J$18</f>
        <v>0</v>
      </c>
      <c r="K19" s="194">
        <f xml:space="preserve"> OpRev!K$18</f>
        <v>0</v>
      </c>
      <c r="L19" s="194">
        <f xml:space="preserve"> OpRev!L$18</f>
        <v>2.5</v>
      </c>
      <c r="M19" s="194">
        <f xml:space="preserve"> OpRev!M$18</f>
        <v>2.5</v>
      </c>
      <c r="N19" s="194">
        <f xml:space="preserve"> OpRev!N$18</f>
        <v>2.5</v>
      </c>
      <c r="O19" s="194">
        <f xml:space="preserve"> OpRev!O$18</f>
        <v>46</v>
      </c>
      <c r="P19" s="194">
        <f xml:space="preserve"> OpRev!P$18</f>
        <v>2.5</v>
      </c>
      <c r="Q19" s="194">
        <f xml:space="preserve"> OpRev!Q$18</f>
        <v>2.5</v>
      </c>
      <c r="R19" s="194">
        <f xml:space="preserve"> OpRev!R$18</f>
        <v>2.5</v>
      </c>
      <c r="S19" s="194">
        <f xml:space="preserve"> OpRev!S$18</f>
        <v>46</v>
      </c>
      <c r="T19" s="194">
        <f xml:space="preserve"> OpRev!T$18</f>
        <v>2.5</v>
      </c>
      <c r="U19" s="194">
        <f xml:space="preserve"> OpRev!U$18</f>
        <v>2.5</v>
      </c>
      <c r="V19" s="194">
        <f xml:space="preserve"> OpRev!V$18</f>
        <v>2.5</v>
      </c>
      <c r="W19" s="194">
        <f xml:space="preserve"> OpRev!W$18</f>
        <v>46</v>
      </c>
      <c r="X19" s="194">
        <f xml:space="preserve"> OpRev!X$18</f>
        <v>46</v>
      </c>
      <c r="Y19" s="194">
        <f xml:space="preserve"> OpRev!Y$18</f>
        <v>2.5</v>
      </c>
      <c r="Z19" s="194">
        <f xml:space="preserve"> OpRev!Z$18</f>
        <v>2.5</v>
      </c>
      <c r="AA19" s="194">
        <f xml:space="preserve"> OpRev!AA$18</f>
        <v>2.5</v>
      </c>
      <c r="AB19" s="194">
        <f xml:space="preserve"> OpRev!AB$18</f>
        <v>46</v>
      </c>
      <c r="AC19" s="194">
        <f xml:space="preserve"> OpRev!AC$18</f>
        <v>2.5</v>
      </c>
      <c r="AD19" s="194">
        <f xml:space="preserve"> OpRev!AD$18</f>
        <v>2.5</v>
      </c>
      <c r="AE19" s="194">
        <f xml:space="preserve"> OpRev!AE$18</f>
        <v>2.5</v>
      </c>
      <c r="AF19" s="194">
        <f xml:space="preserve"> OpRev!AF$18</f>
        <v>46</v>
      </c>
      <c r="AG19" s="194">
        <f xml:space="preserve"> OpRev!AG$18</f>
        <v>2.5</v>
      </c>
      <c r="AH19" s="194">
        <f xml:space="preserve"> OpRev!AH$18</f>
        <v>2.5</v>
      </c>
      <c r="AI19" s="194">
        <f xml:space="preserve"> OpRev!AI$18</f>
        <v>2.5</v>
      </c>
      <c r="AJ19" s="194">
        <f xml:space="preserve"> OpRev!AJ$18</f>
        <v>46</v>
      </c>
      <c r="AK19" s="194">
        <f xml:space="preserve"> OpRev!AK$18</f>
        <v>2.5</v>
      </c>
      <c r="AL19" s="194">
        <f xml:space="preserve"> OpRev!AL$18</f>
        <v>2.5</v>
      </c>
      <c r="AM19" s="194">
        <f xml:space="preserve"> OpRev!AM$18</f>
        <v>2.5</v>
      </c>
      <c r="AN19" s="194">
        <f xml:space="preserve"> OpRev!AN$18</f>
        <v>46</v>
      </c>
      <c r="AO19" s="194">
        <f xml:space="preserve"> OpRev!AO$18</f>
        <v>2.5</v>
      </c>
      <c r="AP19" s="194">
        <f xml:space="preserve"> OpRev!AP$18</f>
        <v>2.5</v>
      </c>
      <c r="AQ19" s="194">
        <f xml:space="preserve"> OpRev!AQ$18</f>
        <v>2.5</v>
      </c>
      <c r="AR19" s="194">
        <f xml:space="preserve"> OpRev!AR$18</f>
        <v>46</v>
      </c>
      <c r="AS19" s="194">
        <f xml:space="preserve"> OpRev!AS$18</f>
        <v>2.5</v>
      </c>
      <c r="AT19" s="194">
        <f xml:space="preserve"> OpRev!AT$18</f>
        <v>2.5</v>
      </c>
      <c r="AU19" s="194">
        <f xml:space="preserve"> OpRev!AU$18</f>
        <v>2.5</v>
      </c>
      <c r="AV19" s="194">
        <f xml:space="preserve"> OpRev!AV$18</f>
        <v>46</v>
      </c>
      <c r="AW19" s="194">
        <f xml:space="preserve"> OpRev!AW$18</f>
        <v>2.5</v>
      </c>
      <c r="AX19" s="194">
        <f xml:space="preserve"> OpRev!AX$18</f>
        <v>2.5</v>
      </c>
      <c r="AY19" s="194">
        <f xml:space="preserve"> OpRev!AY$18</f>
        <v>2.5</v>
      </c>
      <c r="AZ19" s="194">
        <f xml:space="preserve"> OpRev!AZ$18</f>
        <v>46</v>
      </c>
      <c r="BA19" s="194">
        <f xml:space="preserve"> OpRev!BA$18</f>
        <v>2.5</v>
      </c>
      <c r="BB19" s="194">
        <f xml:space="preserve"> OpRev!BB$18</f>
        <v>2.5</v>
      </c>
      <c r="BC19" s="194">
        <f xml:space="preserve"> OpRev!BC$18</f>
        <v>2.5</v>
      </c>
      <c r="BD19" s="194">
        <f xml:space="preserve"> OpRev!BD$18</f>
        <v>46</v>
      </c>
      <c r="BE19" s="194">
        <f xml:space="preserve"> OpRev!BE$18</f>
        <v>2.5</v>
      </c>
      <c r="BF19" s="194">
        <f xml:space="preserve"> OpRev!BF$18</f>
        <v>2.5</v>
      </c>
      <c r="BG19" s="194">
        <f xml:space="preserve"> OpRev!BG$18</f>
        <v>2.5</v>
      </c>
      <c r="BH19" s="194">
        <f xml:space="preserve"> OpRev!BH$18</f>
        <v>46</v>
      </c>
      <c r="BI19" s="194">
        <f xml:space="preserve"> OpRev!BI$18</f>
        <v>2.5</v>
      </c>
      <c r="BJ19" s="194">
        <f xml:space="preserve"> OpRev!BJ$18</f>
        <v>2.5</v>
      </c>
      <c r="BK19" s="194">
        <f xml:space="preserve"> OpRev!BK$18</f>
        <v>2.5</v>
      </c>
      <c r="BL19" s="194">
        <f xml:space="preserve"> OpRev!BL$18</f>
        <v>46</v>
      </c>
      <c r="BM19" s="194">
        <f xml:space="preserve"> OpRev!BM$18</f>
        <v>2.5</v>
      </c>
      <c r="BN19" s="194">
        <f xml:space="preserve"> OpRev!BN$18</f>
        <v>2.5</v>
      </c>
      <c r="BO19" s="194">
        <f xml:space="preserve"> OpRev!BO$18</f>
        <v>2.5</v>
      </c>
      <c r="BP19" s="194">
        <f xml:space="preserve"> OpRev!BP$18</f>
        <v>46</v>
      </c>
      <c r="BQ19" s="194">
        <f xml:space="preserve"> OpRev!BQ$18</f>
        <v>2.5</v>
      </c>
      <c r="BR19" s="194">
        <f xml:space="preserve"> OpRev!BR$18</f>
        <v>2.5</v>
      </c>
      <c r="BS19" s="194">
        <f xml:space="preserve"> OpRev!BS$18</f>
        <v>2.5</v>
      </c>
      <c r="BT19" s="194">
        <f xml:space="preserve"> OpRev!BT$18</f>
        <v>0</v>
      </c>
      <c r="BU19" s="194">
        <f xml:space="preserve"> OpRev!BU$18</f>
        <v>0</v>
      </c>
      <c r="BV19" s="194">
        <f xml:space="preserve"> OpRev!BV$18</f>
        <v>0</v>
      </c>
      <c r="BW19" s="194">
        <f xml:space="preserve"> OpRev!BW$18</f>
        <v>0</v>
      </c>
    </row>
    <row r="20" spans="1:75" x14ac:dyDescent="0.25">
      <c r="E20" s="194"/>
      <c r="F20" s="194"/>
      <c r="G20" s="194"/>
      <c r="H20" s="194"/>
      <c r="I20" s="194"/>
      <c r="J20" s="194"/>
      <c r="K20" s="194"/>
      <c r="L20" s="194"/>
      <c r="M20" s="194"/>
      <c r="N20" s="194"/>
      <c r="O20" s="194"/>
      <c r="P20" s="194"/>
      <c r="Q20" s="194"/>
      <c r="R20" s="194"/>
      <c r="S20" s="194"/>
      <c r="T20" s="194"/>
      <c r="U20" s="194"/>
      <c r="V20" s="194"/>
      <c r="W20" s="194"/>
      <c r="X20" s="194"/>
      <c r="Y20" s="194"/>
      <c r="Z20" s="194"/>
      <c r="AA20" s="194"/>
      <c r="AB20" s="194"/>
      <c r="AC20" s="194"/>
      <c r="AD20" s="194"/>
      <c r="AE20" s="194"/>
      <c r="AF20" s="194"/>
      <c r="AG20" s="194"/>
      <c r="AH20" s="194"/>
      <c r="AI20" s="194"/>
      <c r="AJ20" s="194"/>
      <c r="AK20" s="194"/>
      <c r="AL20" s="194"/>
      <c r="AM20" s="194"/>
      <c r="AN20" s="194"/>
      <c r="AO20" s="194"/>
      <c r="AP20" s="194"/>
      <c r="AQ20" s="194"/>
      <c r="AR20" s="194"/>
      <c r="AS20" s="194"/>
      <c r="AT20" s="194"/>
      <c r="AU20" s="194"/>
      <c r="AV20" s="194"/>
      <c r="AW20" s="194"/>
      <c r="AX20" s="194"/>
      <c r="AY20" s="194"/>
      <c r="AZ20" s="194"/>
      <c r="BA20" s="194"/>
      <c r="BB20" s="194"/>
      <c r="BC20" s="194"/>
      <c r="BD20" s="194"/>
      <c r="BE20" s="194"/>
      <c r="BF20" s="194"/>
      <c r="BG20" s="194"/>
      <c r="BH20" s="194"/>
      <c r="BI20" s="194"/>
      <c r="BJ20" s="194"/>
      <c r="BK20" s="194"/>
      <c r="BL20" s="194"/>
      <c r="BM20" s="194"/>
      <c r="BN20" s="194"/>
      <c r="BO20" s="194"/>
      <c r="BP20" s="194"/>
      <c r="BQ20" s="194"/>
      <c r="BR20" s="194"/>
      <c r="BS20" s="194"/>
      <c r="BT20" s="194"/>
      <c r="BU20" s="194"/>
      <c r="BV20" s="194"/>
      <c r="BW20" s="194"/>
    </row>
    <row r="21" spans="1:75" x14ac:dyDescent="0.25">
      <c r="E21" s="11" t="s">
        <v>97</v>
      </c>
      <c r="G21" s="11" t="s">
        <v>121</v>
      </c>
      <c r="J21" s="11">
        <f t="shared" ref="J21:AO21" si="2">J17*$F14</f>
        <v>0</v>
      </c>
      <c r="K21" s="11">
        <f t="shared" si="2"/>
        <v>0</v>
      </c>
      <c r="L21" s="11">
        <f t="shared" si="2"/>
        <v>1820</v>
      </c>
      <c r="M21" s="11">
        <f t="shared" si="2"/>
        <v>3380</v>
      </c>
      <c r="N21" s="11">
        <f t="shared" si="2"/>
        <v>3900</v>
      </c>
      <c r="O21" s="11">
        <f t="shared" si="2"/>
        <v>4420</v>
      </c>
      <c r="P21" s="11">
        <f t="shared" si="2"/>
        <v>1820</v>
      </c>
      <c r="Q21" s="11">
        <f t="shared" si="2"/>
        <v>3380</v>
      </c>
      <c r="R21" s="11">
        <f t="shared" si="2"/>
        <v>3900</v>
      </c>
      <c r="S21" s="11">
        <f t="shared" si="2"/>
        <v>4420</v>
      </c>
      <c r="T21" s="11">
        <f t="shared" si="2"/>
        <v>1820</v>
      </c>
      <c r="U21" s="11">
        <f t="shared" si="2"/>
        <v>3380</v>
      </c>
      <c r="V21" s="11">
        <f t="shared" si="2"/>
        <v>3900</v>
      </c>
      <c r="W21" s="11">
        <f t="shared" si="2"/>
        <v>4420</v>
      </c>
      <c r="X21" s="11">
        <f t="shared" si="2"/>
        <v>1820</v>
      </c>
      <c r="Y21" s="11">
        <f t="shared" si="2"/>
        <v>3380</v>
      </c>
      <c r="Z21" s="11">
        <f t="shared" si="2"/>
        <v>3900</v>
      </c>
      <c r="AA21" s="11">
        <f t="shared" si="2"/>
        <v>4420</v>
      </c>
      <c r="AB21" s="11">
        <f t="shared" si="2"/>
        <v>1820</v>
      </c>
      <c r="AC21" s="11">
        <f t="shared" si="2"/>
        <v>3380</v>
      </c>
      <c r="AD21" s="11">
        <f t="shared" si="2"/>
        <v>3900</v>
      </c>
      <c r="AE21" s="11">
        <f t="shared" si="2"/>
        <v>4420</v>
      </c>
      <c r="AF21" s="11">
        <f t="shared" si="2"/>
        <v>1820</v>
      </c>
      <c r="AG21" s="11">
        <f t="shared" si="2"/>
        <v>3380</v>
      </c>
      <c r="AH21" s="11">
        <f t="shared" si="2"/>
        <v>3900</v>
      </c>
      <c r="AI21" s="11">
        <f t="shared" si="2"/>
        <v>4420</v>
      </c>
      <c r="AJ21" s="11">
        <f t="shared" si="2"/>
        <v>1820</v>
      </c>
      <c r="AK21" s="11">
        <f t="shared" si="2"/>
        <v>3380</v>
      </c>
      <c r="AL21" s="11">
        <f t="shared" si="2"/>
        <v>3900</v>
      </c>
      <c r="AM21" s="11">
        <f t="shared" si="2"/>
        <v>4420</v>
      </c>
      <c r="AN21" s="11">
        <f t="shared" si="2"/>
        <v>1820</v>
      </c>
      <c r="AO21" s="11">
        <f t="shared" si="2"/>
        <v>3380</v>
      </c>
      <c r="AP21" s="11">
        <f t="shared" ref="AP21:BW21" si="3">AP17*$F14</f>
        <v>3900</v>
      </c>
      <c r="AQ21" s="11">
        <f t="shared" si="3"/>
        <v>4420</v>
      </c>
      <c r="AR21" s="11">
        <f t="shared" si="3"/>
        <v>1820</v>
      </c>
      <c r="AS21" s="11">
        <f t="shared" si="3"/>
        <v>3380</v>
      </c>
      <c r="AT21" s="11">
        <f t="shared" si="3"/>
        <v>3900</v>
      </c>
      <c r="AU21" s="11">
        <f t="shared" si="3"/>
        <v>4420</v>
      </c>
      <c r="AV21" s="11">
        <f t="shared" si="3"/>
        <v>1820</v>
      </c>
      <c r="AW21" s="11">
        <f t="shared" si="3"/>
        <v>3380</v>
      </c>
      <c r="AX21" s="11">
        <f t="shared" si="3"/>
        <v>3900</v>
      </c>
      <c r="AY21" s="11">
        <f t="shared" si="3"/>
        <v>4420</v>
      </c>
      <c r="AZ21" s="11">
        <f t="shared" si="3"/>
        <v>1820</v>
      </c>
      <c r="BA21" s="11">
        <f t="shared" si="3"/>
        <v>3380</v>
      </c>
      <c r="BB21" s="11">
        <f t="shared" si="3"/>
        <v>3900</v>
      </c>
      <c r="BC21" s="11">
        <f t="shared" si="3"/>
        <v>4420</v>
      </c>
      <c r="BD21" s="11">
        <f t="shared" si="3"/>
        <v>1820</v>
      </c>
      <c r="BE21" s="11">
        <f t="shared" si="3"/>
        <v>3380</v>
      </c>
      <c r="BF21" s="11">
        <f t="shared" si="3"/>
        <v>3900</v>
      </c>
      <c r="BG21" s="11">
        <f t="shared" si="3"/>
        <v>4420</v>
      </c>
      <c r="BH21" s="11">
        <f t="shared" si="3"/>
        <v>1820</v>
      </c>
      <c r="BI21" s="11">
        <f t="shared" si="3"/>
        <v>3380</v>
      </c>
      <c r="BJ21" s="11">
        <f t="shared" si="3"/>
        <v>3900</v>
      </c>
      <c r="BK21" s="11">
        <f t="shared" si="3"/>
        <v>4420</v>
      </c>
      <c r="BL21" s="11">
        <f t="shared" si="3"/>
        <v>1820</v>
      </c>
      <c r="BM21" s="11">
        <f t="shared" si="3"/>
        <v>3380</v>
      </c>
      <c r="BN21" s="11">
        <f t="shared" si="3"/>
        <v>3900</v>
      </c>
      <c r="BO21" s="11">
        <f t="shared" si="3"/>
        <v>4420</v>
      </c>
      <c r="BP21" s="11">
        <f t="shared" si="3"/>
        <v>1820</v>
      </c>
      <c r="BQ21" s="11">
        <f t="shared" si="3"/>
        <v>3380</v>
      </c>
      <c r="BR21" s="11">
        <f t="shared" si="3"/>
        <v>3900</v>
      </c>
      <c r="BS21" s="11">
        <f t="shared" si="3"/>
        <v>4420</v>
      </c>
      <c r="BT21" s="11">
        <f t="shared" si="3"/>
        <v>0</v>
      </c>
      <c r="BU21" s="11">
        <f t="shared" si="3"/>
        <v>0</v>
      </c>
      <c r="BV21" s="11">
        <f t="shared" si="3"/>
        <v>0</v>
      </c>
      <c r="BW21" s="11">
        <f t="shared" si="3"/>
        <v>0</v>
      </c>
    </row>
    <row r="22" spans="1:75" x14ac:dyDescent="0.25">
      <c r="E22" s="11" t="s">
        <v>98</v>
      </c>
      <c r="G22" s="11" t="s">
        <v>121</v>
      </c>
      <c r="J22" s="11">
        <f t="shared" ref="J22:AO22" si="4">J18*$F15</f>
        <v>0</v>
      </c>
      <c r="K22" s="11">
        <f t="shared" si="4"/>
        <v>0</v>
      </c>
      <c r="L22" s="11">
        <f t="shared" si="4"/>
        <v>720</v>
      </c>
      <c r="M22" s="11">
        <f t="shared" si="4"/>
        <v>1620</v>
      </c>
      <c r="N22" s="11">
        <f t="shared" si="4"/>
        <v>1620</v>
      </c>
      <c r="O22" s="11">
        <f t="shared" si="4"/>
        <v>3240</v>
      </c>
      <c r="P22" s="11">
        <f t="shared" si="4"/>
        <v>720</v>
      </c>
      <c r="Q22" s="11">
        <f t="shared" si="4"/>
        <v>1620</v>
      </c>
      <c r="R22" s="11">
        <f t="shared" si="4"/>
        <v>1620</v>
      </c>
      <c r="S22" s="11">
        <f t="shared" si="4"/>
        <v>3240</v>
      </c>
      <c r="T22" s="11">
        <f t="shared" si="4"/>
        <v>720</v>
      </c>
      <c r="U22" s="11">
        <f t="shared" si="4"/>
        <v>1620</v>
      </c>
      <c r="V22" s="11">
        <f t="shared" si="4"/>
        <v>1620</v>
      </c>
      <c r="W22" s="11">
        <f t="shared" si="4"/>
        <v>3240</v>
      </c>
      <c r="X22" s="11">
        <f t="shared" si="4"/>
        <v>720</v>
      </c>
      <c r="Y22" s="11">
        <f t="shared" si="4"/>
        <v>1620</v>
      </c>
      <c r="Z22" s="11">
        <f t="shared" si="4"/>
        <v>1620</v>
      </c>
      <c r="AA22" s="11">
        <f t="shared" si="4"/>
        <v>3240</v>
      </c>
      <c r="AB22" s="11">
        <f t="shared" si="4"/>
        <v>720</v>
      </c>
      <c r="AC22" s="11">
        <f t="shared" si="4"/>
        <v>1620</v>
      </c>
      <c r="AD22" s="11">
        <f t="shared" si="4"/>
        <v>1620</v>
      </c>
      <c r="AE22" s="11">
        <f t="shared" si="4"/>
        <v>3240</v>
      </c>
      <c r="AF22" s="11">
        <f t="shared" si="4"/>
        <v>720</v>
      </c>
      <c r="AG22" s="11">
        <f t="shared" si="4"/>
        <v>1620</v>
      </c>
      <c r="AH22" s="11">
        <f t="shared" si="4"/>
        <v>1620</v>
      </c>
      <c r="AI22" s="11">
        <f t="shared" si="4"/>
        <v>3240</v>
      </c>
      <c r="AJ22" s="11">
        <f t="shared" si="4"/>
        <v>720</v>
      </c>
      <c r="AK22" s="11">
        <f t="shared" si="4"/>
        <v>1620</v>
      </c>
      <c r="AL22" s="11">
        <f t="shared" si="4"/>
        <v>1620</v>
      </c>
      <c r="AM22" s="11">
        <f t="shared" si="4"/>
        <v>3240</v>
      </c>
      <c r="AN22" s="11">
        <f t="shared" si="4"/>
        <v>720</v>
      </c>
      <c r="AO22" s="11">
        <f t="shared" si="4"/>
        <v>1620</v>
      </c>
      <c r="AP22" s="11">
        <f t="shared" ref="AP22:BW22" si="5">AP18*$F15</f>
        <v>1620</v>
      </c>
      <c r="AQ22" s="11">
        <f t="shared" si="5"/>
        <v>3240</v>
      </c>
      <c r="AR22" s="11">
        <f t="shared" si="5"/>
        <v>720</v>
      </c>
      <c r="AS22" s="11">
        <f t="shared" si="5"/>
        <v>1620</v>
      </c>
      <c r="AT22" s="11">
        <f t="shared" si="5"/>
        <v>1620</v>
      </c>
      <c r="AU22" s="11">
        <f t="shared" si="5"/>
        <v>3240</v>
      </c>
      <c r="AV22" s="11">
        <f t="shared" si="5"/>
        <v>720</v>
      </c>
      <c r="AW22" s="11">
        <f t="shared" si="5"/>
        <v>1620</v>
      </c>
      <c r="AX22" s="11">
        <f t="shared" si="5"/>
        <v>1620</v>
      </c>
      <c r="AY22" s="11">
        <f t="shared" si="5"/>
        <v>3240</v>
      </c>
      <c r="AZ22" s="11">
        <f t="shared" si="5"/>
        <v>720</v>
      </c>
      <c r="BA22" s="11">
        <f t="shared" si="5"/>
        <v>1620</v>
      </c>
      <c r="BB22" s="11">
        <f t="shared" si="5"/>
        <v>1620</v>
      </c>
      <c r="BC22" s="11">
        <f t="shared" si="5"/>
        <v>3240</v>
      </c>
      <c r="BD22" s="11">
        <f t="shared" si="5"/>
        <v>720</v>
      </c>
      <c r="BE22" s="11">
        <f t="shared" si="5"/>
        <v>1620</v>
      </c>
      <c r="BF22" s="11">
        <f t="shared" si="5"/>
        <v>1620</v>
      </c>
      <c r="BG22" s="11">
        <f t="shared" si="5"/>
        <v>3240</v>
      </c>
      <c r="BH22" s="11">
        <f t="shared" si="5"/>
        <v>720</v>
      </c>
      <c r="BI22" s="11">
        <f t="shared" si="5"/>
        <v>1620</v>
      </c>
      <c r="BJ22" s="11">
        <f t="shared" si="5"/>
        <v>1620</v>
      </c>
      <c r="BK22" s="11">
        <f t="shared" si="5"/>
        <v>3240</v>
      </c>
      <c r="BL22" s="11">
        <f t="shared" si="5"/>
        <v>720</v>
      </c>
      <c r="BM22" s="11">
        <f t="shared" si="5"/>
        <v>1620</v>
      </c>
      <c r="BN22" s="11">
        <f t="shared" si="5"/>
        <v>1620</v>
      </c>
      <c r="BO22" s="11">
        <f t="shared" si="5"/>
        <v>3240</v>
      </c>
      <c r="BP22" s="11">
        <f t="shared" si="5"/>
        <v>720</v>
      </c>
      <c r="BQ22" s="11">
        <f t="shared" si="5"/>
        <v>1620</v>
      </c>
      <c r="BR22" s="11">
        <f t="shared" si="5"/>
        <v>1620</v>
      </c>
      <c r="BS22" s="11">
        <f t="shared" si="5"/>
        <v>3240</v>
      </c>
      <c r="BT22" s="11">
        <f t="shared" si="5"/>
        <v>0</v>
      </c>
      <c r="BU22" s="11">
        <f t="shared" si="5"/>
        <v>0</v>
      </c>
      <c r="BV22" s="11">
        <f t="shared" si="5"/>
        <v>0</v>
      </c>
      <c r="BW22" s="11">
        <f t="shared" si="5"/>
        <v>0</v>
      </c>
    </row>
    <row r="23" spans="1:75" x14ac:dyDescent="0.25">
      <c r="E23" s="11" t="s">
        <v>99</v>
      </c>
      <c r="G23" s="11" t="s">
        <v>121</v>
      </c>
      <c r="J23" s="11">
        <f t="shared" ref="J23:AO23" si="6">J19*$F16</f>
        <v>0</v>
      </c>
      <c r="K23" s="11">
        <f t="shared" si="6"/>
        <v>0</v>
      </c>
      <c r="L23" s="11">
        <f t="shared" si="6"/>
        <v>105</v>
      </c>
      <c r="M23" s="11">
        <f t="shared" si="6"/>
        <v>105</v>
      </c>
      <c r="N23" s="11">
        <f t="shared" si="6"/>
        <v>105</v>
      </c>
      <c r="O23" s="11">
        <f t="shared" si="6"/>
        <v>1932</v>
      </c>
      <c r="P23" s="11">
        <f t="shared" si="6"/>
        <v>105</v>
      </c>
      <c r="Q23" s="11">
        <f t="shared" si="6"/>
        <v>105</v>
      </c>
      <c r="R23" s="11">
        <f t="shared" si="6"/>
        <v>105</v>
      </c>
      <c r="S23" s="11">
        <f t="shared" si="6"/>
        <v>1932</v>
      </c>
      <c r="T23" s="11">
        <f t="shared" si="6"/>
        <v>105</v>
      </c>
      <c r="U23" s="11">
        <f t="shared" si="6"/>
        <v>105</v>
      </c>
      <c r="V23" s="11">
        <f t="shared" si="6"/>
        <v>105</v>
      </c>
      <c r="W23" s="11">
        <f t="shared" si="6"/>
        <v>1932</v>
      </c>
      <c r="X23" s="11">
        <f t="shared" si="6"/>
        <v>1932</v>
      </c>
      <c r="Y23" s="11">
        <f t="shared" si="6"/>
        <v>105</v>
      </c>
      <c r="Z23" s="11">
        <f t="shared" si="6"/>
        <v>105</v>
      </c>
      <c r="AA23" s="11">
        <f t="shared" si="6"/>
        <v>105</v>
      </c>
      <c r="AB23" s="11">
        <f t="shared" si="6"/>
        <v>1932</v>
      </c>
      <c r="AC23" s="11">
        <f t="shared" si="6"/>
        <v>105</v>
      </c>
      <c r="AD23" s="11">
        <f t="shared" si="6"/>
        <v>105</v>
      </c>
      <c r="AE23" s="11">
        <f t="shared" si="6"/>
        <v>105</v>
      </c>
      <c r="AF23" s="11">
        <f t="shared" si="6"/>
        <v>1932</v>
      </c>
      <c r="AG23" s="11">
        <f t="shared" si="6"/>
        <v>105</v>
      </c>
      <c r="AH23" s="11">
        <f t="shared" si="6"/>
        <v>105</v>
      </c>
      <c r="AI23" s="11">
        <f t="shared" si="6"/>
        <v>105</v>
      </c>
      <c r="AJ23" s="11">
        <f t="shared" si="6"/>
        <v>1932</v>
      </c>
      <c r="AK23" s="11">
        <f t="shared" si="6"/>
        <v>105</v>
      </c>
      <c r="AL23" s="11">
        <f t="shared" si="6"/>
        <v>105</v>
      </c>
      <c r="AM23" s="11">
        <f t="shared" si="6"/>
        <v>105</v>
      </c>
      <c r="AN23" s="11">
        <f t="shared" si="6"/>
        <v>1932</v>
      </c>
      <c r="AO23" s="11">
        <f t="shared" si="6"/>
        <v>105</v>
      </c>
      <c r="AP23" s="11">
        <f t="shared" ref="AP23:BW23" si="7">AP19*$F16</f>
        <v>105</v>
      </c>
      <c r="AQ23" s="11">
        <f t="shared" si="7"/>
        <v>105</v>
      </c>
      <c r="AR23" s="11">
        <f t="shared" si="7"/>
        <v>1932</v>
      </c>
      <c r="AS23" s="11">
        <f t="shared" si="7"/>
        <v>105</v>
      </c>
      <c r="AT23" s="11">
        <f t="shared" si="7"/>
        <v>105</v>
      </c>
      <c r="AU23" s="11">
        <f t="shared" si="7"/>
        <v>105</v>
      </c>
      <c r="AV23" s="11">
        <f t="shared" si="7"/>
        <v>1932</v>
      </c>
      <c r="AW23" s="11">
        <f t="shared" si="7"/>
        <v>105</v>
      </c>
      <c r="AX23" s="11">
        <f t="shared" si="7"/>
        <v>105</v>
      </c>
      <c r="AY23" s="11">
        <f t="shared" si="7"/>
        <v>105</v>
      </c>
      <c r="AZ23" s="11">
        <f t="shared" si="7"/>
        <v>1932</v>
      </c>
      <c r="BA23" s="11">
        <f t="shared" si="7"/>
        <v>105</v>
      </c>
      <c r="BB23" s="11">
        <f t="shared" si="7"/>
        <v>105</v>
      </c>
      <c r="BC23" s="11">
        <f t="shared" si="7"/>
        <v>105</v>
      </c>
      <c r="BD23" s="11">
        <f t="shared" si="7"/>
        <v>1932</v>
      </c>
      <c r="BE23" s="11">
        <f t="shared" si="7"/>
        <v>105</v>
      </c>
      <c r="BF23" s="11">
        <f t="shared" si="7"/>
        <v>105</v>
      </c>
      <c r="BG23" s="11">
        <f t="shared" si="7"/>
        <v>105</v>
      </c>
      <c r="BH23" s="11">
        <f t="shared" si="7"/>
        <v>1932</v>
      </c>
      <c r="BI23" s="11">
        <f t="shared" si="7"/>
        <v>105</v>
      </c>
      <c r="BJ23" s="11">
        <f t="shared" si="7"/>
        <v>105</v>
      </c>
      <c r="BK23" s="11">
        <f t="shared" si="7"/>
        <v>105</v>
      </c>
      <c r="BL23" s="11">
        <f t="shared" si="7"/>
        <v>1932</v>
      </c>
      <c r="BM23" s="11">
        <f t="shared" si="7"/>
        <v>105</v>
      </c>
      <c r="BN23" s="11">
        <f t="shared" si="7"/>
        <v>105</v>
      </c>
      <c r="BO23" s="11">
        <f t="shared" si="7"/>
        <v>105</v>
      </c>
      <c r="BP23" s="11">
        <f t="shared" si="7"/>
        <v>1932</v>
      </c>
      <c r="BQ23" s="11">
        <f t="shared" si="7"/>
        <v>105</v>
      </c>
      <c r="BR23" s="11">
        <f t="shared" si="7"/>
        <v>105</v>
      </c>
      <c r="BS23" s="11">
        <f t="shared" si="7"/>
        <v>105</v>
      </c>
      <c r="BT23" s="11">
        <f t="shared" si="7"/>
        <v>0</v>
      </c>
      <c r="BU23" s="11">
        <f t="shared" si="7"/>
        <v>0</v>
      </c>
      <c r="BV23" s="11">
        <f t="shared" si="7"/>
        <v>0</v>
      </c>
      <c r="BW23" s="11">
        <f t="shared" si="7"/>
        <v>0</v>
      </c>
    </row>
    <row r="24" spans="1:75" s="221" customFormat="1" x14ac:dyDescent="0.25">
      <c r="A24" s="217"/>
      <c r="B24" s="217"/>
      <c r="C24" s="218"/>
      <c r="D24" s="219"/>
      <c r="E24" s="226" t="s">
        <v>189</v>
      </c>
      <c r="F24" s="220"/>
      <c r="G24" s="220" t="s">
        <v>121</v>
      </c>
      <c r="H24" s="220"/>
      <c r="I24" s="220"/>
      <c r="J24" s="220">
        <f t="shared" ref="J24:AO24" si="8">SUM(J21:J23)</f>
        <v>0</v>
      </c>
      <c r="K24" s="220">
        <f t="shared" si="8"/>
        <v>0</v>
      </c>
      <c r="L24" s="220">
        <f t="shared" si="8"/>
        <v>2645</v>
      </c>
      <c r="M24" s="220">
        <f t="shared" si="8"/>
        <v>5105</v>
      </c>
      <c r="N24" s="220">
        <f t="shared" si="8"/>
        <v>5625</v>
      </c>
      <c r="O24" s="220">
        <f t="shared" si="8"/>
        <v>9592</v>
      </c>
      <c r="P24" s="220">
        <f t="shared" si="8"/>
        <v>2645</v>
      </c>
      <c r="Q24" s="220">
        <f t="shared" si="8"/>
        <v>5105</v>
      </c>
      <c r="R24" s="220">
        <f t="shared" si="8"/>
        <v>5625</v>
      </c>
      <c r="S24" s="220">
        <f t="shared" si="8"/>
        <v>9592</v>
      </c>
      <c r="T24" s="220">
        <f t="shared" si="8"/>
        <v>2645</v>
      </c>
      <c r="U24" s="220">
        <f t="shared" si="8"/>
        <v>5105</v>
      </c>
      <c r="V24" s="220">
        <f t="shared" si="8"/>
        <v>5625</v>
      </c>
      <c r="W24" s="220">
        <f t="shared" si="8"/>
        <v>9592</v>
      </c>
      <c r="X24" s="220">
        <f t="shared" si="8"/>
        <v>4472</v>
      </c>
      <c r="Y24" s="220">
        <f t="shared" si="8"/>
        <v>5105</v>
      </c>
      <c r="Z24" s="220">
        <f t="shared" si="8"/>
        <v>5625</v>
      </c>
      <c r="AA24" s="220">
        <f t="shared" si="8"/>
        <v>7765</v>
      </c>
      <c r="AB24" s="220">
        <f t="shared" si="8"/>
        <v>4472</v>
      </c>
      <c r="AC24" s="220">
        <f t="shared" si="8"/>
        <v>5105</v>
      </c>
      <c r="AD24" s="220">
        <f t="shared" si="8"/>
        <v>5625</v>
      </c>
      <c r="AE24" s="220">
        <f t="shared" si="8"/>
        <v>7765</v>
      </c>
      <c r="AF24" s="220">
        <f t="shared" si="8"/>
        <v>4472</v>
      </c>
      <c r="AG24" s="220">
        <f t="shared" si="8"/>
        <v>5105</v>
      </c>
      <c r="AH24" s="220">
        <f t="shared" si="8"/>
        <v>5625</v>
      </c>
      <c r="AI24" s="220">
        <f t="shared" si="8"/>
        <v>7765</v>
      </c>
      <c r="AJ24" s="220">
        <f t="shared" si="8"/>
        <v>4472</v>
      </c>
      <c r="AK24" s="220">
        <f t="shared" si="8"/>
        <v>5105</v>
      </c>
      <c r="AL24" s="220">
        <f t="shared" si="8"/>
        <v>5625</v>
      </c>
      <c r="AM24" s="220">
        <f t="shared" si="8"/>
        <v>7765</v>
      </c>
      <c r="AN24" s="220">
        <f t="shared" si="8"/>
        <v>4472</v>
      </c>
      <c r="AO24" s="220">
        <f t="shared" si="8"/>
        <v>5105</v>
      </c>
      <c r="AP24" s="220">
        <f t="shared" ref="AP24:BU24" si="9">SUM(AP21:AP23)</f>
        <v>5625</v>
      </c>
      <c r="AQ24" s="220">
        <f t="shared" si="9"/>
        <v>7765</v>
      </c>
      <c r="AR24" s="220">
        <f t="shared" si="9"/>
        <v>4472</v>
      </c>
      <c r="AS24" s="220">
        <f t="shared" si="9"/>
        <v>5105</v>
      </c>
      <c r="AT24" s="220">
        <f t="shared" si="9"/>
        <v>5625</v>
      </c>
      <c r="AU24" s="220">
        <f t="shared" si="9"/>
        <v>7765</v>
      </c>
      <c r="AV24" s="220">
        <f t="shared" si="9"/>
        <v>4472</v>
      </c>
      <c r="AW24" s="220">
        <f t="shared" si="9"/>
        <v>5105</v>
      </c>
      <c r="AX24" s="220">
        <f t="shared" si="9"/>
        <v>5625</v>
      </c>
      <c r="AY24" s="220">
        <f t="shared" si="9"/>
        <v>7765</v>
      </c>
      <c r="AZ24" s="220">
        <f t="shared" si="9"/>
        <v>4472</v>
      </c>
      <c r="BA24" s="220">
        <f t="shared" si="9"/>
        <v>5105</v>
      </c>
      <c r="BB24" s="220">
        <f t="shared" si="9"/>
        <v>5625</v>
      </c>
      <c r="BC24" s="220">
        <f t="shared" si="9"/>
        <v>7765</v>
      </c>
      <c r="BD24" s="220">
        <f t="shared" si="9"/>
        <v>4472</v>
      </c>
      <c r="BE24" s="220">
        <f t="shared" si="9"/>
        <v>5105</v>
      </c>
      <c r="BF24" s="220">
        <f t="shared" si="9"/>
        <v>5625</v>
      </c>
      <c r="BG24" s="220">
        <f t="shared" si="9"/>
        <v>7765</v>
      </c>
      <c r="BH24" s="220">
        <f t="shared" si="9"/>
        <v>4472</v>
      </c>
      <c r="BI24" s="220">
        <f t="shared" si="9"/>
        <v>5105</v>
      </c>
      <c r="BJ24" s="220">
        <f t="shared" si="9"/>
        <v>5625</v>
      </c>
      <c r="BK24" s="220">
        <f t="shared" si="9"/>
        <v>7765</v>
      </c>
      <c r="BL24" s="220">
        <f t="shared" si="9"/>
        <v>4472</v>
      </c>
      <c r="BM24" s="220">
        <f t="shared" si="9"/>
        <v>5105</v>
      </c>
      <c r="BN24" s="220">
        <f t="shared" si="9"/>
        <v>5625</v>
      </c>
      <c r="BO24" s="220">
        <f t="shared" si="9"/>
        <v>7765</v>
      </c>
      <c r="BP24" s="220">
        <f t="shared" si="9"/>
        <v>4472</v>
      </c>
      <c r="BQ24" s="220">
        <f t="shared" si="9"/>
        <v>5105</v>
      </c>
      <c r="BR24" s="220">
        <f t="shared" si="9"/>
        <v>5625</v>
      </c>
      <c r="BS24" s="220">
        <f t="shared" si="9"/>
        <v>7765</v>
      </c>
      <c r="BT24" s="220">
        <f t="shared" si="9"/>
        <v>0</v>
      </c>
      <c r="BU24" s="220">
        <f t="shared" si="9"/>
        <v>0</v>
      </c>
      <c r="BV24" s="220">
        <f t="shared" ref="BV24:BW24" si="10">SUM(BV21:BV23)</f>
        <v>0</v>
      </c>
      <c r="BW24" s="220">
        <f t="shared" si="10"/>
        <v>0</v>
      </c>
    </row>
    <row r="29" spans="1:75" x14ac:dyDescent="0.25">
      <c r="E29" s="200" t="str">
        <f xml:space="preserve"> InpC!E$114</f>
        <v xml:space="preserve">Units in thousand </v>
      </c>
      <c r="F29" s="194">
        <f xml:space="preserve"> InpC!F$114</f>
        <v>1000</v>
      </c>
      <c r="G29" s="194" t="str">
        <f xml:space="preserve"> InpC!G$114</f>
        <v>USD k</v>
      </c>
    </row>
    <row r="30" spans="1:75" x14ac:dyDescent="0.25">
      <c r="E30" s="194" t="str">
        <f xml:space="preserve"> Time!E$27</f>
        <v>Actual days between model period</v>
      </c>
      <c r="F30" s="194">
        <f xml:space="preserve"> Time!F$27</f>
        <v>0</v>
      </c>
      <c r="G30" s="194" t="str">
        <f xml:space="preserve"> Time!G$27</f>
        <v>days</v>
      </c>
      <c r="H30" s="194">
        <f xml:space="preserve"> Time!H$27</f>
        <v>0</v>
      </c>
      <c r="I30" s="194">
        <f xml:space="preserve"> Time!I$27</f>
        <v>0</v>
      </c>
      <c r="J30" s="194">
        <f xml:space="preserve"> Time!J$27</f>
        <v>92</v>
      </c>
      <c r="K30" s="194">
        <f xml:space="preserve"> Time!K$27</f>
        <v>92</v>
      </c>
      <c r="L30" s="194">
        <f xml:space="preserve"> Time!L$27</f>
        <v>90</v>
      </c>
      <c r="M30" s="194">
        <f xml:space="preserve"> Time!M$27</f>
        <v>91</v>
      </c>
      <c r="N30" s="194">
        <f xml:space="preserve"> Time!N$27</f>
        <v>92</v>
      </c>
      <c r="O30" s="194">
        <f xml:space="preserve"> Time!O$27</f>
        <v>92</v>
      </c>
      <c r="P30" s="194">
        <f xml:space="preserve"> Time!P$27</f>
        <v>90</v>
      </c>
      <c r="Q30" s="194">
        <f xml:space="preserve"> Time!Q$27</f>
        <v>91</v>
      </c>
      <c r="R30" s="194">
        <f xml:space="preserve"> Time!R$27</f>
        <v>92</v>
      </c>
      <c r="S30" s="194">
        <f xml:space="preserve"> Time!S$27</f>
        <v>92</v>
      </c>
      <c r="T30" s="194">
        <f xml:space="preserve"> Time!T$27</f>
        <v>90</v>
      </c>
      <c r="U30" s="194">
        <f xml:space="preserve"> Time!U$27</f>
        <v>91</v>
      </c>
      <c r="V30" s="194">
        <f xml:space="preserve"> Time!V$27</f>
        <v>92</v>
      </c>
      <c r="W30" s="194">
        <f xml:space="preserve"> Time!W$27</f>
        <v>92</v>
      </c>
      <c r="X30" s="194">
        <f xml:space="preserve"> Time!X$27</f>
        <v>91</v>
      </c>
      <c r="Y30" s="194">
        <f xml:space="preserve"> Time!Y$27</f>
        <v>91</v>
      </c>
      <c r="Z30" s="194">
        <f xml:space="preserve"> Time!Z$27</f>
        <v>92</v>
      </c>
      <c r="AA30" s="194">
        <f xml:space="preserve"> Time!AA$27</f>
        <v>92</v>
      </c>
      <c r="AB30" s="194">
        <f xml:space="preserve"> Time!AB$27</f>
        <v>90</v>
      </c>
      <c r="AC30" s="194">
        <f xml:space="preserve"> Time!AC$27</f>
        <v>91</v>
      </c>
      <c r="AD30" s="194">
        <f xml:space="preserve"> Time!AD$27</f>
        <v>92</v>
      </c>
      <c r="AE30" s="194">
        <f xml:space="preserve"> Time!AE$27</f>
        <v>92</v>
      </c>
      <c r="AF30" s="194">
        <f xml:space="preserve"> Time!AF$27</f>
        <v>90</v>
      </c>
      <c r="AG30" s="194">
        <f xml:space="preserve"> Time!AG$27</f>
        <v>91</v>
      </c>
      <c r="AH30" s="194">
        <f xml:space="preserve"> Time!AH$27</f>
        <v>92</v>
      </c>
      <c r="AI30" s="194">
        <f xml:space="preserve"> Time!AI$27</f>
        <v>92</v>
      </c>
      <c r="AJ30" s="194">
        <f xml:space="preserve"> Time!AJ$27</f>
        <v>90</v>
      </c>
      <c r="AK30" s="194">
        <f xml:space="preserve"> Time!AK$27</f>
        <v>91</v>
      </c>
      <c r="AL30" s="194">
        <f xml:space="preserve"> Time!AL$27</f>
        <v>92</v>
      </c>
      <c r="AM30" s="194">
        <f xml:space="preserve"> Time!AM$27</f>
        <v>92</v>
      </c>
      <c r="AN30" s="194">
        <f xml:space="preserve"> Time!AN$27</f>
        <v>91</v>
      </c>
      <c r="AO30" s="194">
        <f xml:space="preserve"> Time!AO$27</f>
        <v>91</v>
      </c>
      <c r="AP30" s="194">
        <f xml:space="preserve"> Time!AP$27</f>
        <v>92</v>
      </c>
      <c r="AQ30" s="194">
        <f xml:space="preserve"> Time!AQ$27</f>
        <v>92</v>
      </c>
      <c r="AR30" s="194">
        <f xml:space="preserve"> Time!AR$27</f>
        <v>90</v>
      </c>
      <c r="AS30" s="194">
        <f xml:space="preserve"> Time!AS$27</f>
        <v>91</v>
      </c>
      <c r="AT30" s="194">
        <f xml:space="preserve"> Time!AT$27</f>
        <v>92</v>
      </c>
      <c r="AU30" s="194">
        <f xml:space="preserve"> Time!AU$27</f>
        <v>92</v>
      </c>
      <c r="AV30" s="194">
        <f xml:space="preserve"> Time!AV$27</f>
        <v>90</v>
      </c>
      <c r="AW30" s="194">
        <f xml:space="preserve"> Time!AW$27</f>
        <v>91</v>
      </c>
      <c r="AX30" s="194">
        <f xml:space="preserve"> Time!AX$27</f>
        <v>92</v>
      </c>
      <c r="AY30" s="194">
        <f xml:space="preserve"> Time!AY$27</f>
        <v>92</v>
      </c>
      <c r="AZ30" s="194">
        <f xml:space="preserve"> Time!AZ$27</f>
        <v>90</v>
      </c>
      <c r="BA30" s="194">
        <f xml:space="preserve"> Time!BA$27</f>
        <v>91</v>
      </c>
      <c r="BB30" s="194">
        <f xml:space="preserve"> Time!BB$27</f>
        <v>92</v>
      </c>
      <c r="BC30" s="194">
        <f xml:space="preserve"> Time!BC$27</f>
        <v>92</v>
      </c>
      <c r="BD30" s="194">
        <f xml:space="preserve"> Time!BD$27</f>
        <v>91</v>
      </c>
      <c r="BE30" s="194">
        <f xml:space="preserve"> Time!BE$27</f>
        <v>91</v>
      </c>
      <c r="BF30" s="194">
        <f xml:space="preserve"> Time!BF$27</f>
        <v>92</v>
      </c>
      <c r="BG30" s="194">
        <f xml:space="preserve"> Time!BG$27</f>
        <v>92</v>
      </c>
      <c r="BH30" s="194">
        <f xml:space="preserve"> Time!BH$27</f>
        <v>90</v>
      </c>
      <c r="BI30" s="194">
        <f xml:space="preserve"> Time!BI$27</f>
        <v>91</v>
      </c>
      <c r="BJ30" s="194">
        <f xml:space="preserve"> Time!BJ$27</f>
        <v>92</v>
      </c>
      <c r="BK30" s="194">
        <f xml:space="preserve"> Time!BK$27</f>
        <v>92</v>
      </c>
      <c r="BL30" s="194">
        <f xml:space="preserve"> Time!BL$27</f>
        <v>90</v>
      </c>
      <c r="BM30" s="194">
        <f xml:space="preserve"> Time!BM$27</f>
        <v>91</v>
      </c>
      <c r="BN30" s="194">
        <f xml:space="preserve"> Time!BN$27</f>
        <v>92</v>
      </c>
      <c r="BO30" s="194">
        <f xml:space="preserve"> Time!BO$27</f>
        <v>92</v>
      </c>
      <c r="BP30" s="194">
        <f xml:space="preserve"> Time!BP$27</f>
        <v>90</v>
      </c>
      <c r="BQ30" s="194">
        <f xml:space="preserve"> Time!BQ$27</f>
        <v>91</v>
      </c>
      <c r="BR30" s="194">
        <f xml:space="preserve"> Time!BR$27</f>
        <v>92</v>
      </c>
      <c r="BS30" s="194">
        <f xml:space="preserve"> Time!BS$27</f>
        <v>92</v>
      </c>
      <c r="BT30" s="194">
        <f xml:space="preserve"> Time!BT$27</f>
        <v>91</v>
      </c>
      <c r="BU30" s="194">
        <f xml:space="preserve"> Time!BU$27</f>
        <v>91</v>
      </c>
      <c r="BV30" s="194">
        <f xml:space="preserve"> Time!BV$27</f>
        <v>92</v>
      </c>
      <c r="BW30" s="194">
        <f xml:space="preserve"> Time!BW$27</f>
        <v>92</v>
      </c>
    </row>
    <row r="31" spans="1:75" x14ac:dyDescent="0.25">
      <c r="E31" s="8" t="str">
        <f t="shared" ref="E31:AJ31" si="11" xml:space="preserve"> E$24</f>
        <v>variable fm cost</v>
      </c>
      <c r="F31" s="8">
        <f t="shared" si="11"/>
        <v>0</v>
      </c>
      <c r="G31" s="8" t="str">
        <f t="shared" si="11"/>
        <v>USD per ORD</v>
      </c>
      <c r="H31" s="8">
        <f t="shared" si="11"/>
        <v>0</v>
      </c>
      <c r="I31" s="8">
        <f t="shared" si="11"/>
        <v>0</v>
      </c>
      <c r="J31" s="8">
        <f t="shared" si="11"/>
        <v>0</v>
      </c>
      <c r="K31" s="8">
        <f t="shared" si="11"/>
        <v>0</v>
      </c>
      <c r="L31" s="8">
        <f t="shared" si="11"/>
        <v>2645</v>
      </c>
      <c r="M31" s="8">
        <f t="shared" si="11"/>
        <v>5105</v>
      </c>
      <c r="N31" s="8">
        <f t="shared" si="11"/>
        <v>5625</v>
      </c>
      <c r="O31" s="8">
        <f t="shared" si="11"/>
        <v>9592</v>
      </c>
      <c r="P31" s="8">
        <f t="shared" si="11"/>
        <v>2645</v>
      </c>
      <c r="Q31" s="8">
        <f t="shared" si="11"/>
        <v>5105</v>
      </c>
      <c r="R31" s="8">
        <f t="shared" si="11"/>
        <v>5625</v>
      </c>
      <c r="S31" s="8">
        <f t="shared" si="11"/>
        <v>9592</v>
      </c>
      <c r="T31" s="8">
        <f t="shared" si="11"/>
        <v>2645</v>
      </c>
      <c r="U31" s="8">
        <f t="shared" si="11"/>
        <v>5105</v>
      </c>
      <c r="V31" s="8">
        <f t="shared" si="11"/>
        <v>5625</v>
      </c>
      <c r="W31" s="8">
        <f t="shared" si="11"/>
        <v>9592</v>
      </c>
      <c r="X31" s="8">
        <f t="shared" si="11"/>
        <v>4472</v>
      </c>
      <c r="Y31" s="8">
        <f t="shared" si="11"/>
        <v>5105</v>
      </c>
      <c r="Z31" s="8">
        <f t="shared" si="11"/>
        <v>5625</v>
      </c>
      <c r="AA31" s="8">
        <f t="shared" si="11"/>
        <v>7765</v>
      </c>
      <c r="AB31" s="8">
        <f t="shared" si="11"/>
        <v>4472</v>
      </c>
      <c r="AC31" s="8">
        <f t="shared" si="11"/>
        <v>5105</v>
      </c>
      <c r="AD31" s="8">
        <f t="shared" si="11"/>
        <v>5625</v>
      </c>
      <c r="AE31" s="8">
        <f t="shared" si="11"/>
        <v>7765</v>
      </c>
      <c r="AF31" s="8">
        <f t="shared" si="11"/>
        <v>4472</v>
      </c>
      <c r="AG31" s="8">
        <f t="shared" si="11"/>
        <v>5105</v>
      </c>
      <c r="AH31" s="8">
        <f t="shared" si="11"/>
        <v>5625</v>
      </c>
      <c r="AI31" s="8">
        <f t="shared" si="11"/>
        <v>7765</v>
      </c>
      <c r="AJ31" s="8">
        <f t="shared" si="11"/>
        <v>4472</v>
      </c>
      <c r="AK31" s="8">
        <f t="shared" ref="AK31:BP31" si="12" xml:space="preserve"> AK$24</f>
        <v>5105</v>
      </c>
      <c r="AL31" s="8">
        <f t="shared" si="12"/>
        <v>5625</v>
      </c>
      <c r="AM31" s="8">
        <f t="shared" si="12"/>
        <v>7765</v>
      </c>
      <c r="AN31" s="8">
        <f t="shared" si="12"/>
        <v>4472</v>
      </c>
      <c r="AO31" s="8">
        <f t="shared" si="12"/>
        <v>5105</v>
      </c>
      <c r="AP31" s="8">
        <f t="shared" si="12"/>
        <v>5625</v>
      </c>
      <c r="AQ31" s="8">
        <f t="shared" si="12"/>
        <v>7765</v>
      </c>
      <c r="AR31" s="8">
        <f t="shared" si="12"/>
        <v>4472</v>
      </c>
      <c r="AS31" s="8">
        <f t="shared" si="12"/>
        <v>5105</v>
      </c>
      <c r="AT31" s="8">
        <f t="shared" si="12"/>
        <v>5625</v>
      </c>
      <c r="AU31" s="8">
        <f t="shared" si="12"/>
        <v>7765</v>
      </c>
      <c r="AV31" s="8">
        <f t="shared" si="12"/>
        <v>4472</v>
      </c>
      <c r="AW31" s="8">
        <f t="shared" si="12"/>
        <v>5105</v>
      </c>
      <c r="AX31" s="8">
        <f t="shared" si="12"/>
        <v>5625</v>
      </c>
      <c r="AY31" s="8">
        <f t="shared" si="12"/>
        <v>7765</v>
      </c>
      <c r="AZ31" s="8">
        <f t="shared" si="12"/>
        <v>4472</v>
      </c>
      <c r="BA31" s="8">
        <f t="shared" si="12"/>
        <v>5105</v>
      </c>
      <c r="BB31" s="8">
        <f t="shared" si="12"/>
        <v>5625</v>
      </c>
      <c r="BC31" s="8">
        <f t="shared" si="12"/>
        <v>7765</v>
      </c>
      <c r="BD31" s="8">
        <f t="shared" si="12"/>
        <v>4472</v>
      </c>
      <c r="BE31" s="8">
        <f t="shared" si="12"/>
        <v>5105</v>
      </c>
      <c r="BF31" s="8">
        <f t="shared" si="12"/>
        <v>5625</v>
      </c>
      <c r="BG31" s="8">
        <f t="shared" si="12"/>
        <v>7765</v>
      </c>
      <c r="BH31" s="8">
        <f t="shared" si="12"/>
        <v>4472</v>
      </c>
      <c r="BI31" s="8">
        <f t="shared" si="12"/>
        <v>5105</v>
      </c>
      <c r="BJ31" s="8">
        <f t="shared" si="12"/>
        <v>5625</v>
      </c>
      <c r="BK31" s="8">
        <f t="shared" si="12"/>
        <v>7765</v>
      </c>
      <c r="BL31" s="8">
        <f t="shared" si="12"/>
        <v>4472</v>
      </c>
      <c r="BM31" s="8">
        <f t="shared" si="12"/>
        <v>5105</v>
      </c>
      <c r="BN31" s="8">
        <f t="shared" si="12"/>
        <v>5625</v>
      </c>
      <c r="BO31" s="8">
        <f t="shared" si="12"/>
        <v>7765</v>
      </c>
      <c r="BP31" s="8">
        <f t="shared" si="12"/>
        <v>4472</v>
      </c>
      <c r="BQ31" s="8">
        <f t="shared" ref="BQ31:BW31" si="13" xml:space="preserve"> BQ$24</f>
        <v>5105</v>
      </c>
      <c r="BR31" s="8">
        <f t="shared" si="13"/>
        <v>5625</v>
      </c>
      <c r="BS31" s="8">
        <f t="shared" si="13"/>
        <v>7765</v>
      </c>
      <c r="BT31" s="8">
        <f t="shared" si="13"/>
        <v>0</v>
      </c>
      <c r="BU31" s="8">
        <f t="shared" si="13"/>
        <v>0</v>
      </c>
      <c r="BV31" s="8">
        <f t="shared" si="13"/>
        <v>0</v>
      </c>
      <c r="BW31" s="8">
        <f t="shared" si="13"/>
        <v>0</v>
      </c>
    </row>
    <row r="32" spans="1:75" s="221" customFormat="1" x14ac:dyDescent="0.25">
      <c r="A32" s="217"/>
      <c r="B32" s="217"/>
      <c r="C32" s="218"/>
      <c r="D32" s="219"/>
      <c r="E32" s="220" t="s">
        <v>190</v>
      </c>
      <c r="F32" s="220"/>
      <c r="G32" s="220" t="s">
        <v>172</v>
      </c>
      <c r="H32" s="220"/>
      <c r="I32" s="220"/>
      <c r="J32" s="220">
        <f t="shared" ref="J32:BU32" si="14">J31*J30/$F29</f>
        <v>0</v>
      </c>
      <c r="K32" s="220">
        <f t="shared" si="14"/>
        <v>0</v>
      </c>
      <c r="L32" s="220">
        <f t="shared" si="14"/>
        <v>238.05</v>
      </c>
      <c r="M32" s="220">
        <f t="shared" si="14"/>
        <v>464.55500000000001</v>
      </c>
      <c r="N32" s="220">
        <f t="shared" si="14"/>
        <v>517.5</v>
      </c>
      <c r="O32" s="220">
        <f t="shared" si="14"/>
        <v>882.46400000000006</v>
      </c>
      <c r="P32" s="220">
        <f t="shared" si="14"/>
        <v>238.05</v>
      </c>
      <c r="Q32" s="220">
        <f t="shared" si="14"/>
        <v>464.55500000000001</v>
      </c>
      <c r="R32" s="220">
        <f t="shared" si="14"/>
        <v>517.5</v>
      </c>
      <c r="S32" s="220">
        <f t="shared" si="14"/>
        <v>882.46400000000006</v>
      </c>
      <c r="T32" s="220">
        <f t="shared" si="14"/>
        <v>238.05</v>
      </c>
      <c r="U32" s="220">
        <f t="shared" si="14"/>
        <v>464.55500000000001</v>
      </c>
      <c r="V32" s="220">
        <f t="shared" si="14"/>
        <v>517.5</v>
      </c>
      <c r="W32" s="220">
        <f t="shared" si="14"/>
        <v>882.46400000000006</v>
      </c>
      <c r="X32" s="220">
        <f t="shared" si="14"/>
        <v>406.952</v>
      </c>
      <c r="Y32" s="220">
        <f t="shared" si="14"/>
        <v>464.55500000000001</v>
      </c>
      <c r="Z32" s="220">
        <f t="shared" si="14"/>
        <v>517.5</v>
      </c>
      <c r="AA32" s="220">
        <f t="shared" si="14"/>
        <v>714.38</v>
      </c>
      <c r="AB32" s="220">
        <f t="shared" si="14"/>
        <v>402.48</v>
      </c>
      <c r="AC32" s="220">
        <f t="shared" si="14"/>
        <v>464.55500000000001</v>
      </c>
      <c r="AD32" s="220">
        <f t="shared" si="14"/>
        <v>517.5</v>
      </c>
      <c r="AE32" s="220">
        <f t="shared" si="14"/>
        <v>714.38</v>
      </c>
      <c r="AF32" s="220">
        <f t="shared" si="14"/>
        <v>402.48</v>
      </c>
      <c r="AG32" s="220">
        <f t="shared" si="14"/>
        <v>464.55500000000001</v>
      </c>
      <c r="AH32" s="220">
        <f t="shared" si="14"/>
        <v>517.5</v>
      </c>
      <c r="AI32" s="220">
        <f t="shared" si="14"/>
        <v>714.38</v>
      </c>
      <c r="AJ32" s="220">
        <f t="shared" si="14"/>
        <v>402.48</v>
      </c>
      <c r="AK32" s="220">
        <f t="shared" si="14"/>
        <v>464.55500000000001</v>
      </c>
      <c r="AL32" s="220">
        <f t="shared" si="14"/>
        <v>517.5</v>
      </c>
      <c r="AM32" s="220">
        <f t="shared" si="14"/>
        <v>714.38</v>
      </c>
      <c r="AN32" s="220">
        <f t="shared" si="14"/>
        <v>406.952</v>
      </c>
      <c r="AO32" s="220">
        <f t="shared" si="14"/>
        <v>464.55500000000001</v>
      </c>
      <c r="AP32" s="220">
        <f t="shared" si="14"/>
        <v>517.5</v>
      </c>
      <c r="AQ32" s="220">
        <f t="shared" si="14"/>
        <v>714.38</v>
      </c>
      <c r="AR32" s="220">
        <f t="shared" si="14"/>
        <v>402.48</v>
      </c>
      <c r="AS32" s="220">
        <f t="shared" si="14"/>
        <v>464.55500000000001</v>
      </c>
      <c r="AT32" s="220">
        <f t="shared" si="14"/>
        <v>517.5</v>
      </c>
      <c r="AU32" s="220">
        <f t="shared" si="14"/>
        <v>714.38</v>
      </c>
      <c r="AV32" s="220">
        <f t="shared" si="14"/>
        <v>402.48</v>
      </c>
      <c r="AW32" s="220">
        <f t="shared" si="14"/>
        <v>464.55500000000001</v>
      </c>
      <c r="AX32" s="220">
        <f t="shared" si="14"/>
        <v>517.5</v>
      </c>
      <c r="AY32" s="220">
        <f t="shared" si="14"/>
        <v>714.38</v>
      </c>
      <c r="AZ32" s="220">
        <f t="shared" si="14"/>
        <v>402.48</v>
      </c>
      <c r="BA32" s="220">
        <f t="shared" si="14"/>
        <v>464.55500000000001</v>
      </c>
      <c r="BB32" s="220">
        <f t="shared" si="14"/>
        <v>517.5</v>
      </c>
      <c r="BC32" s="220">
        <f t="shared" si="14"/>
        <v>714.38</v>
      </c>
      <c r="BD32" s="220">
        <f t="shared" si="14"/>
        <v>406.952</v>
      </c>
      <c r="BE32" s="220">
        <f t="shared" si="14"/>
        <v>464.55500000000001</v>
      </c>
      <c r="BF32" s="220">
        <f t="shared" si="14"/>
        <v>517.5</v>
      </c>
      <c r="BG32" s="220">
        <f t="shared" si="14"/>
        <v>714.38</v>
      </c>
      <c r="BH32" s="220">
        <f t="shared" si="14"/>
        <v>402.48</v>
      </c>
      <c r="BI32" s="220">
        <f t="shared" si="14"/>
        <v>464.55500000000001</v>
      </c>
      <c r="BJ32" s="220">
        <f t="shared" si="14"/>
        <v>517.5</v>
      </c>
      <c r="BK32" s="220">
        <f t="shared" si="14"/>
        <v>714.38</v>
      </c>
      <c r="BL32" s="220">
        <f t="shared" si="14"/>
        <v>402.48</v>
      </c>
      <c r="BM32" s="220">
        <f t="shared" si="14"/>
        <v>464.55500000000001</v>
      </c>
      <c r="BN32" s="220">
        <f t="shared" si="14"/>
        <v>517.5</v>
      </c>
      <c r="BO32" s="220">
        <f t="shared" si="14"/>
        <v>714.38</v>
      </c>
      <c r="BP32" s="220">
        <f t="shared" si="14"/>
        <v>402.48</v>
      </c>
      <c r="BQ32" s="220">
        <f t="shared" si="14"/>
        <v>464.55500000000001</v>
      </c>
      <c r="BR32" s="220">
        <f t="shared" si="14"/>
        <v>517.5</v>
      </c>
      <c r="BS32" s="220">
        <f t="shared" si="14"/>
        <v>714.38</v>
      </c>
      <c r="BT32" s="220">
        <f t="shared" si="14"/>
        <v>0</v>
      </c>
      <c r="BU32" s="220">
        <f t="shared" si="14"/>
        <v>0</v>
      </c>
      <c r="BV32" s="220">
        <f t="shared" ref="BV32:BW32" si="15">BV31*BV30/$F29</f>
        <v>0</v>
      </c>
      <c r="BW32" s="220">
        <f t="shared" si="15"/>
        <v>0</v>
      </c>
    </row>
    <row r="34" spans="1:75" x14ac:dyDescent="0.25">
      <c r="A34" s="2" t="s">
        <v>191</v>
      </c>
    </row>
    <row r="35" spans="1:75" x14ac:dyDescent="0.25">
      <c r="E35" s="8" t="str">
        <f t="shared" ref="E35:AJ35" si="16" xml:space="preserve"> E$32</f>
        <v>quarterly  fm variable cost</v>
      </c>
      <c r="F35" s="8">
        <f t="shared" si="16"/>
        <v>0</v>
      </c>
      <c r="G35" s="8" t="str">
        <f t="shared" si="16"/>
        <v>USDK / ORD</v>
      </c>
      <c r="H35" s="8">
        <f t="shared" si="16"/>
        <v>0</v>
      </c>
      <c r="I35" s="8">
        <f t="shared" si="16"/>
        <v>0</v>
      </c>
      <c r="J35" s="8">
        <f t="shared" si="16"/>
        <v>0</v>
      </c>
      <c r="K35" s="8">
        <f t="shared" si="16"/>
        <v>0</v>
      </c>
      <c r="L35" s="8">
        <f t="shared" si="16"/>
        <v>238.05</v>
      </c>
      <c r="M35" s="8">
        <f t="shared" si="16"/>
        <v>464.55500000000001</v>
      </c>
      <c r="N35" s="8">
        <f t="shared" si="16"/>
        <v>517.5</v>
      </c>
      <c r="O35" s="8">
        <f t="shared" si="16"/>
        <v>882.46400000000006</v>
      </c>
      <c r="P35" s="8">
        <f t="shared" si="16"/>
        <v>238.05</v>
      </c>
      <c r="Q35" s="8">
        <f t="shared" si="16"/>
        <v>464.55500000000001</v>
      </c>
      <c r="R35" s="8">
        <f t="shared" si="16"/>
        <v>517.5</v>
      </c>
      <c r="S35" s="8">
        <f t="shared" si="16"/>
        <v>882.46400000000006</v>
      </c>
      <c r="T35" s="8">
        <f t="shared" si="16"/>
        <v>238.05</v>
      </c>
      <c r="U35" s="8">
        <f t="shared" si="16"/>
        <v>464.55500000000001</v>
      </c>
      <c r="V35" s="8">
        <f t="shared" si="16"/>
        <v>517.5</v>
      </c>
      <c r="W35" s="8">
        <f t="shared" si="16"/>
        <v>882.46400000000006</v>
      </c>
      <c r="X35" s="8">
        <f t="shared" si="16"/>
        <v>406.952</v>
      </c>
      <c r="Y35" s="8">
        <f t="shared" si="16"/>
        <v>464.55500000000001</v>
      </c>
      <c r="Z35" s="8">
        <f t="shared" si="16"/>
        <v>517.5</v>
      </c>
      <c r="AA35" s="8">
        <f t="shared" si="16"/>
        <v>714.38</v>
      </c>
      <c r="AB35" s="8">
        <f t="shared" si="16"/>
        <v>402.48</v>
      </c>
      <c r="AC35" s="8">
        <f t="shared" si="16"/>
        <v>464.55500000000001</v>
      </c>
      <c r="AD35" s="8">
        <f t="shared" si="16"/>
        <v>517.5</v>
      </c>
      <c r="AE35" s="8">
        <f t="shared" si="16"/>
        <v>714.38</v>
      </c>
      <c r="AF35" s="8">
        <f t="shared" si="16"/>
        <v>402.48</v>
      </c>
      <c r="AG35" s="8">
        <f t="shared" si="16"/>
        <v>464.55500000000001</v>
      </c>
      <c r="AH35" s="8">
        <f t="shared" si="16"/>
        <v>517.5</v>
      </c>
      <c r="AI35" s="8">
        <f t="shared" si="16"/>
        <v>714.38</v>
      </c>
      <c r="AJ35" s="8">
        <f t="shared" si="16"/>
        <v>402.48</v>
      </c>
      <c r="AK35" s="8">
        <f t="shared" ref="AK35:BP35" si="17" xml:space="preserve"> AK$32</f>
        <v>464.55500000000001</v>
      </c>
      <c r="AL35" s="8">
        <f t="shared" si="17"/>
        <v>517.5</v>
      </c>
      <c r="AM35" s="8">
        <f t="shared" si="17"/>
        <v>714.38</v>
      </c>
      <c r="AN35" s="8">
        <f t="shared" si="17"/>
        <v>406.952</v>
      </c>
      <c r="AO35" s="8">
        <f t="shared" si="17"/>
        <v>464.55500000000001</v>
      </c>
      <c r="AP35" s="8">
        <f t="shared" si="17"/>
        <v>517.5</v>
      </c>
      <c r="AQ35" s="8">
        <f t="shared" si="17"/>
        <v>714.38</v>
      </c>
      <c r="AR35" s="8">
        <f t="shared" si="17"/>
        <v>402.48</v>
      </c>
      <c r="AS35" s="8">
        <f t="shared" si="17"/>
        <v>464.55500000000001</v>
      </c>
      <c r="AT35" s="8">
        <f t="shared" si="17"/>
        <v>517.5</v>
      </c>
      <c r="AU35" s="8">
        <f t="shared" si="17"/>
        <v>714.38</v>
      </c>
      <c r="AV35" s="8">
        <f t="shared" si="17"/>
        <v>402.48</v>
      </c>
      <c r="AW35" s="8">
        <f t="shared" si="17"/>
        <v>464.55500000000001</v>
      </c>
      <c r="AX35" s="8">
        <f t="shared" si="17"/>
        <v>517.5</v>
      </c>
      <c r="AY35" s="8">
        <f t="shared" si="17"/>
        <v>714.38</v>
      </c>
      <c r="AZ35" s="8">
        <f t="shared" si="17"/>
        <v>402.48</v>
      </c>
      <c r="BA35" s="8">
        <f t="shared" si="17"/>
        <v>464.55500000000001</v>
      </c>
      <c r="BB35" s="8">
        <f t="shared" si="17"/>
        <v>517.5</v>
      </c>
      <c r="BC35" s="8">
        <f t="shared" si="17"/>
        <v>714.38</v>
      </c>
      <c r="BD35" s="8">
        <f t="shared" si="17"/>
        <v>406.952</v>
      </c>
      <c r="BE35" s="8">
        <f t="shared" si="17"/>
        <v>464.55500000000001</v>
      </c>
      <c r="BF35" s="8">
        <f t="shared" si="17"/>
        <v>517.5</v>
      </c>
      <c r="BG35" s="8">
        <f t="shared" si="17"/>
        <v>714.38</v>
      </c>
      <c r="BH35" s="8">
        <f t="shared" si="17"/>
        <v>402.48</v>
      </c>
      <c r="BI35" s="8">
        <f t="shared" si="17"/>
        <v>464.55500000000001</v>
      </c>
      <c r="BJ35" s="8">
        <f t="shared" si="17"/>
        <v>517.5</v>
      </c>
      <c r="BK35" s="8">
        <f t="shared" si="17"/>
        <v>714.38</v>
      </c>
      <c r="BL35" s="8">
        <f t="shared" si="17"/>
        <v>402.48</v>
      </c>
      <c r="BM35" s="8">
        <f t="shared" si="17"/>
        <v>464.55500000000001</v>
      </c>
      <c r="BN35" s="8">
        <f t="shared" si="17"/>
        <v>517.5</v>
      </c>
      <c r="BO35" s="8">
        <f t="shared" si="17"/>
        <v>714.38</v>
      </c>
      <c r="BP35" s="8">
        <f t="shared" si="17"/>
        <v>402.48</v>
      </c>
      <c r="BQ35" s="8">
        <f t="shared" ref="BQ35:BW35" si="18" xml:space="preserve"> BQ$32</f>
        <v>464.55500000000001</v>
      </c>
      <c r="BR35" s="8">
        <f t="shared" si="18"/>
        <v>517.5</v>
      </c>
      <c r="BS35" s="8">
        <f t="shared" si="18"/>
        <v>714.38</v>
      </c>
      <c r="BT35" s="8">
        <f t="shared" si="18"/>
        <v>0</v>
      </c>
      <c r="BU35" s="8">
        <f t="shared" si="18"/>
        <v>0</v>
      </c>
      <c r="BV35" s="8">
        <f t="shared" si="18"/>
        <v>0</v>
      </c>
      <c r="BW35" s="8">
        <f t="shared" si="18"/>
        <v>0</v>
      </c>
    </row>
    <row r="36" spans="1:75" x14ac:dyDescent="0.25">
      <c r="E36" s="8" t="str">
        <f t="shared" ref="E36:AJ36" si="19" xml:space="preserve"> E$12</f>
        <v>Fixed FM  cost</v>
      </c>
      <c r="F36" s="8">
        <f t="shared" si="19"/>
        <v>0</v>
      </c>
      <c r="G36" s="8" t="str">
        <f t="shared" si="19"/>
        <v xml:space="preserve">USD k </v>
      </c>
      <c r="H36" s="8">
        <f t="shared" si="19"/>
        <v>0</v>
      </c>
      <c r="I36" s="8">
        <f t="shared" si="19"/>
        <v>0</v>
      </c>
      <c r="J36" s="8">
        <f t="shared" si="19"/>
        <v>0</v>
      </c>
      <c r="K36" s="8">
        <f t="shared" si="19"/>
        <v>0</v>
      </c>
      <c r="L36" s="8">
        <f t="shared" si="19"/>
        <v>800</v>
      </c>
      <c r="M36" s="8">
        <f t="shared" si="19"/>
        <v>800</v>
      </c>
      <c r="N36" s="8">
        <f t="shared" si="19"/>
        <v>800</v>
      </c>
      <c r="O36" s="8">
        <f t="shared" si="19"/>
        <v>800</v>
      </c>
      <c r="P36" s="8">
        <f t="shared" si="19"/>
        <v>800</v>
      </c>
      <c r="Q36" s="8">
        <f t="shared" si="19"/>
        <v>800</v>
      </c>
      <c r="R36" s="8">
        <f t="shared" si="19"/>
        <v>800</v>
      </c>
      <c r="S36" s="8">
        <f t="shared" si="19"/>
        <v>800</v>
      </c>
      <c r="T36" s="8">
        <f t="shared" si="19"/>
        <v>800</v>
      </c>
      <c r="U36" s="8">
        <f t="shared" si="19"/>
        <v>800</v>
      </c>
      <c r="V36" s="8">
        <f t="shared" si="19"/>
        <v>800</v>
      </c>
      <c r="W36" s="8">
        <f t="shared" si="19"/>
        <v>800</v>
      </c>
      <c r="X36" s="8">
        <f t="shared" si="19"/>
        <v>800</v>
      </c>
      <c r="Y36" s="8">
        <f t="shared" si="19"/>
        <v>800</v>
      </c>
      <c r="Z36" s="8">
        <f t="shared" si="19"/>
        <v>800</v>
      </c>
      <c r="AA36" s="8">
        <f t="shared" si="19"/>
        <v>800</v>
      </c>
      <c r="AB36" s="8">
        <f t="shared" si="19"/>
        <v>800</v>
      </c>
      <c r="AC36" s="8">
        <f t="shared" si="19"/>
        <v>800</v>
      </c>
      <c r="AD36" s="8">
        <f t="shared" si="19"/>
        <v>800</v>
      </c>
      <c r="AE36" s="8">
        <f t="shared" si="19"/>
        <v>800</v>
      </c>
      <c r="AF36" s="8">
        <f t="shared" si="19"/>
        <v>800</v>
      </c>
      <c r="AG36" s="8">
        <f t="shared" si="19"/>
        <v>800</v>
      </c>
      <c r="AH36" s="8">
        <f t="shared" si="19"/>
        <v>800</v>
      </c>
      <c r="AI36" s="8">
        <f t="shared" si="19"/>
        <v>800</v>
      </c>
      <c r="AJ36" s="8">
        <f t="shared" si="19"/>
        <v>800</v>
      </c>
      <c r="AK36" s="8">
        <f t="shared" ref="AK36:BP36" si="20" xml:space="preserve"> AK$12</f>
        <v>800</v>
      </c>
      <c r="AL36" s="8">
        <f t="shared" si="20"/>
        <v>800</v>
      </c>
      <c r="AM36" s="8">
        <f t="shared" si="20"/>
        <v>800</v>
      </c>
      <c r="AN36" s="8">
        <f t="shared" si="20"/>
        <v>800</v>
      </c>
      <c r="AO36" s="8">
        <f t="shared" si="20"/>
        <v>800</v>
      </c>
      <c r="AP36" s="8">
        <f t="shared" si="20"/>
        <v>800</v>
      </c>
      <c r="AQ36" s="8">
        <f t="shared" si="20"/>
        <v>800</v>
      </c>
      <c r="AR36" s="8">
        <f t="shared" si="20"/>
        <v>800</v>
      </c>
      <c r="AS36" s="8">
        <f t="shared" si="20"/>
        <v>800</v>
      </c>
      <c r="AT36" s="8">
        <f t="shared" si="20"/>
        <v>800</v>
      </c>
      <c r="AU36" s="8">
        <f t="shared" si="20"/>
        <v>800</v>
      </c>
      <c r="AV36" s="8">
        <f t="shared" si="20"/>
        <v>800</v>
      </c>
      <c r="AW36" s="8">
        <f t="shared" si="20"/>
        <v>800</v>
      </c>
      <c r="AX36" s="8">
        <f t="shared" si="20"/>
        <v>800</v>
      </c>
      <c r="AY36" s="8">
        <f t="shared" si="20"/>
        <v>800</v>
      </c>
      <c r="AZ36" s="8">
        <f t="shared" si="20"/>
        <v>800</v>
      </c>
      <c r="BA36" s="8">
        <f t="shared" si="20"/>
        <v>800</v>
      </c>
      <c r="BB36" s="8">
        <f t="shared" si="20"/>
        <v>800</v>
      </c>
      <c r="BC36" s="8">
        <f t="shared" si="20"/>
        <v>800</v>
      </c>
      <c r="BD36" s="8">
        <f t="shared" si="20"/>
        <v>800</v>
      </c>
      <c r="BE36" s="8">
        <f t="shared" si="20"/>
        <v>800</v>
      </c>
      <c r="BF36" s="8">
        <f t="shared" si="20"/>
        <v>800</v>
      </c>
      <c r="BG36" s="8">
        <f t="shared" si="20"/>
        <v>800</v>
      </c>
      <c r="BH36" s="8">
        <f t="shared" si="20"/>
        <v>800</v>
      </c>
      <c r="BI36" s="8">
        <f t="shared" si="20"/>
        <v>800</v>
      </c>
      <c r="BJ36" s="8">
        <f t="shared" si="20"/>
        <v>800</v>
      </c>
      <c r="BK36" s="8">
        <f t="shared" si="20"/>
        <v>800</v>
      </c>
      <c r="BL36" s="8">
        <f t="shared" si="20"/>
        <v>800</v>
      </c>
      <c r="BM36" s="8">
        <f t="shared" si="20"/>
        <v>800</v>
      </c>
      <c r="BN36" s="8">
        <f t="shared" si="20"/>
        <v>800</v>
      </c>
      <c r="BO36" s="8">
        <f t="shared" si="20"/>
        <v>800</v>
      </c>
      <c r="BP36" s="8">
        <f t="shared" si="20"/>
        <v>800</v>
      </c>
      <c r="BQ36" s="8">
        <f t="shared" ref="BQ36:BW36" si="21" xml:space="preserve"> BQ$12</f>
        <v>800</v>
      </c>
      <c r="BR36" s="8">
        <f t="shared" si="21"/>
        <v>800</v>
      </c>
      <c r="BS36" s="8">
        <f t="shared" si="21"/>
        <v>800</v>
      </c>
      <c r="BT36" s="8">
        <f t="shared" si="21"/>
        <v>0</v>
      </c>
      <c r="BU36" s="8">
        <f t="shared" si="21"/>
        <v>0</v>
      </c>
      <c r="BV36" s="8">
        <f t="shared" si="21"/>
        <v>0</v>
      </c>
      <c r="BW36" s="8">
        <f t="shared" si="21"/>
        <v>0</v>
      </c>
    </row>
    <row r="37" spans="1:75" s="221" customFormat="1" x14ac:dyDescent="0.25">
      <c r="A37" s="217"/>
      <c r="B37" s="217"/>
      <c r="C37" s="218"/>
      <c r="D37" s="219"/>
      <c r="E37" s="220" t="s">
        <v>192</v>
      </c>
      <c r="F37" s="220"/>
      <c r="G37" s="220" t="s">
        <v>120</v>
      </c>
      <c r="H37" s="220"/>
      <c r="I37" s="220"/>
      <c r="J37" s="220">
        <f t="shared" ref="J37:AO37" si="22">SUM(J35:J36)</f>
        <v>0</v>
      </c>
      <c r="K37" s="220">
        <f t="shared" si="22"/>
        <v>0</v>
      </c>
      <c r="L37" s="220">
        <f t="shared" si="22"/>
        <v>1038.05</v>
      </c>
      <c r="M37" s="220">
        <f t="shared" si="22"/>
        <v>1264.5550000000001</v>
      </c>
      <c r="N37" s="220">
        <f t="shared" si="22"/>
        <v>1317.5</v>
      </c>
      <c r="O37" s="220">
        <f t="shared" si="22"/>
        <v>1682.4639999999999</v>
      </c>
      <c r="P37" s="220">
        <f t="shared" si="22"/>
        <v>1038.05</v>
      </c>
      <c r="Q37" s="220">
        <f t="shared" si="22"/>
        <v>1264.5550000000001</v>
      </c>
      <c r="R37" s="220">
        <f t="shared" si="22"/>
        <v>1317.5</v>
      </c>
      <c r="S37" s="220">
        <f t="shared" si="22"/>
        <v>1682.4639999999999</v>
      </c>
      <c r="T37" s="220">
        <f t="shared" si="22"/>
        <v>1038.05</v>
      </c>
      <c r="U37" s="220">
        <f t="shared" si="22"/>
        <v>1264.5550000000001</v>
      </c>
      <c r="V37" s="220">
        <f t="shared" si="22"/>
        <v>1317.5</v>
      </c>
      <c r="W37" s="220">
        <f t="shared" si="22"/>
        <v>1682.4639999999999</v>
      </c>
      <c r="X37" s="220">
        <f t="shared" si="22"/>
        <v>1206.952</v>
      </c>
      <c r="Y37" s="220">
        <f t="shared" si="22"/>
        <v>1264.5550000000001</v>
      </c>
      <c r="Z37" s="220">
        <f t="shared" si="22"/>
        <v>1317.5</v>
      </c>
      <c r="AA37" s="220">
        <f t="shared" si="22"/>
        <v>1514.38</v>
      </c>
      <c r="AB37" s="220">
        <f t="shared" si="22"/>
        <v>1202.48</v>
      </c>
      <c r="AC37" s="220">
        <f t="shared" si="22"/>
        <v>1264.5550000000001</v>
      </c>
      <c r="AD37" s="220">
        <f t="shared" si="22"/>
        <v>1317.5</v>
      </c>
      <c r="AE37" s="220">
        <f t="shared" si="22"/>
        <v>1514.38</v>
      </c>
      <c r="AF37" s="220">
        <f t="shared" si="22"/>
        <v>1202.48</v>
      </c>
      <c r="AG37" s="220">
        <f t="shared" si="22"/>
        <v>1264.5550000000001</v>
      </c>
      <c r="AH37" s="220">
        <f t="shared" si="22"/>
        <v>1317.5</v>
      </c>
      <c r="AI37" s="220">
        <f t="shared" si="22"/>
        <v>1514.38</v>
      </c>
      <c r="AJ37" s="220">
        <f t="shared" si="22"/>
        <v>1202.48</v>
      </c>
      <c r="AK37" s="220">
        <f t="shared" si="22"/>
        <v>1264.5550000000001</v>
      </c>
      <c r="AL37" s="220">
        <f t="shared" si="22"/>
        <v>1317.5</v>
      </c>
      <c r="AM37" s="220">
        <f t="shared" si="22"/>
        <v>1514.38</v>
      </c>
      <c r="AN37" s="220">
        <f t="shared" si="22"/>
        <v>1206.952</v>
      </c>
      <c r="AO37" s="220">
        <f t="shared" si="22"/>
        <v>1264.5550000000001</v>
      </c>
      <c r="AP37" s="220">
        <f t="shared" ref="AP37:BU37" si="23">SUM(AP35:AP36)</f>
        <v>1317.5</v>
      </c>
      <c r="AQ37" s="220">
        <f t="shared" si="23"/>
        <v>1514.38</v>
      </c>
      <c r="AR37" s="220">
        <f t="shared" si="23"/>
        <v>1202.48</v>
      </c>
      <c r="AS37" s="220">
        <f t="shared" si="23"/>
        <v>1264.5550000000001</v>
      </c>
      <c r="AT37" s="220">
        <f t="shared" si="23"/>
        <v>1317.5</v>
      </c>
      <c r="AU37" s="220">
        <f t="shared" si="23"/>
        <v>1514.38</v>
      </c>
      <c r="AV37" s="220">
        <f t="shared" si="23"/>
        <v>1202.48</v>
      </c>
      <c r="AW37" s="220">
        <f t="shared" si="23"/>
        <v>1264.5550000000001</v>
      </c>
      <c r="AX37" s="220">
        <f t="shared" si="23"/>
        <v>1317.5</v>
      </c>
      <c r="AY37" s="220">
        <f t="shared" si="23"/>
        <v>1514.38</v>
      </c>
      <c r="AZ37" s="220">
        <f t="shared" si="23"/>
        <v>1202.48</v>
      </c>
      <c r="BA37" s="220">
        <f t="shared" si="23"/>
        <v>1264.5550000000001</v>
      </c>
      <c r="BB37" s="220">
        <f t="shared" si="23"/>
        <v>1317.5</v>
      </c>
      <c r="BC37" s="220">
        <f t="shared" si="23"/>
        <v>1514.38</v>
      </c>
      <c r="BD37" s="220">
        <f t="shared" si="23"/>
        <v>1206.952</v>
      </c>
      <c r="BE37" s="220">
        <f t="shared" si="23"/>
        <v>1264.5550000000001</v>
      </c>
      <c r="BF37" s="220">
        <f t="shared" si="23"/>
        <v>1317.5</v>
      </c>
      <c r="BG37" s="220">
        <f t="shared" si="23"/>
        <v>1514.38</v>
      </c>
      <c r="BH37" s="220">
        <f t="shared" si="23"/>
        <v>1202.48</v>
      </c>
      <c r="BI37" s="220">
        <f t="shared" si="23"/>
        <v>1264.5550000000001</v>
      </c>
      <c r="BJ37" s="220">
        <f t="shared" si="23"/>
        <v>1317.5</v>
      </c>
      <c r="BK37" s="220">
        <f t="shared" si="23"/>
        <v>1514.38</v>
      </c>
      <c r="BL37" s="220">
        <f t="shared" si="23"/>
        <v>1202.48</v>
      </c>
      <c r="BM37" s="220">
        <f t="shared" si="23"/>
        <v>1264.5550000000001</v>
      </c>
      <c r="BN37" s="220">
        <f t="shared" si="23"/>
        <v>1317.5</v>
      </c>
      <c r="BO37" s="220">
        <f t="shared" si="23"/>
        <v>1514.38</v>
      </c>
      <c r="BP37" s="220">
        <f t="shared" si="23"/>
        <v>1202.48</v>
      </c>
      <c r="BQ37" s="220">
        <f t="shared" si="23"/>
        <v>1264.5550000000001</v>
      </c>
      <c r="BR37" s="220">
        <f t="shared" si="23"/>
        <v>1317.5</v>
      </c>
      <c r="BS37" s="220">
        <f t="shared" si="23"/>
        <v>1514.38</v>
      </c>
      <c r="BT37" s="220">
        <f t="shared" si="23"/>
        <v>0</v>
      </c>
      <c r="BU37" s="220">
        <f t="shared" si="23"/>
        <v>0</v>
      </c>
      <c r="BV37" s="220">
        <f t="shared" ref="BV37:BW37" si="24">SUM(BV35:BV36)</f>
        <v>0</v>
      </c>
      <c r="BW37" s="220">
        <f t="shared" si="24"/>
        <v>0</v>
      </c>
    </row>
    <row r="39" spans="1:75" x14ac:dyDescent="0.25">
      <c r="A39" s="2" t="s">
        <v>193</v>
      </c>
    </row>
    <row r="40" spans="1:75" x14ac:dyDescent="0.25">
      <c r="B40" s="2" t="s">
        <v>194</v>
      </c>
    </row>
    <row r="41" spans="1:75" x14ac:dyDescent="0.25">
      <c r="E41" s="194" t="str">
        <f xml:space="preserve"> InpC!E$54</f>
        <v>Annual fixed running cost</v>
      </c>
      <c r="F41" s="194">
        <f xml:space="preserve"> InpC!F$54</f>
        <v>1600</v>
      </c>
      <c r="G41" s="194" t="str">
        <f xml:space="preserve"> InpC!G$54</f>
        <v>USD k</v>
      </c>
    </row>
    <row r="42" spans="1:75" x14ac:dyDescent="0.25">
      <c r="E42" s="194" t="str">
        <f xml:space="preserve"> InpC!E$115</f>
        <v>No of periods in a year</v>
      </c>
      <c r="F42" s="194">
        <f xml:space="preserve"> InpC!F$115</f>
        <v>4</v>
      </c>
      <c r="G42" s="194" t="str">
        <f xml:space="preserve"> InpC!G$115</f>
        <v>period</v>
      </c>
    </row>
    <row r="43" spans="1:75" x14ac:dyDescent="0.25">
      <c r="E43" s="194" t="str">
        <f xml:space="preserve"> Time!E$63</f>
        <v>Forecast period flag</v>
      </c>
      <c r="F43" s="194">
        <f xml:space="preserve"> Time!F$63</f>
        <v>0</v>
      </c>
      <c r="G43" s="194" t="str">
        <f xml:space="preserve"> Time!G$63</f>
        <v>flag</v>
      </c>
      <c r="H43" s="194">
        <f xml:space="preserve"> Time!H$63</f>
        <v>60</v>
      </c>
      <c r="I43" s="194">
        <f xml:space="preserve"> Time!I$63</f>
        <v>0</v>
      </c>
      <c r="J43" s="194">
        <f xml:space="preserve"> Time!J$63</f>
        <v>0</v>
      </c>
      <c r="K43" s="194">
        <f xml:space="preserve"> Time!K$63</f>
        <v>0</v>
      </c>
      <c r="L43" s="194">
        <f xml:space="preserve"> Time!L$63</f>
        <v>1</v>
      </c>
      <c r="M43" s="194">
        <f xml:space="preserve"> Time!M$63</f>
        <v>1</v>
      </c>
      <c r="N43" s="194">
        <f xml:space="preserve"> Time!N$63</f>
        <v>1</v>
      </c>
      <c r="O43" s="194">
        <f xml:space="preserve"> Time!O$63</f>
        <v>1</v>
      </c>
      <c r="P43" s="194">
        <f xml:space="preserve"> Time!P$63</f>
        <v>1</v>
      </c>
      <c r="Q43" s="194">
        <f xml:space="preserve"> Time!Q$63</f>
        <v>1</v>
      </c>
      <c r="R43" s="194">
        <f xml:space="preserve"> Time!R$63</f>
        <v>1</v>
      </c>
      <c r="S43" s="194">
        <f xml:space="preserve"> Time!S$63</f>
        <v>1</v>
      </c>
      <c r="T43" s="194">
        <f xml:space="preserve"> Time!T$63</f>
        <v>1</v>
      </c>
      <c r="U43" s="194">
        <f xml:space="preserve"> Time!U$63</f>
        <v>1</v>
      </c>
      <c r="V43" s="194">
        <f xml:space="preserve"> Time!V$63</f>
        <v>1</v>
      </c>
      <c r="W43" s="194">
        <f xml:space="preserve"> Time!W$63</f>
        <v>1</v>
      </c>
      <c r="X43" s="194">
        <f xml:space="preserve"> Time!X$63</f>
        <v>1</v>
      </c>
      <c r="Y43" s="194">
        <f xml:space="preserve"> Time!Y$63</f>
        <v>1</v>
      </c>
      <c r="Z43" s="194">
        <f xml:space="preserve"> Time!Z$63</f>
        <v>1</v>
      </c>
      <c r="AA43" s="194">
        <f xml:space="preserve"> Time!AA$63</f>
        <v>1</v>
      </c>
      <c r="AB43" s="194">
        <f xml:space="preserve"> Time!AB$63</f>
        <v>1</v>
      </c>
      <c r="AC43" s="194">
        <f xml:space="preserve"> Time!AC$63</f>
        <v>1</v>
      </c>
      <c r="AD43" s="194">
        <f xml:space="preserve"> Time!AD$63</f>
        <v>1</v>
      </c>
      <c r="AE43" s="194">
        <f xml:space="preserve"> Time!AE$63</f>
        <v>1</v>
      </c>
      <c r="AF43" s="194">
        <f xml:space="preserve"> Time!AF$63</f>
        <v>1</v>
      </c>
      <c r="AG43" s="194">
        <f xml:space="preserve"> Time!AG$63</f>
        <v>1</v>
      </c>
      <c r="AH43" s="194">
        <f xml:space="preserve"> Time!AH$63</f>
        <v>1</v>
      </c>
      <c r="AI43" s="194">
        <f xml:space="preserve"> Time!AI$63</f>
        <v>1</v>
      </c>
      <c r="AJ43" s="194">
        <f xml:space="preserve"> Time!AJ$63</f>
        <v>1</v>
      </c>
      <c r="AK43" s="194">
        <f xml:space="preserve"> Time!AK$63</f>
        <v>1</v>
      </c>
      <c r="AL43" s="194">
        <f xml:space="preserve"> Time!AL$63</f>
        <v>1</v>
      </c>
      <c r="AM43" s="194">
        <f xml:space="preserve"> Time!AM$63</f>
        <v>1</v>
      </c>
      <c r="AN43" s="194">
        <f xml:space="preserve"> Time!AN$63</f>
        <v>1</v>
      </c>
      <c r="AO43" s="194">
        <f xml:space="preserve"> Time!AO$63</f>
        <v>1</v>
      </c>
      <c r="AP43" s="194">
        <f xml:space="preserve"> Time!AP$63</f>
        <v>1</v>
      </c>
      <c r="AQ43" s="194">
        <f xml:space="preserve"> Time!AQ$63</f>
        <v>1</v>
      </c>
      <c r="AR43" s="194">
        <f xml:space="preserve"> Time!AR$63</f>
        <v>1</v>
      </c>
      <c r="AS43" s="194">
        <f xml:space="preserve"> Time!AS$63</f>
        <v>1</v>
      </c>
      <c r="AT43" s="194">
        <f xml:space="preserve"> Time!AT$63</f>
        <v>1</v>
      </c>
      <c r="AU43" s="194">
        <f xml:space="preserve"> Time!AU$63</f>
        <v>1</v>
      </c>
      <c r="AV43" s="194">
        <f xml:space="preserve"> Time!AV$63</f>
        <v>1</v>
      </c>
      <c r="AW43" s="194">
        <f xml:space="preserve"> Time!AW$63</f>
        <v>1</v>
      </c>
      <c r="AX43" s="194">
        <f xml:space="preserve"> Time!AX$63</f>
        <v>1</v>
      </c>
      <c r="AY43" s="194">
        <f xml:space="preserve"> Time!AY$63</f>
        <v>1</v>
      </c>
      <c r="AZ43" s="194">
        <f xml:space="preserve"> Time!AZ$63</f>
        <v>1</v>
      </c>
      <c r="BA43" s="194">
        <f xml:space="preserve"> Time!BA$63</f>
        <v>1</v>
      </c>
      <c r="BB43" s="194">
        <f xml:space="preserve"> Time!BB$63</f>
        <v>1</v>
      </c>
      <c r="BC43" s="194">
        <f xml:space="preserve"> Time!BC$63</f>
        <v>1</v>
      </c>
      <c r="BD43" s="194">
        <f xml:space="preserve"> Time!BD$63</f>
        <v>1</v>
      </c>
      <c r="BE43" s="194">
        <f xml:space="preserve"> Time!BE$63</f>
        <v>1</v>
      </c>
      <c r="BF43" s="194">
        <f xml:space="preserve"> Time!BF$63</f>
        <v>1</v>
      </c>
      <c r="BG43" s="194">
        <f xml:space="preserve"> Time!BG$63</f>
        <v>1</v>
      </c>
      <c r="BH43" s="194">
        <f xml:space="preserve"> Time!BH$63</f>
        <v>1</v>
      </c>
      <c r="BI43" s="194">
        <f xml:space="preserve"> Time!BI$63</f>
        <v>1</v>
      </c>
      <c r="BJ43" s="194">
        <f xml:space="preserve"> Time!BJ$63</f>
        <v>1</v>
      </c>
      <c r="BK43" s="194">
        <f xml:space="preserve"> Time!BK$63</f>
        <v>1</v>
      </c>
      <c r="BL43" s="194">
        <f xml:space="preserve"> Time!BL$63</f>
        <v>1</v>
      </c>
      <c r="BM43" s="194">
        <f xml:space="preserve"> Time!BM$63</f>
        <v>1</v>
      </c>
      <c r="BN43" s="194">
        <f xml:space="preserve"> Time!BN$63</f>
        <v>1</v>
      </c>
      <c r="BO43" s="194">
        <f xml:space="preserve"> Time!BO$63</f>
        <v>1</v>
      </c>
      <c r="BP43" s="194">
        <f xml:space="preserve"> Time!BP$63</f>
        <v>1</v>
      </c>
      <c r="BQ43" s="194">
        <f xml:space="preserve"> Time!BQ$63</f>
        <v>1</v>
      </c>
      <c r="BR43" s="194">
        <f xml:space="preserve"> Time!BR$63</f>
        <v>1</v>
      </c>
      <c r="BS43" s="194">
        <f xml:space="preserve"> Time!BS$63</f>
        <v>1</v>
      </c>
      <c r="BT43" s="194">
        <f xml:space="preserve"> Time!BT$63</f>
        <v>0</v>
      </c>
      <c r="BU43" s="194">
        <f xml:space="preserve"> Time!BU$63</f>
        <v>0</v>
      </c>
      <c r="BV43" s="194">
        <f xml:space="preserve"> Time!BV$63</f>
        <v>0</v>
      </c>
      <c r="BW43" s="194">
        <f xml:space="preserve"> Time!BW$63</f>
        <v>0</v>
      </c>
    </row>
    <row r="44" spans="1:75" s="221" customFormat="1" x14ac:dyDescent="0.25">
      <c r="A44" s="217"/>
      <c r="B44" s="217"/>
      <c r="C44" s="218"/>
      <c r="D44" s="219"/>
      <c r="E44" s="220" t="s">
        <v>195</v>
      </c>
      <c r="F44" s="220"/>
      <c r="G44" s="220" t="s">
        <v>120</v>
      </c>
      <c r="H44" s="220"/>
      <c r="I44" s="220"/>
      <c r="J44" s="220">
        <f t="shared" ref="J44:BU44" si="25">$F41/$F42*J$11</f>
        <v>0</v>
      </c>
      <c r="K44" s="220">
        <f t="shared" si="25"/>
        <v>0</v>
      </c>
      <c r="L44" s="220">
        <f t="shared" si="25"/>
        <v>400</v>
      </c>
      <c r="M44" s="220">
        <f t="shared" si="25"/>
        <v>400</v>
      </c>
      <c r="N44" s="220">
        <f t="shared" si="25"/>
        <v>400</v>
      </c>
      <c r="O44" s="220">
        <f t="shared" si="25"/>
        <v>400</v>
      </c>
      <c r="P44" s="220">
        <f t="shared" si="25"/>
        <v>400</v>
      </c>
      <c r="Q44" s="220">
        <f t="shared" si="25"/>
        <v>400</v>
      </c>
      <c r="R44" s="220">
        <f t="shared" si="25"/>
        <v>400</v>
      </c>
      <c r="S44" s="220">
        <f t="shared" si="25"/>
        <v>400</v>
      </c>
      <c r="T44" s="220">
        <f t="shared" si="25"/>
        <v>400</v>
      </c>
      <c r="U44" s="220">
        <f t="shared" si="25"/>
        <v>400</v>
      </c>
      <c r="V44" s="220">
        <f t="shared" si="25"/>
        <v>400</v>
      </c>
      <c r="W44" s="220">
        <f t="shared" si="25"/>
        <v>400</v>
      </c>
      <c r="X44" s="220">
        <f t="shared" si="25"/>
        <v>400</v>
      </c>
      <c r="Y44" s="220">
        <f t="shared" si="25"/>
        <v>400</v>
      </c>
      <c r="Z44" s="220">
        <f t="shared" si="25"/>
        <v>400</v>
      </c>
      <c r="AA44" s="220">
        <f t="shared" si="25"/>
        <v>400</v>
      </c>
      <c r="AB44" s="220">
        <f t="shared" si="25"/>
        <v>400</v>
      </c>
      <c r="AC44" s="220">
        <f t="shared" si="25"/>
        <v>400</v>
      </c>
      <c r="AD44" s="220">
        <f t="shared" si="25"/>
        <v>400</v>
      </c>
      <c r="AE44" s="220">
        <f t="shared" si="25"/>
        <v>400</v>
      </c>
      <c r="AF44" s="220">
        <f t="shared" si="25"/>
        <v>400</v>
      </c>
      <c r="AG44" s="220">
        <f t="shared" si="25"/>
        <v>400</v>
      </c>
      <c r="AH44" s="220">
        <f t="shared" si="25"/>
        <v>400</v>
      </c>
      <c r="AI44" s="220">
        <f t="shared" si="25"/>
        <v>400</v>
      </c>
      <c r="AJ44" s="220">
        <f t="shared" si="25"/>
        <v>400</v>
      </c>
      <c r="AK44" s="220">
        <f t="shared" si="25"/>
        <v>400</v>
      </c>
      <c r="AL44" s="220">
        <f t="shared" si="25"/>
        <v>400</v>
      </c>
      <c r="AM44" s="220">
        <f t="shared" si="25"/>
        <v>400</v>
      </c>
      <c r="AN44" s="220">
        <f t="shared" si="25"/>
        <v>400</v>
      </c>
      <c r="AO44" s="220">
        <f t="shared" si="25"/>
        <v>400</v>
      </c>
      <c r="AP44" s="220">
        <f t="shared" si="25"/>
        <v>400</v>
      </c>
      <c r="AQ44" s="220">
        <f t="shared" si="25"/>
        <v>400</v>
      </c>
      <c r="AR44" s="220">
        <f t="shared" si="25"/>
        <v>400</v>
      </c>
      <c r="AS44" s="220">
        <f t="shared" si="25"/>
        <v>400</v>
      </c>
      <c r="AT44" s="220">
        <f t="shared" si="25"/>
        <v>400</v>
      </c>
      <c r="AU44" s="220">
        <f t="shared" si="25"/>
        <v>400</v>
      </c>
      <c r="AV44" s="220">
        <f t="shared" si="25"/>
        <v>400</v>
      </c>
      <c r="AW44" s="220">
        <f t="shared" si="25"/>
        <v>400</v>
      </c>
      <c r="AX44" s="220">
        <f t="shared" si="25"/>
        <v>400</v>
      </c>
      <c r="AY44" s="220">
        <f t="shared" si="25"/>
        <v>400</v>
      </c>
      <c r="AZ44" s="220">
        <f t="shared" si="25"/>
        <v>400</v>
      </c>
      <c r="BA44" s="220">
        <f t="shared" si="25"/>
        <v>400</v>
      </c>
      <c r="BB44" s="220">
        <f t="shared" si="25"/>
        <v>400</v>
      </c>
      <c r="BC44" s="220">
        <f t="shared" si="25"/>
        <v>400</v>
      </c>
      <c r="BD44" s="220">
        <f t="shared" si="25"/>
        <v>400</v>
      </c>
      <c r="BE44" s="220">
        <f t="shared" si="25"/>
        <v>400</v>
      </c>
      <c r="BF44" s="220">
        <f t="shared" si="25"/>
        <v>400</v>
      </c>
      <c r="BG44" s="220">
        <f t="shared" si="25"/>
        <v>400</v>
      </c>
      <c r="BH44" s="220">
        <f t="shared" si="25"/>
        <v>400</v>
      </c>
      <c r="BI44" s="220">
        <f t="shared" si="25"/>
        <v>400</v>
      </c>
      <c r="BJ44" s="220">
        <f t="shared" si="25"/>
        <v>400</v>
      </c>
      <c r="BK44" s="220">
        <f t="shared" si="25"/>
        <v>400</v>
      </c>
      <c r="BL44" s="220">
        <f t="shared" si="25"/>
        <v>400</v>
      </c>
      <c r="BM44" s="220">
        <f t="shared" si="25"/>
        <v>400</v>
      </c>
      <c r="BN44" s="220">
        <f t="shared" si="25"/>
        <v>400</v>
      </c>
      <c r="BO44" s="220">
        <f t="shared" si="25"/>
        <v>400</v>
      </c>
      <c r="BP44" s="220">
        <f t="shared" si="25"/>
        <v>400</v>
      </c>
      <c r="BQ44" s="220">
        <f t="shared" si="25"/>
        <v>400</v>
      </c>
      <c r="BR44" s="220">
        <f t="shared" si="25"/>
        <v>400</v>
      </c>
      <c r="BS44" s="220">
        <f t="shared" si="25"/>
        <v>400</v>
      </c>
      <c r="BT44" s="220">
        <f t="shared" si="25"/>
        <v>0</v>
      </c>
      <c r="BU44" s="220">
        <f t="shared" si="25"/>
        <v>0</v>
      </c>
      <c r="BV44" s="220">
        <f t="shared" ref="BV44:BW44" si="26">$F41/$F42*BV$11</f>
        <v>0</v>
      </c>
      <c r="BW44" s="220">
        <f t="shared" si="26"/>
        <v>0</v>
      </c>
    </row>
    <row r="46" spans="1:75" x14ac:dyDescent="0.25">
      <c r="E46" s="194" t="str">
        <f xml:space="preserve"> InpC!E$56</f>
        <v>Varaible running cost</v>
      </c>
      <c r="F46" s="194">
        <f xml:space="preserve"> InpC!F$56</f>
        <v>8</v>
      </c>
      <c r="G46" s="194" t="str">
        <f xml:space="preserve"> InpC!G$56</f>
        <v>USD per ORD</v>
      </c>
    </row>
    <row r="47" spans="1:75" x14ac:dyDescent="0.25">
      <c r="E47" s="194" t="str">
        <f xml:space="preserve"> OpRev!E$16</f>
        <v>Rooms - standard</v>
      </c>
      <c r="F47" s="194">
        <f xml:space="preserve"> OpRev!F$16</f>
        <v>0</v>
      </c>
      <c r="G47" s="194" t="str">
        <f xml:space="preserve"> OpRev!G$16</f>
        <v>rooms</v>
      </c>
      <c r="H47" s="194">
        <f xml:space="preserve"> OpRev!H$16</f>
        <v>0</v>
      </c>
      <c r="I47" s="194">
        <f xml:space="preserve"> OpRev!I$16</f>
        <v>0</v>
      </c>
      <c r="J47" s="194">
        <f xml:space="preserve"> OpRev!J$16</f>
        <v>0</v>
      </c>
      <c r="K47" s="194">
        <f xml:space="preserve"> OpRev!K$16</f>
        <v>0</v>
      </c>
      <c r="L47" s="194">
        <f xml:space="preserve"> OpRev!L$16</f>
        <v>140</v>
      </c>
      <c r="M47" s="194">
        <f xml:space="preserve"> OpRev!M$16</f>
        <v>260</v>
      </c>
      <c r="N47" s="194">
        <f xml:space="preserve"> OpRev!N$16</f>
        <v>300</v>
      </c>
      <c r="O47" s="194">
        <f xml:space="preserve"> OpRev!O$16</f>
        <v>340</v>
      </c>
      <c r="P47" s="194">
        <f xml:space="preserve"> OpRev!P$16</f>
        <v>140</v>
      </c>
      <c r="Q47" s="194">
        <f xml:space="preserve"> OpRev!Q$16</f>
        <v>260</v>
      </c>
      <c r="R47" s="194">
        <f xml:space="preserve"> OpRev!R$16</f>
        <v>300</v>
      </c>
      <c r="S47" s="194">
        <f xml:space="preserve"> OpRev!S$16</f>
        <v>340</v>
      </c>
      <c r="T47" s="194">
        <f xml:space="preserve"> OpRev!T$16</f>
        <v>140</v>
      </c>
      <c r="U47" s="194">
        <f xml:space="preserve"> OpRev!U$16</f>
        <v>260</v>
      </c>
      <c r="V47" s="194">
        <f xml:space="preserve"> OpRev!V$16</f>
        <v>300</v>
      </c>
      <c r="W47" s="194">
        <f xml:space="preserve"> OpRev!W$16</f>
        <v>340</v>
      </c>
      <c r="X47" s="194">
        <f xml:space="preserve"> OpRev!X$16</f>
        <v>140</v>
      </c>
      <c r="Y47" s="194">
        <f xml:space="preserve"> OpRev!Y$16</f>
        <v>260</v>
      </c>
      <c r="Z47" s="194">
        <f xml:space="preserve"> OpRev!Z$16</f>
        <v>300</v>
      </c>
      <c r="AA47" s="194">
        <f xml:space="preserve"> OpRev!AA$16</f>
        <v>340</v>
      </c>
      <c r="AB47" s="194">
        <f xml:space="preserve"> OpRev!AB$16</f>
        <v>140</v>
      </c>
      <c r="AC47" s="194">
        <f xml:space="preserve"> OpRev!AC$16</f>
        <v>260</v>
      </c>
      <c r="AD47" s="194">
        <f xml:space="preserve"> OpRev!AD$16</f>
        <v>300</v>
      </c>
      <c r="AE47" s="194">
        <f xml:space="preserve"> OpRev!AE$16</f>
        <v>340</v>
      </c>
      <c r="AF47" s="194">
        <f xml:space="preserve"> OpRev!AF$16</f>
        <v>140</v>
      </c>
      <c r="AG47" s="194">
        <f xml:space="preserve"> OpRev!AG$16</f>
        <v>260</v>
      </c>
      <c r="AH47" s="194">
        <f xml:space="preserve"> OpRev!AH$16</f>
        <v>300</v>
      </c>
      <c r="AI47" s="194">
        <f xml:space="preserve"> OpRev!AI$16</f>
        <v>340</v>
      </c>
      <c r="AJ47" s="194">
        <f xml:space="preserve"> OpRev!AJ$16</f>
        <v>140</v>
      </c>
      <c r="AK47" s="194">
        <f xml:space="preserve"> OpRev!AK$16</f>
        <v>260</v>
      </c>
      <c r="AL47" s="194">
        <f xml:space="preserve"> OpRev!AL$16</f>
        <v>300</v>
      </c>
      <c r="AM47" s="194">
        <f xml:space="preserve"> OpRev!AM$16</f>
        <v>340</v>
      </c>
      <c r="AN47" s="194">
        <f xml:space="preserve"> OpRev!AN$16</f>
        <v>140</v>
      </c>
      <c r="AO47" s="194">
        <f xml:space="preserve"> OpRev!AO$16</f>
        <v>260</v>
      </c>
      <c r="AP47" s="194">
        <f xml:space="preserve"> OpRev!AP$16</f>
        <v>300</v>
      </c>
      <c r="AQ47" s="194">
        <f xml:space="preserve"> OpRev!AQ$16</f>
        <v>340</v>
      </c>
      <c r="AR47" s="194">
        <f xml:space="preserve"> OpRev!AR$16</f>
        <v>140</v>
      </c>
      <c r="AS47" s="194">
        <f xml:space="preserve"> OpRev!AS$16</f>
        <v>260</v>
      </c>
      <c r="AT47" s="194">
        <f xml:space="preserve"> OpRev!AT$16</f>
        <v>300</v>
      </c>
      <c r="AU47" s="194">
        <f xml:space="preserve"> OpRev!AU$16</f>
        <v>340</v>
      </c>
      <c r="AV47" s="194">
        <f xml:space="preserve"> OpRev!AV$16</f>
        <v>140</v>
      </c>
      <c r="AW47" s="194">
        <f xml:space="preserve"> OpRev!AW$16</f>
        <v>260</v>
      </c>
      <c r="AX47" s="194">
        <f xml:space="preserve"> OpRev!AX$16</f>
        <v>300</v>
      </c>
      <c r="AY47" s="194">
        <f xml:space="preserve"> OpRev!AY$16</f>
        <v>340</v>
      </c>
      <c r="AZ47" s="194">
        <f xml:space="preserve"> OpRev!AZ$16</f>
        <v>140</v>
      </c>
      <c r="BA47" s="194">
        <f xml:space="preserve"> OpRev!BA$16</f>
        <v>260</v>
      </c>
      <c r="BB47" s="194">
        <f xml:space="preserve"> OpRev!BB$16</f>
        <v>300</v>
      </c>
      <c r="BC47" s="194">
        <f xml:space="preserve"> OpRev!BC$16</f>
        <v>340</v>
      </c>
      <c r="BD47" s="194">
        <f xml:space="preserve"> OpRev!BD$16</f>
        <v>140</v>
      </c>
      <c r="BE47" s="194">
        <f xml:space="preserve"> OpRev!BE$16</f>
        <v>260</v>
      </c>
      <c r="BF47" s="194">
        <f xml:space="preserve"> OpRev!BF$16</f>
        <v>300</v>
      </c>
      <c r="BG47" s="194">
        <f xml:space="preserve"> OpRev!BG$16</f>
        <v>340</v>
      </c>
      <c r="BH47" s="194">
        <f xml:space="preserve"> OpRev!BH$16</f>
        <v>140</v>
      </c>
      <c r="BI47" s="194">
        <f xml:space="preserve"> OpRev!BI$16</f>
        <v>260</v>
      </c>
      <c r="BJ47" s="194">
        <f xml:space="preserve"> OpRev!BJ$16</f>
        <v>300</v>
      </c>
      <c r="BK47" s="194">
        <f xml:space="preserve"> OpRev!BK$16</f>
        <v>340</v>
      </c>
      <c r="BL47" s="194">
        <f xml:space="preserve"> OpRev!BL$16</f>
        <v>140</v>
      </c>
      <c r="BM47" s="194">
        <f xml:space="preserve"> OpRev!BM$16</f>
        <v>260</v>
      </c>
      <c r="BN47" s="194">
        <f xml:space="preserve"> OpRev!BN$16</f>
        <v>300</v>
      </c>
      <c r="BO47" s="194">
        <f xml:space="preserve"> OpRev!BO$16</f>
        <v>340</v>
      </c>
      <c r="BP47" s="194">
        <f xml:space="preserve"> OpRev!BP$16</f>
        <v>140</v>
      </c>
      <c r="BQ47" s="194">
        <f xml:space="preserve"> OpRev!BQ$16</f>
        <v>260</v>
      </c>
      <c r="BR47" s="194">
        <f xml:space="preserve"> OpRev!BR$16</f>
        <v>300</v>
      </c>
      <c r="BS47" s="194">
        <f xml:space="preserve"> OpRev!BS$16</f>
        <v>340</v>
      </c>
      <c r="BT47" s="194">
        <f xml:space="preserve"> OpRev!BT$16</f>
        <v>0</v>
      </c>
      <c r="BU47" s="194">
        <f xml:space="preserve"> OpRev!BU$16</f>
        <v>0</v>
      </c>
      <c r="BV47" s="194">
        <f xml:space="preserve"> OpRev!BV$16</f>
        <v>0</v>
      </c>
      <c r="BW47" s="194">
        <f xml:space="preserve"> OpRev!BW$16</f>
        <v>0</v>
      </c>
    </row>
    <row r="48" spans="1:75" x14ac:dyDescent="0.25">
      <c r="E48" s="194" t="str">
        <f xml:space="preserve"> OpRev!E$17</f>
        <v>Rooms - premium</v>
      </c>
      <c r="F48" s="194">
        <f xml:space="preserve"> OpRev!F$17</f>
        <v>0</v>
      </c>
      <c r="G48" s="194" t="str">
        <f xml:space="preserve"> OpRev!G$17</f>
        <v>rooms</v>
      </c>
      <c r="H48" s="194">
        <f xml:space="preserve"> OpRev!H$17</f>
        <v>0</v>
      </c>
      <c r="I48" s="194">
        <f xml:space="preserve"> OpRev!I$17</f>
        <v>0</v>
      </c>
      <c r="J48" s="194">
        <f xml:space="preserve"> OpRev!J$17</f>
        <v>0</v>
      </c>
      <c r="K48" s="194">
        <f xml:space="preserve"> OpRev!K$17</f>
        <v>0</v>
      </c>
      <c r="L48" s="194">
        <f xml:space="preserve"> OpRev!L$17</f>
        <v>40</v>
      </c>
      <c r="M48" s="194">
        <f xml:space="preserve"> OpRev!M$17</f>
        <v>90</v>
      </c>
      <c r="N48" s="194">
        <f xml:space="preserve"> OpRev!N$17</f>
        <v>90</v>
      </c>
      <c r="O48" s="194">
        <f xml:space="preserve"> OpRev!O$17</f>
        <v>180</v>
      </c>
      <c r="P48" s="194">
        <f xml:space="preserve"> OpRev!P$17</f>
        <v>40</v>
      </c>
      <c r="Q48" s="194">
        <f xml:space="preserve"> OpRev!Q$17</f>
        <v>90</v>
      </c>
      <c r="R48" s="194">
        <f xml:space="preserve"> OpRev!R$17</f>
        <v>90</v>
      </c>
      <c r="S48" s="194">
        <f xml:space="preserve"> OpRev!S$17</f>
        <v>180</v>
      </c>
      <c r="T48" s="194">
        <f xml:space="preserve"> OpRev!T$17</f>
        <v>40</v>
      </c>
      <c r="U48" s="194">
        <f xml:space="preserve"> OpRev!U$17</f>
        <v>90</v>
      </c>
      <c r="V48" s="194">
        <f xml:space="preserve"> OpRev!V$17</f>
        <v>90</v>
      </c>
      <c r="W48" s="194">
        <f xml:space="preserve"> OpRev!W$17</f>
        <v>180</v>
      </c>
      <c r="X48" s="194">
        <f xml:space="preserve"> OpRev!X$17</f>
        <v>40</v>
      </c>
      <c r="Y48" s="194">
        <f xml:space="preserve"> OpRev!Y$17</f>
        <v>90</v>
      </c>
      <c r="Z48" s="194">
        <f xml:space="preserve"> OpRev!Z$17</f>
        <v>90</v>
      </c>
      <c r="AA48" s="194">
        <f xml:space="preserve"> OpRev!AA$17</f>
        <v>180</v>
      </c>
      <c r="AB48" s="194">
        <f xml:space="preserve"> OpRev!AB$17</f>
        <v>40</v>
      </c>
      <c r="AC48" s="194">
        <f xml:space="preserve"> OpRev!AC$17</f>
        <v>90</v>
      </c>
      <c r="AD48" s="194">
        <f xml:space="preserve"> OpRev!AD$17</f>
        <v>90</v>
      </c>
      <c r="AE48" s="194">
        <f xml:space="preserve"> OpRev!AE$17</f>
        <v>180</v>
      </c>
      <c r="AF48" s="194">
        <f xml:space="preserve"> OpRev!AF$17</f>
        <v>40</v>
      </c>
      <c r="AG48" s="194">
        <f xml:space="preserve"> OpRev!AG$17</f>
        <v>90</v>
      </c>
      <c r="AH48" s="194">
        <f xml:space="preserve"> OpRev!AH$17</f>
        <v>90</v>
      </c>
      <c r="AI48" s="194">
        <f xml:space="preserve"> OpRev!AI$17</f>
        <v>180</v>
      </c>
      <c r="AJ48" s="194">
        <f xml:space="preserve"> OpRev!AJ$17</f>
        <v>40</v>
      </c>
      <c r="AK48" s="194">
        <f xml:space="preserve"> OpRev!AK$17</f>
        <v>90</v>
      </c>
      <c r="AL48" s="194">
        <f xml:space="preserve"> OpRev!AL$17</f>
        <v>90</v>
      </c>
      <c r="AM48" s="194">
        <f xml:space="preserve"> OpRev!AM$17</f>
        <v>180</v>
      </c>
      <c r="AN48" s="194">
        <f xml:space="preserve"> OpRev!AN$17</f>
        <v>40</v>
      </c>
      <c r="AO48" s="194">
        <f xml:space="preserve"> OpRev!AO$17</f>
        <v>90</v>
      </c>
      <c r="AP48" s="194">
        <f xml:space="preserve"> OpRev!AP$17</f>
        <v>90</v>
      </c>
      <c r="AQ48" s="194">
        <f xml:space="preserve"> OpRev!AQ$17</f>
        <v>180</v>
      </c>
      <c r="AR48" s="194">
        <f xml:space="preserve"> OpRev!AR$17</f>
        <v>40</v>
      </c>
      <c r="AS48" s="194">
        <f xml:space="preserve"> OpRev!AS$17</f>
        <v>90</v>
      </c>
      <c r="AT48" s="194">
        <f xml:space="preserve"> OpRev!AT$17</f>
        <v>90</v>
      </c>
      <c r="AU48" s="194">
        <f xml:space="preserve"> OpRev!AU$17</f>
        <v>180</v>
      </c>
      <c r="AV48" s="194">
        <f xml:space="preserve"> OpRev!AV$17</f>
        <v>40</v>
      </c>
      <c r="AW48" s="194">
        <f xml:space="preserve"> OpRev!AW$17</f>
        <v>90</v>
      </c>
      <c r="AX48" s="194">
        <f xml:space="preserve"> OpRev!AX$17</f>
        <v>90</v>
      </c>
      <c r="AY48" s="194">
        <f xml:space="preserve"> OpRev!AY$17</f>
        <v>180</v>
      </c>
      <c r="AZ48" s="194">
        <f xml:space="preserve"> OpRev!AZ$17</f>
        <v>40</v>
      </c>
      <c r="BA48" s="194">
        <f xml:space="preserve"> OpRev!BA$17</f>
        <v>90</v>
      </c>
      <c r="BB48" s="194">
        <f xml:space="preserve"> OpRev!BB$17</f>
        <v>90</v>
      </c>
      <c r="BC48" s="194">
        <f xml:space="preserve"> OpRev!BC$17</f>
        <v>180</v>
      </c>
      <c r="BD48" s="194">
        <f xml:space="preserve"> OpRev!BD$17</f>
        <v>40</v>
      </c>
      <c r="BE48" s="194">
        <f xml:space="preserve"> OpRev!BE$17</f>
        <v>90</v>
      </c>
      <c r="BF48" s="194">
        <f xml:space="preserve"> OpRev!BF$17</f>
        <v>90</v>
      </c>
      <c r="BG48" s="194">
        <f xml:space="preserve"> OpRev!BG$17</f>
        <v>180</v>
      </c>
      <c r="BH48" s="194">
        <f xml:space="preserve"> OpRev!BH$17</f>
        <v>40</v>
      </c>
      <c r="BI48" s="194">
        <f xml:space="preserve"> OpRev!BI$17</f>
        <v>90</v>
      </c>
      <c r="BJ48" s="194">
        <f xml:space="preserve"> OpRev!BJ$17</f>
        <v>90</v>
      </c>
      <c r="BK48" s="194">
        <f xml:space="preserve"> OpRev!BK$17</f>
        <v>180</v>
      </c>
      <c r="BL48" s="194">
        <f xml:space="preserve"> OpRev!BL$17</f>
        <v>40</v>
      </c>
      <c r="BM48" s="194">
        <f xml:space="preserve"> OpRev!BM$17</f>
        <v>90</v>
      </c>
      <c r="BN48" s="194">
        <f xml:space="preserve"> OpRev!BN$17</f>
        <v>90</v>
      </c>
      <c r="BO48" s="194">
        <f xml:space="preserve"> OpRev!BO$17</f>
        <v>180</v>
      </c>
      <c r="BP48" s="194">
        <f xml:space="preserve"> OpRev!BP$17</f>
        <v>40</v>
      </c>
      <c r="BQ48" s="194">
        <f xml:space="preserve"> OpRev!BQ$17</f>
        <v>90</v>
      </c>
      <c r="BR48" s="194">
        <f xml:space="preserve"> OpRev!BR$17</f>
        <v>90</v>
      </c>
      <c r="BS48" s="194">
        <f xml:space="preserve"> OpRev!BS$17</f>
        <v>180</v>
      </c>
      <c r="BT48" s="194">
        <f xml:space="preserve"> OpRev!BT$17</f>
        <v>0</v>
      </c>
      <c r="BU48" s="194">
        <f xml:space="preserve"> OpRev!BU$17</f>
        <v>0</v>
      </c>
      <c r="BV48" s="194">
        <f xml:space="preserve"> OpRev!BV$17</f>
        <v>0</v>
      </c>
      <c r="BW48" s="194">
        <f xml:space="preserve"> OpRev!BW$17</f>
        <v>0</v>
      </c>
    </row>
    <row r="49" spans="1:75" x14ac:dyDescent="0.25">
      <c r="E49" s="194" t="str">
        <f xml:space="preserve"> OpRev!E$18</f>
        <v>Rooms - suites</v>
      </c>
      <c r="F49" s="194">
        <f xml:space="preserve"> OpRev!F$18</f>
        <v>0</v>
      </c>
      <c r="G49" s="194" t="str">
        <f xml:space="preserve"> OpRev!G$18</f>
        <v>rooms</v>
      </c>
      <c r="H49" s="194">
        <f xml:space="preserve"> OpRev!H$18</f>
        <v>0</v>
      </c>
      <c r="I49" s="194">
        <f xml:space="preserve"> OpRev!I$18</f>
        <v>0</v>
      </c>
      <c r="J49" s="194">
        <f xml:space="preserve"> OpRev!J$18</f>
        <v>0</v>
      </c>
      <c r="K49" s="194">
        <f xml:space="preserve"> OpRev!K$18</f>
        <v>0</v>
      </c>
      <c r="L49" s="194">
        <f xml:space="preserve"> OpRev!L$18</f>
        <v>2.5</v>
      </c>
      <c r="M49" s="194">
        <f xml:space="preserve"> OpRev!M$18</f>
        <v>2.5</v>
      </c>
      <c r="N49" s="194">
        <f xml:space="preserve"> OpRev!N$18</f>
        <v>2.5</v>
      </c>
      <c r="O49" s="194">
        <f xml:space="preserve"> OpRev!O$18</f>
        <v>46</v>
      </c>
      <c r="P49" s="194">
        <f xml:space="preserve"> OpRev!P$18</f>
        <v>2.5</v>
      </c>
      <c r="Q49" s="194">
        <f xml:space="preserve"> OpRev!Q$18</f>
        <v>2.5</v>
      </c>
      <c r="R49" s="194">
        <f xml:space="preserve"> OpRev!R$18</f>
        <v>2.5</v>
      </c>
      <c r="S49" s="194">
        <f xml:space="preserve"> OpRev!S$18</f>
        <v>46</v>
      </c>
      <c r="T49" s="194">
        <f xml:space="preserve"> OpRev!T$18</f>
        <v>2.5</v>
      </c>
      <c r="U49" s="194">
        <f xml:space="preserve"> OpRev!U$18</f>
        <v>2.5</v>
      </c>
      <c r="V49" s="194">
        <f xml:space="preserve"> OpRev!V$18</f>
        <v>2.5</v>
      </c>
      <c r="W49" s="194">
        <f xml:space="preserve"> OpRev!W$18</f>
        <v>46</v>
      </c>
      <c r="X49" s="194">
        <f xml:space="preserve"> OpRev!X$18</f>
        <v>46</v>
      </c>
      <c r="Y49" s="194">
        <f xml:space="preserve"> OpRev!Y$18</f>
        <v>2.5</v>
      </c>
      <c r="Z49" s="194">
        <f xml:space="preserve"> OpRev!Z$18</f>
        <v>2.5</v>
      </c>
      <c r="AA49" s="194">
        <f xml:space="preserve"> OpRev!AA$18</f>
        <v>2.5</v>
      </c>
      <c r="AB49" s="194">
        <f xml:space="preserve"> OpRev!AB$18</f>
        <v>46</v>
      </c>
      <c r="AC49" s="194">
        <f xml:space="preserve"> OpRev!AC$18</f>
        <v>2.5</v>
      </c>
      <c r="AD49" s="194">
        <f xml:space="preserve"> OpRev!AD$18</f>
        <v>2.5</v>
      </c>
      <c r="AE49" s="194">
        <f xml:space="preserve"> OpRev!AE$18</f>
        <v>2.5</v>
      </c>
      <c r="AF49" s="194">
        <f xml:space="preserve"> OpRev!AF$18</f>
        <v>46</v>
      </c>
      <c r="AG49" s="194">
        <f xml:space="preserve"> OpRev!AG$18</f>
        <v>2.5</v>
      </c>
      <c r="AH49" s="194">
        <f xml:space="preserve"> OpRev!AH$18</f>
        <v>2.5</v>
      </c>
      <c r="AI49" s="194">
        <f xml:space="preserve"> OpRev!AI$18</f>
        <v>2.5</v>
      </c>
      <c r="AJ49" s="194">
        <f xml:space="preserve"> OpRev!AJ$18</f>
        <v>46</v>
      </c>
      <c r="AK49" s="194">
        <f xml:space="preserve"> OpRev!AK$18</f>
        <v>2.5</v>
      </c>
      <c r="AL49" s="194">
        <f xml:space="preserve"> OpRev!AL$18</f>
        <v>2.5</v>
      </c>
      <c r="AM49" s="194">
        <f xml:space="preserve"> OpRev!AM$18</f>
        <v>2.5</v>
      </c>
      <c r="AN49" s="194">
        <f xml:space="preserve"> OpRev!AN$18</f>
        <v>46</v>
      </c>
      <c r="AO49" s="194">
        <f xml:space="preserve"> OpRev!AO$18</f>
        <v>2.5</v>
      </c>
      <c r="AP49" s="194">
        <f xml:space="preserve"> OpRev!AP$18</f>
        <v>2.5</v>
      </c>
      <c r="AQ49" s="194">
        <f xml:space="preserve"> OpRev!AQ$18</f>
        <v>2.5</v>
      </c>
      <c r="AR49" s="194">
        <f xml:space="preserve"> OpRev!AR$18</f>
        <v>46</v>
      </c>
      <c r="AS49" s="194">
        <f xml:space="preserve"> OpRev!AS$18</f>
        <v>2.5</v>
      </c>
      <c r="AT49" s="194">
        <f xml:space="preserve"> OpRev!AT$18</f>
        <v>2.5</v>
      </c>
      <c r="AU49" s="194">
        <f xml:space="preserve"> OpRev!AU$18</f>
        <v>2.5</v>
      </c>
      <c r="AV49" s="194">
        <f xml:space="preserve"> OpRev!AV$18</f>
        <v>46</v>
      </c>
      <c r="AW49" s="194">
        <f xml:space="preserve"> OpRev!AW$18</f>
        <v>2.5</v>
      </c>
      <c r="AX49" s="194">
        <f xml:space="preserve"> OpRev!AX$18</f>
        <v>2.5</v>
      </c>
      <c r="AY49" s="194">
        <f xml:space="preserve"> OpRev!AY$18</f>
        <v>2.5</v>
      </c>
      <c r="AZ49" s="194">
        <f xml:space="preserve"> OpRev!AZ$18</f>
        <v>46</v>
      </c>
      <c r="BA49" s="194">
        <f xml:space="preserve"> OpRev!BA$18</f>
        <v>2.5</v>
      </c>
      <c r="BB49" s="194">
        <f xml:space="preserve"> OpRev!BB$18</f>
        <v>2.5</v>
      </c>
      <c r="BC49" s="194">
        <f xml:space="preserve"> OpRev!BC$18</f>
        <v>2.5</v>
      </c>
      <c r="BD49" s="194">
        <f xml:space="preserve"> OpRev!BD$18</f>
        <v>46</v>
      </c>
      <c r="BE49" s="194">
        <f xml:space="preserve"> OpRev!BE$18</f>
        <v>2.5</v>
      </c>
      <c r="BF49" s="194">
        <f xml:space="preserve"> OpRev!BF$18</f>
        <v>2.5</v>
      </c>
      <c r="BG49" s="194">
        <f xml:space="preserve"> OpRev!BG$18</f>
        <v>2.5</v>
      </c>
      <c r="BH49" s="194">
        <f xml:space="preserve"> OpRev!BH$18</f>
        <v>46</v>
      </c>
      <c r="BI49" s="194">
        <f xml:space="preserve"> OpRev!BI$18</f>
        <v>2.5</v>
      </c>
      <c r="BJ49" s="194">
        <f xml:space="preserve"> OpRev!BJ$18</f>
        <v>2.5</v>
      </c>
      <c r="BK49" s="194">
        <f xml:space="preserve"> OpRev!BK$18</f>
        <v>2.5</v>
      </c>
      <c r="BL49" s="194">
        <f xml:space="preserve"> OpRev!BL$18</f>
        <v>46</v>
      </c>
      <c r="BM49" s="194">
        <f xml:space="preserve"> OpRev!BM$18</f>
        <v>2.5</v>
      </c>
      <c r="BN49" s="194">
        <f xml:space="preserve"> OpRev!BN$18</f>
        <v>2.5</v>
      </c>
      <c r="BO49" s="194">
        <f xml:space="preserve"> OpRev!BO$18</f>
        <v>2.5</v>
      </c>
      <c r="BP49" s="194">
        <f xml:space="preserve"> OpRev!BP$18</f>
        <v>46</v>
      </c>
      <c r="BQ49" s="194">
        <f xml:space="preserve"> OpRev!BQ$18</f>
        <v>2.5</v>
      </c>
      <c r="BR49" s="194">
        <f xml:space="preserve"> OpRev!BR$18</f>
        <v>2.5</v>
      </c>
      <c r="BS49" s="194">
        <f xml:space="preserve"> OpRev!BS$18</f>
        <v>2.5</v>
      </c>
      <c r="BT49" s="194">
        <f xml:space="preserve"> OpRev!BT$18</f>
        <v>0</v>
      </c>
      <c r="BU49" s="194">
        <f xml:space="preserve"> OpRev!BU$18</f>
        <v>0</v>
      </c>
      <c r="BV49" s="194">
        <f xml:space="preserve"> OpRev!BV$18</f>
        <v>0</v>
      </c>
      <c r="BW49" s="194">
        <f xml:space="preserve"> OpRev!BW$18</f>
        <v>0</v>
      </c>
    </row>
    <row r="50" spans="1:75" x14ac:dyDescent="0.25">
      <c r="E50" s="194"/>
      <c r="F50" s="194"/>
      <c r="G50" s="194"/>
      <c r="H50" s="194"/>
      <c r="I50" s="194"/>
      <c r="J50" s="194"/>
      <c r="K50" s="194"/>
      <c r="L50" s="194"/>
      <c r="M50" s="194"/>
      <c r="N50" s="194"/>
      <c r="O50" s="194"/>
      <c r="P50" s="194"/>
      <c r="Q50" s="194"/>
      <c r="R50" s="194"/>
      <c r="S50" s="194"/>
      <c r="T50" s="194"/>
      <c r="U50" s="194"/>
      <c r="V50" s="194"/>
      <c r="W50" s="194"/>
      <c r="X50" s="194"/>
      <c r="Y50" s="194"/>
      <c r="Z50" s="194"/>
      <c r="AA50" s="194"/>
      <c r="AB50" s="194"/>
      <c r="AC50" s="194"/>
      <c r="AD50" s="194"/>
      <c r="AE50" s="194"/>
      <c r="AF50" s="194"/>
      <c r="AG50" s="194"/>
      <c r="AH50" s="194"/>
      <c r="AI50" s="194"/>
      <c r="AJ50" s="194"/>
      <c r="AK50" s="194"/>
      <c r="AL50" s="194"/>
      <c r="AM50" s="194"/>
      <c r="AN50" s="194"/>
      <c r="AO50" s="194"/>
      <c r="AP50" s="194"/>
      <c r="AQ50" s="194"/>
      <c r="AR50" s="194"/>
      <c r="AS50" s="194"/>
      <c r="AT50" s="194"/>
      <c r="AU50" s="194"/>
      <c r="AV50" s="194"/>
      <c r="AW50" s="194"/>
      <c r="AX50" s="194"/>
      <c r="AY50" s="194"/>
      <c r="AZ50" s="194"/>
      <c r="BA50" s="194"/>
      <c r="BB50" s="194"/>
      <c r="BC50" s="194"/>
      <c r="BD50" s="194"/>
      <c r="BE50" s="194"/>
      <c r="BF50" s="194"/>
      <c r="BG50" s="194"/>
      <c r="BH50" s="194"/>
      <c r="BI50" s="194"/>
      <c r="BJ50" s="194"/>
      <c r="BK50" s="194"/>
      <c r="BL50" s="194"/>
      <c r="BM50" s="194"/>
      <c r="BN50" s="194"/>
      <c r="BO50" s="194"/>
      <c r="BP50" s="194"/>
      <c r="BQ50" s="194"/>
      <c r="BR50" s="194"/>
      <c r="BS50" s="194"/>
      <c r="BT50" s="194"/>
      <c r="BU50" s="194"/>
      <c r="BV50" s="194"/>
      <c r="BW50" s="194"/>
    </row>
    <row r="51" spans="1:75" x14ac:dyDescent="0.25">
      <c r="E51" s="11" t="s">
        <v>97</v>
      </c>
      <c r="G51" s="11" t="s">
        <v>121</v>
      </c>
      <c r="J51" s="11">
        <f t="shared" ref="J51:AO51" si="27">J47*$F$46</f>
        <v>0</v>
      </c>
      <c r="K51" s="11">
        <f t="shared" si="27"/>
        <v>0</v>
      </c>
      <c r="L51" s="11">
        <f t="shared" si="27"/>
        <v>1120</v>
      </c>
      <c r="M51" s="11">
        <f t="shared" si="27"/>
        <v>2080</v>
      </c>
      <c r="N51" s="11">
        <f t="shared" si="27"/>
        <v>2400</v>
      </c>
      <c r="O51" s="11">
        <f t="shared" si="27"/>
        <v>2720</v>
      </c>
      <c r="P51" s="11">
        <f t="shared" si="27"/>
        <v>1120</v>
      </c>
      <c r="Q51" s="11">
        <f t="shared" si="27"/>
        <v>2080</v>
      </c>
      <c r="R51" s="11">
        <f t="shared" si="27"/>
        <v>2400</v>
      </c>
      <c r="S51" s="11">
        <f t="shared" si="27"/>
        <v>2720</v>
      </c>
      <c r="T51" s="11">
        <f t="shared" si="27"/>
        <v>1120</v>
      </c>
      <c r="U51" s="11">
        <f t="shared" si="27"/>
        <v>2080</v>
      </c>
      <c r="V51" s="11">
        <f t="shared" si="27"/>
        <v>2400</v>
      </c>
      <c r="W51" s="11">
        <f t="shared" si="27"/>
        <v>2720</v>
      </c>
      <c r="X51" s="11">
        <f t="shared" si="27"/>
        <v>1120</v>
      </c>
      <c r="Y51" s="11">
        <f t="shared" si="27"/>
        <v>2080</v>
      </c>
      <c r="Z51" s="11">
        <f t="shared" si="27"/>
        <v>2400</v>
      </c>
      <c r="AA51" s="11">
        <f t="shared" si="27"/>
        <v>2720</v>
      </c>
      <c r="AB51" s="11">
        <f t="shared" si="27"/>
        <v>1120</v>
      </c>
      <c r="AC51" s="11">
        <f t="shared" si="27"/>
        <v>2080</v>
      </c>
      <c r="AD51" s="11">
        <f t="shared" si="27"/>
        <v>2400</v>
      </c>
      <c r="AE51" s="11">
        <f t="shared" si="27"/>
        <v>2720</v>
      </c>
      <c r="AF51" s="11">
        <f t="shared" si="27"/>
        <v>1120</v>
      </c>
      <c r="AG51" s="11">
        <f t="shared" si="27"/>
        <v>2080</v>
      </c>
      <c r="AH51" s="11">
        <f t="shared" si="27"/>
        <v>2400</v>
      </c>
      <c r="AI51" s="11">
        <f t="shared" si="27"/>
        <v>2720</v>
      </c>
      <c r="AJ51" s="11">
        <f t="shared" si="27"/>
        <v>1120</v>
      </c>
      <c r="AK51" s="11">
        <f t="shared" si="27"/>
        <v>2080</v>
      </c>
      <c r="AL51" s="11">
        <f t="shared" si="27"/>
        <v>2400</v>
      </c>
      <c r="AM51" s="11">
        <f t="shared" si="27"/>
        <v>2720</v>
      </c>
      <c r="AN51" s="11">
        <f t="shared" si="27"/>
        <v>1120</v>
      </c>
      <c r="AO51" s="11">
        <f t="shared" si="27"/>
        <v>2080</v>
      </c>
      <c r="AP51" s="11">
        <f t="shared" ref="AP51:BW51" si="28">AP47*$F$46</f>
        <v>2400</v>
      </c>
      <c r="AQ51" s="11">
        <f t="shared" si="28"/>
        <v>2720</v>
      </c>
      <c r="AR51" s="11">
        <f t="shared" si="28"/>
        <v>1120</v>
      </c>
      <c r="AS51" s="11">
        <f t="shared" si="28"/>
        <v>2080</v>
      </c>
      <c r="AT51" s="11">
        <f t="shared" si="28"/>
        <v>2400</v>
      </c>
      <c r="AU51" s="11">
        <f t="shared" si="28"/>
        <v>2720</v>
      </c>
      <c r="AV51" s="11">
        <f t="shared" si="28"/>
        <v>1120</v>
      </c>
      <c r="AW51" s="11">
        <f t="shared" si="28"/>
        <v>2080</v>
      </c>
      <c r="AX51" s="11">
        <f t="shared" si="28"/>
        <v>2400</v>
      </c>
      <c r="AY51" s="11">
        <f t="shared" si="28"/>
        <v>2720</v>
      </c>
      <c r="AZ51" s="11">
        <f t="shared" si="28"/>
        <v>1120</v>
      </c>
      <c r="BA51" s="11">
        <f t="shared" si="28"/>
        <v>2080</v>
      </c>
      <c r="BB51" s="11">
        <f t="shared" si="28"/>
        <v>2400</v>
      </c>
      <c r="BC51" s="11">
        <f t="shared" si="28"/>
        <v>2720</v>
      </c>
      <c r="BD51" s="11">
        <f t="shared" si="28"/>
        <v>1120</v>
      </c>
      <c r="BE51" s="11">
        <f t="shared" si="28"/>
        <v>2080</v>
      </c>
      <c r="BF51" s="11">
        <f t="shared" si="28"/>
        <v>2400</v>
      </c>
      <c r="BG51" s="11">
        <f t="shared" si="28"/>
        <v>2720</v>
      </c>
      <c r="BH51" s="11">
        <f t="shared" si="28"/>
        <v>1120</v>
      </c>
      <c r="BI51" s="11">
        <f t="shared" si="28"/>
        <v>2080</v>
      </c>
      <c r="BJ51" s="11">
        <f t="shared" si="28"/>
        <v>2400</v>
      </c>
      <c r="BK51" s="11">
        <f t="shared" si="28"/>
        <v>2720</v>
      </c>
      <c r="BL51" s="11">
        <f t="shared" si="28"/>
        <v>1120</v>
      </c>
      <c r="BM51" s="11">
        <f t="shared" si="28"/>
        <v>2080</v>
      </c>
      <c r="BN51" s="11">
        <f t="shared" si="28"/>
        <v>2400</v>
      </c>
      <c r="BO51" s="11">
        <f t="shared" si="28"/>
        <v>2720</v>
      </c>
      <c r="BP51" s="11">
        <f t="shared" si="28"/>
        <v>1120</v>
      </c>
      <c r="BQ51" s="11">
        <f t="shared" si="28"/>
        <v>2080</v>
      </c>
      <c r="BR51" s="11">
        <f t="shared" si="28"/>
        <v>2400</v>
      </c>
      <c r="BS51" s="11">
        <f t="shared" si="28"/>
        <v>2720</v>
      </c>
      <c r="BT51" s="11">
        <f t="shared" si="28"/>
        <v>0</v>
      </c>
      <c r="BU51" s="11">
        <f t="shared" si="28"/>
        <v>0</v>
      </c>
      <c r="BV51" s="11">
        <f t="shared" si="28"/>
        <v>0</v>
      </c>
      <c r="BW51" s="11">
        <f t="shared" si="28"/>
        <v>0</v>
      </c>
    </row>
    <row r="52" spans="1:75" x14ac:dyDescent="0.25">
      <c r="E52" s="11" t="s">
        <v>98</v>
      </c>
      <c r="G52" s="11" t="s">
        <v>121</v>
      </c>
      <c r="J52" s="11">
        <f t="shared" ref="J52:AO52" si="29">J48*$F$46</f>
        <v>0</v>
      </c>
      <c r="K52" s="11">
        <f t="shared" si="29"/>
        <v>0</v>
      </c>
      <c r="L52" s="11">
        <f t="shared" si="29"/>
        <v>320</v>
      </c>
      <c r="M52" s="11">
        <f t="shared" si="29"/>
        <v>720</v>
      </c>
      <c r="N52" s="11">
        <f t="shared" si="29"/>
        <v>720</v>
      </c>
      <c r="O52" s="11">
        <f t="shared" si="29"/>
        <v>1440</v>
      </c>
      <c r="P52" s="11">
        <f t="shared" si="29"/>
        <v>320</v>
      </c>
      <c r="Q52" s="11">
        <f t="shared" si="29"/>
        <v>720</v>
      </c>
      <c r="R52" s="11">
        <f t="shared" si="29"/>
        <v>720</v>
      </c>
      <c r="S52" s="11">
        <f t="shared" si="29"/>
        <v>1440</v>
      </c>
      <c r="T52" s="11">
        <f t="shared" si="29"/>
        <v>320</v>
      </c>
      <c r="U52" s="11">
        <f t="shared" si="29"/>
        <v>720</v>
      </c>
      <c r="V52" s="11">
        <f t="shared" si="29"/>
        <v>720</v>
      </c>
      <c r="W52" s="11">
        <f t="shared" si="29"/>
        <v>1440</v>
      </c>
      <c r="X52" s="11">
        <f t="shared" si="29"/>
        <v>320</v>
      </c>
      <c r="Y52" s="11">
        <f t="shared" si="29"/>
        <v>720</v>
      </c>
      <c r="Z52" s="11">
        <f t="shared" si="29"/>
        <v>720</v>
      </c>
      <c r="AA52" s="11">
        <f t="shared" si="29"/>
        <v>1440</v>
      </c>
      <c r="AB52" s="11">
        <f t="shared" si="29"/>
        <v>320</v>
      </c>
      <c r="AC52" s="11">
        <f t="shared" si="29"/>
        <v>720</v>
      </c>
      <c r="AD52" s="11">
        <f t="shared" si="29"/>
        <v>720</v>
      </c>
      <c r="AE52" s="11">
        <f t="shared" si="29"/>
        <v>1440</v>
      </c>
      <c r="AF52" s="11">
        <f t="shared" si="29"/>
        <v>320</v>
      </c>
      <c r="AG52" s="11">
        <f t="shared" si="29"/>
        <v>720</v>
      </c>
      <c r="AH52" s="11">
        <f t="shared" si="29"/>
        <v>720</v>
      </c>
      <c r="AI52" s="11">
        <f t="shared" si="29"/>
        <v>1440</v>
      </c>
      <c r="AJ52" s="11">
        <f t="shared" si="29"/>
        <v>320</v>
      </c>
      <c r="AK52" s="11">
        <f t="shared" si="29"/>
        <v>720</v>
      </c>
      <c r="AL52" s="11">
        <f t="shared" si="29"/>
        <v>720</v>
      </c>
      <c r="AM52" s="11">
        <f t="shared" si="29"/>
        <v>1440</v>
      </c>
      <c r="AN52" s="11">
        <f t="shared" si="29"/>
        <v>320</v>
      </c>
      <c r="AO52" s="11">
        <f t="shared" si="29"/>
        <v>720</v>
      </c>
      <c r="AP52" s="11">
        <f t="shared" ref="AP52:BW52" si="30">AP48*$F$46</f>
        <v>720</v>
      </c>
      <c r="AQ52" s="11">
        <f t="shared" si="30"/>
        <v>1440</v>
      </c>
      <c r="AR52" s="11">
        <f t="shared" si="30"/>
        <v>320</v>
      </c>
      <c r="AS52" s="11">
        <f t="shared" si="30"/>
        <v>720</v>
      </c>
      <c r="AT52" s="11">
        <f t="shared" si="30"/>
        <v>720</v>
      </c>
      <c r="AU52" s="11">
        <f t="shared" si="30"/>
        <v>1440</v>
      </c>
      <c r="AV52" s="11">
        <f t="shared" si="30"/>
        <v>320</v>
      </c>
      <c r="AW52" s="11">
        <f t="shared" si="30"/>
        <v>720</v>
      </c>
      <c r="AX52" s="11">
        <f t="shared" si="30"/>
        <v>720</v>
      </c>
      <c r="AY52" s="11">
        <f t="shared" si="30"/>
        <v>1440</v>
      </c>
      <c r="AZ52" s="11">
        <f t="shared" si="30"/>
        <v>320</v>
      </c>
      <c r="BA52" s="11">
        <f t="shared" si="30"/>
        <v>720</v>
      </c>
      <c r="BB52" s="11">
        <f t="shared" si="30"/>
        <v>720</v>
      </c>
      <c r="BC52" s="11">
        <f t="shared" si="30"/>
        <v>1440</v>
      </c>
      <c r="BD52" s="11">
        <f t="shared" si="30"/>
        <v>320</v>
      </c>
      <c r="BE52" s="11">
        <f t="shared" si="30"/>
        <v>720</v>
      </c>
      <c r="BF52" s="11">
        <f t="shared" si="30"/>
        <v>720</v>
      </c>
      <c r="BG52" s="11">
        <f t="shared" si="30"/>
        <v>1440</v>
      </c>
      <c r="BH52" s="11">
        <f t="shared" si="30"/>
        <v>320</v>
      </c>
      <c r="BI52" s="11">
        <f t="shared" si="30"/>
        <v>720</v>
      </c>
      <c r="BJ52" s="11">
        <f t="shared" si="30"/>
        <v>720</v>
      </c>
      <c r="BK52" s="11">
        <f t="shared" si="30"/>
        <v>1440</v>
      </c>
      <c r="BL52" s="11">
        <f t="shared" si="30"/>
        <v>320</v>
      </c>
      <c r="BM52" s="11">
        <f t="shared" si="30"/>
        <v>720</v>
      </c>
      <c r="BN52" s="11">
        <f t="shared" si="30"/>
        <v>720</v>
      </c>
      <c r="BO52" s="11">
        <f t="shared" si="30"/>
        <v>1440</v>
      </c>
      <c r="BP52" s="11">
        <f t="shared" si="30"/>
        <v>320</v>
      </c>
      <c r="BQ52" s="11">
        <f t="shared" si="30"/>
        <v>720</v>
      </c>
      <c r="BR52" s="11">
        <f t="shared" si="30"/>
        <v>720</v>
      </c>
      <c r="BS52" s="11">
        <f t="shared" si="30"/>
        <v>1440</v>
      </c>
      <c r="BT52" s="11">
        <f t="shared" si="30"/>
        <v>0</v>
      </c>
      <c r="BU52" s="11">
        <f t="shared" si="30"/>
        <v>0</v>
      </c>
      <c r="BV52" s="11">
        <f t="shared" si="30"/>
        <v>0</v>
      </c>
      <c r="BW52" s="11">
        <f t="shared" si="30"/>
        <v>0</v>
      </c>
    </row>
    <row r="53" spans="1:75" x14ac:dyDescent="0.25">
      <c r="E53" s="11" t="s">
        <v>99</v>
      </c>
      <c r="G53" s="11" t="s">
        <v>121</v>
      </c>
      <c r="J53" s="11">
        <f t="shared" ref="J53:AO53" si="31">J49*$F$46</f>
        <v>0</v>
      </c>
      <c r="K53" s="11">
        <f t="shared" si="31"/>
        <v>0</v>
      </c>
      <c r="L53" s="11">
        <f t="shared" si="31"/>
        <v>20</v>
      </c>
      <c r="M53" s="11">
        <f t="shared" si="31"/>
        <v>20</v>
      </c>
      <c r="N53" s="11">
        <f t="shared" si="31"/>
        <v>20</v>
      </c>
      <c r="O53" s="11">
        <f t="shared" si="31"/>
        <v>368</v>
      </c>
      <c r="P53" s="11">
        <f t="shared" si="31"/>
        <v>20</v>
      </c>
      <c r="Q53" s="11">
        <f t="shared" si="31"/>
        <v>20</v>
      </c>
      <c r="R53" s="11">
        <f t="shared" si="31"/>
        <v>20</v>
      </c>
      <c r="S53" s="11">
        <f t="shared" si="31"/>
        <v>368</v>
      </c>
      <c r="T53" s="11">
        <f t="shared" si="31"/>
        <v>20</v>
      </c>
      <c r="U53" s="11">
        <f t="shared" si="31"/>
        <v>20</v>
      </c>
      <c r="V53" s="11">
        <f t="shared" si="31"/>
        <v>20</v>
      </c>
      <c r="W53" s="11">
        <f t="shared" si="31"/>
        <v>368</v>
      </c>
      <c r="X53" s="11">
        <f t="shared" si="31"/>
        <v>368</v>
      </c>
      <c r="Y53" s="11">
        <f t="shared" si="31"/>
        <v>20</v>
      </c>
      <c r="Z53" s="11">
        <f t="shared" si="31"/>
        <v>20</v>
      </c>
      <c r="AA53" s="11">
        <f t="shared" si="31"/>
        <v>20</v>
      </c>
      <c r="AB53" s="11">
        <f t="shared" si="31"/>
        <v>368</v>
      </c>
      <c r="AC53" s="11">
        <f t="shared" si="31"/>
        <v>20</v>
      </c>
      <c r="AD53" s="11">
        <f t="shared" si="31"/>
        <v>20</v>
      </c>
      <c r="AE53" s="11">
        <f t="shared" si="31"/>
        <v>20</v>
      </c>
      <c r="AF53" s="11">
        <f t="shared" si="31"/>
        <v>368</v>
      </c>
      <c r="AG53" s="11">
        <f t="shared" si="31"/>
        <v>20</v>
      </c>
      <c r="AH53" s="11">
        <f t="shared" si="31"/>
        <v>20</v>
      </c>
      <c r="AI53" s="11">
        <f t="shared" si="31"/>
        <v>20</v>
      </c>
      <c r="AJ53" s="11">
        <f t="shared" si="31"/>
        <v>368</v>
      </c>
      <c r="AK53" s="11">
        <f t="shared" si="31"/>
        <v>20</v>
      </c>
      <c r="AL53" s="11">
        <f t="shared" si="31"/>
        <v>20</v>
      </c>
      <c r="AM53" s="11">
        <f t="shared" si="31"/>
        <v>20</v>
      </c>
      <c r="AN53" s="11">
        <f t="shared" si="31"/>
        <v>368</v>
      </c>
      <c r="AO53" s="11">
        <f t="shared" si="31"/>
        <v>20</v>
      </c>
      <c r="AP53" s="11">
        <f t="shared" ref="AP53:BW53" si="32">AP49*$F$46</f>
        <v>20</v>
      </c>
      <c r="AQ53" s="11">
        <f t="shared" si="32"/>
        <v>20</v>
      </c>
      <c r="AR53" s="11">
        <f t="shared" si="32"/>
        <v>368</v>
      </c>
      <c r="AS53" s="11">
        <f t="shared" si="32"/>
        <v>20</v>
      </c>
      <c r="AT53" s="11">
        <f t="shared" si="32"/>
        <v>20</v>
      </c>
      <c r="AU53" s="11">
        <f t="shared" si="32"/>
        <v>20</v>
      </c>
      <c r="AV53" s="11">
        <f t="shared" si="32"/>
        <v>368</v>
      </c>
      <c r="AW53" s="11">
        <f t="shared" si="32"/>
        <v>20</v>
      </c>
      <c r="AX53" s="11">
        <f t="shared" si="32"/>
        <v>20</v>
      </c>
      <c r="AY53" s="11">
        <f t="shared" si="32"/>
        <v>20</v>
      </c>
      <c r="AZ53" s="11">
        <f t="shared" si="32"/>
        <v>368</v>
      </c>
      <c r="BA53" s="11">
        <f t="shared" si="32"/>
        <v>20</v>
      </c>
      <c r="BB53" s="11">
        <f t="shared" si="32"/>
        <v>20</v>
      </c>
      <c r="BC53" s="11">
        <f t="shared" si="32"/>
        <v>20</v>
      </c>
      <c r="BD53" s="11">
        <f t="shared" si="32"/>
        <v>368</v>
      </c>
      <c r="BE53" s="11">
        <f t="shared" si="32"/>
        <v>20</v>
      </c>
      <c r="BF53" s="11">
        <f t="shared" si="32"/>
        <v>20</v>
      </c>
      <c r="BG53" s="11">
        <f t="shared" si="32"/>
        <v>20</v>
      </c>
      <c r="BH53" s="11">
        <f t="shared" si="32"/>
        <v>368</v>
      </c>
      <c r="BI53" s="11">
        <f t="shared" si="32"/>
        <v>20</v>
      </c>
      <c r="BJ53" s="11">
        <f t="shared" si="32"/>
        <v>20</v>
      </c>
      <c r="BK53" s="11">
        <f t="shared" si="32"/>
        <v>20</v>
      </c>
      <c r="BL53" s="11">
        <f t="shared" si="32"/>
        <v>368</v>
      </c>
      <c r="BM53" s="11">
        <f t="shared" si="32"/>
        <v>20</v>
      </c>
      <c r="BN53" s="11">
        <f t="shared" si="32"/>
        <v>20</v>
      </c>
      <c r="BO53" s="11">
        <f t="shared" si="32"/>
        <v>20</v>
      </c>
      <c r="BP53" s="11">
        <f t="shared" si="32"/>
        <v>368</v>
      </c>
      <c r="BQ53" s="11">
        <f t="shared" si="32"/>
        <v>20</v>
      </c>
      <c r="BR53" s="11">
        <f t="shared" si="32"/>
        <v>20</v>
      </c>
      <c r="BS53" s="11">
        <f t="shared" si="32"/>
        <v>20</v>
      </c>
      <c r="BT53" s="11">
        <f t="shared" si="32"/>
        <v>0</v>
      </c>
      <c r="BU53" s="11">
        <f t="shared" si="32"/>
        <v>0</v>
      </c>
      <c r="BV53" s="11">
        <f t="shared" si="32"/>
        <v>0</v>
      </c>
      <c r="BW53" s="11">
        <f t="shared" si="32"/>
        <v>0</v>
      </c>
    </row>
    <row r="54" spans="1:75" s="221" customFormat="1" x14ac:dyDescent="0.25">
      <c r="A54" s="217"/>
      <c r="B54" s="217"/>
      <c r="C54" s="218"/>
      <c r="D54" s="219"/>
      <c r="E54" s="226" t="s">
        <v>196</v>
      </c>
      <c r="F54" s="220"/>
      <c r="G54" s="220" t="s">
        <v>121</v>
      </c>
      <c r="H54" s="220"/>
      <c r="I54" s="220"/>
      <c r="J54" s="220">
        <f t="shared" ref="J54:AO54" si="33">SUM(J51:J53)</f>
        <v>0</v>
      </c>
      <c r="K54" s="220">
        <f t="shared" si="33"/>
        <v>0</v>
      </c>
      <c r="L54" s="220">
        <f t="shared" si="33"/>
        <v>1460</v>
      </c>
      <c r="M54" s="220">
        <f t="shared" si="33"/>
        <v>2820</v>
      </c>
      <c r="N54" s="220">
        <f t="shared" si="33"/>
        <v>3140</v>
      </c>
      <c r="O54" s="220">
        <f t="shared" si="33"/>
        <v>4528</v>
      </c>
      <c r="P54" s="220">
        <f t="shared" si="33"/>
        <v>1460</v>
      </c>
      <c r="Q54" s="220">
        <f t="shared" si="33"/>
        <v>2820</v>
      </c>
      <c r="R54" s="220">
        <f t="shared" si="33"/>
        <v>3140</v>
      </c>
      <c r="S54" s="220">
        <f t="shared" si="33"/>
        <v>4528</v>
      </c>
      <c r="T54" s="220">
        <f t="shared" si="33"/>
        <v>1460</v>
      </c>
      <c r="U54" s="220">
        <f t="shared" si="33"/>
        <v>2820</v>
      </c>
      <c r="V54" s="220">
        <f t="shared" si="33"/>
        <v>3140</v>
      </c>
      <c r="W54" s="220">
        <f t="shared" si="33"/>
        <v>4528</v>
      </c>
      <c r="X54" s="220">
        <f t="shared" si="33"/>
        <v>1808</v>
      </c>
      <c r="Y54" s="220">
        <f t="shared" si="33"/>
        <v>2820</v>
      </c>
      <c r="Z54" s="220">
        <f t="shared" si="33"/>
        <v>3140</v>
      </c>
      <c r="AA54" s="220">
        <f t="shared" si="33"/>
        <v>4180</v>
      </c>
      <c r="AB54" s="220">
        <f t="shared" si="33"/>
        <v>1808</v>
      </c>
      <c r="AC54" s="220">
        <f t="shared" si="33"/>
        <v>2820</v>
      </c>
      <c r="AD54" s="220">
        <f t="shared" si="33"/>
        <v>3140</v>
      </c>
      <c r="AE54" s="220">
        <f t="shared" si="33"/>
        <v>4180</v>
      </c>
      <c r="AF54" s="220">
        <f t="shared" si="33"/>
        <v>1808</v>
      </c>
      <c r="AG54" s="220">
        <f t="shared" si="33"/>
        <v>2820</v>
      </c>
      <c r="AH54" s="220">
        <f t="shared" si="33"/>
        <v>3140</v>
      </c>
      <c r="AI54" s="220">
        <f t="shared" si="33"/>
        <v>4180</v>
      </c>
      <c r="AJ54" s="220">
        <f t="shared" si="33"/>
        <v>1808</v>
      </c>
      <c r="AK54" s="220">
        <f t="shared" si="33"/>
        <v>2820</v>
      </c>
      <c r="AL54" s="220">
        <f t="shared" si="33"/>
        <v>3140</v>
      </c>
      <c r="AM54" s="220">
        <f t="shared" si="33"/>
        <v>4180</v>
      </c>
      <c r="AN54" s="220">
        <f t="shared" si="33"/>
        <v>1808</v>
      </c>
      <c r="AO54" s="220">
        <f t="shared" si="33"/>
        <v>2820</v>
      </c>
      <c r="AP54" s="220">
        <f t="shared" ref="AP54:BU54" si="34">SUM(AP51:AP53)</f>
        <v>3140</v>
      </c>
      <c r="AQ54" s="220">
        <f t="shared" si="34"/>
        <v>4180</v>
      </c>
      <c r="AR54" s="220">
        <f t="shared" si="34"/>
        <v>1808</v>
      </c>
      <c r="AS54" s="220">
        <f t="shared" si="34"/>
        <v>2820</v>
      </c>
      <c r="AT54" s="220">
        <f t="shared" si="34"/>
        <v>3140</v>
      </c>
      <c r="AU54" s="220">
        <f t="shared" si="34"/>
        <v>4180</v>
      </c>
      <c r="AV54" s="220">
        <f t="shared" si="34"/>
        <v>1808</v>
      </c>
      <c r="AW54" s="220">
        <f t="shared" si="34"/>
        <v>2820</v>
      </c>
      <c r="AX54" s="220">
        <f t="shared" si="34"/>
        <v>3140</v>
      </c>
      <c r="AY54" s="220">
        <f t="shared" si="34"/>
        <v>4180</v>
      </c>
      <c r="AZ54" s="220">
        <f t="shared" si="34"/>
        <v>1808</v>
      </c>
      <c r="BA54" s="220">
        <f t="shared" si="34"/>
        <v>2820</v>
      </c>
      <c r="BB54" s="220">
        <f t="shared" si="34"/>
        <v>3140</v>
      </c>
      <c r="BC54" s="220">
        <f t="shared" si="34"/>
        <v>4180</v>
      </c>
      <c r="BD54" s="220">
        <f t="shared" si="34"/>
        <v>1808</v>
      </c>
      <c r="BE54" s="220">
        <f t="shared" si="34"/>
        <v>2820</v>
      </c>
      <c r="BF54" s="220">
        <f t="shared" si="34"/>
        <v>3140</v>
      </c>
      <c r="BG54" s="220">
        <f t="shared" si="34"/>
        <v>4180</v>
      </c>
      <c r="BH54" s="220">
        <f t="shared" si="34"/>
        <v>1808</v>
      </c>
      <c r="BI54" s="220">
        <f t="shared" si="34"/>
        <v>2820</v>
      </c>
      <c r="BJ54" s="220">
        <f t="shared" si="34"/>
        <v>3140</v>
      </c>
      <c r="BK54" s="220">
        <f t="shared" si="34"/>
        <v>4180</v>
      </c>
      <c r="BL54" s="220">
        <f t="shared" si="34"/>
        <v>1808</v>
      </c>
      <c r="BM54" s="220">
        <f t="shared" si="34"/>
        <v>2820</v>
      </c>
      <c r="BN54" s="220">
        <f t="shared" si="34"/>
        <v>3140</v>
      </c>
      <c r="BO54" s="220">
        <f t="shared" si="34"/>
        <v>4180</v>
      </c>
      <c r="BP54" s="220">
        <f t="shared" si="34"/>
        <v>1808</v>
      </c>
      <c r="BQ54" s="220">
        <f t="shared" si="34"/>
        <v>2820</v>
      </c>
      <c r="BR54" s="220">
        <f t="shared" si="34"/>
        <v>3140</v>
      </c>
      <c r="BS54" s="220">
        <f t="shared" si="34"/>
        <v>4180</v>
      </c>
      <c r="BT54" s="220">
        <f t="shared" si="34"/>
        <v>0</v>
      </c>
      <c r="BU54" s="220">
        <f t="shared" si="34"/>
        <v>0</v>
      </c>
      <c r="BV54" s="220">
        <f t="shared" ref="BV54:BW54" si="35">SUM(BV51:BV53)</f>
        <v>0</v>
      </c>
      <c r="BW54" s="220">
        <f t="shared" si="35"/>
        <v>0</v>
      </c>
    </row>
    <row r="56" spans="1:75" x14ac:dyDescent="0.25">
      <c r="E56" s="200" t="str">
        <f xml:space="preserve"> InpC!E$114</f>
        <v xml:space="preserve">Units in thousand </v>
      </c>
      <c r="F56" s="194">
        <f xml:space="preserve"> InpC!F$114</f>
        <v>1000</v>
      </c>
      <c r="G56" s="194" t="str">
        <f xml:space="preserve"> InpC!G$114</f>
        <v>USD k</v>
      </c>
    </row>
    <row r="57" spans="1:75" x14ac:dyDescent="0.25">
      <c r="E57" s="194" t="str">
        <f xml:space="preserve"> Time!E$27</f>
        <v>Actual days between model period</v>
      </c>
      <c r="F57" s="194">
        <f xml:space="preserve"> Time!F$27</f>
        <v>0</v>
      </c>
      <c r="G57" s="194" t="str">
        <f xml:space="preserve"> Time!G$27</f>
        <v>days</v>
      </c>
      <c r="H57" s="194">
        <f xml:space="preserve"> Time!H$27</f>
        <v>0</v>
      </c>
      <c r="I57" s="194">
        <f xml:space="preserve"> Time!I$27</f>
        <v>0</v>
      </c>
      <c r="J57" s="194">
        <f xml:space="preserve"> Time!J$27</f>
        <v>92</v>
      </c>
      <c r="K57" s="194">
        <f xml:space="preserve"> Time!K$27</f>
        <v>92</v>
      </c>
      <c r="L57" s="194">
        <f xml:space="preserve"> Time!L$27</f>
        <v>90</v>
      </c>
      <c r="M57" s="194">
        <f xml:space="preserve"> Time!M$27</f>
        <v>91</v>
      </c>
      <c r="N57" s="194">
        <f xml:space="preserve"> Time!N$27</f>
        <v>92</v>
      </c>
      <c r="O57" s="194">
        <f xml:space="preserve"> Time!O$27</f>
        <v>92</v>
      </c>
      <c r="P57" s="194">
        <f xml:space="preserve"> Time!P$27</f>
        <v>90</v>
      </c>
      <c r="Q57" s="194">
        <f xml:space="preserve"> Time!Q$27</f>
        <v>91</v>
      </c>
      <c r="R57" s="194">
        <f xml:space="preserve"> Time!R$27</f>
        <v>92</v>
      </c>
      <c r="S57" s="194">
        <f xml:space="preserve"> Time!S$27</f>
        <v>92</v>
      </c>
      <c r="T57" s="194">
        <f xml:space="preserve"> Time!T$27</f>
        <v>90</v>
      </c>
      <c r="U57" s="194">
        <f xml:space="preserve"> Time!U$27</f>
        <v>91</v>
      </c>
      <c r="V57" s="194">
        <f xml:space="preserve"> Time!V$27</f>
        <v>92</v>
      </c>
      <c r="W57" s="194">
        <f xml:space="preserve"> Time!W$27</f>
        <v>92</v>
      </c>
      <c r="X57" s="194">
        <f xml:space="preserve"> Time!X$27</f>
        <v>91</v>
      </c>
      <c r="Y57" s="194">
        <f xml:space="preserve"> Time!Y$27</f>
        <v>91</v>
      </c>
      <c r="Z57" s="194">
        <f xml:space="preserve"> Time!Z$27</f>
        <v>92</v>
      </c>
      <c r="AA57" s="194">
        <f xml:space="preserve"> Time!AA$27</f>
        <v>92</v>
      </c>
      <c r="AB57" s="194">
        <f xml:space="preserve"> Time!AB$27</f>
        <v>90</v>
      </c>
      <c r="AC57" s="194">
        <f xml:space="preserve"> Time!AC$27</f>
        <v>91</v>
      </c>
      <c r="AD57" s="194">
        <f xml:space="preserve"> Time!AD$27</f>
        <v>92</v>
      </c>
      <c r="AE57" s="194">
        <f xml:space="preserve"> Time!AE$27</f>
        <v>92</v>
      </c>
      <c r="AF57" s="194">
        <f xml:space="preserve"> Time!AF$27</f>
        <v>90</v>
      </c>
      <c r="AG57" s="194">
        <f xml:space="preserve"> Time!AG$27</f>
        <v>91</v>
      </c>
      <c r="AH57" s="194">
        <f xml:space="preserve"> Time!AH$27</f>
        <v>92</v>
      </c>
      <c r="AI57" s="194">
        <f xml:space="preserve"> Time!AI$27</f>
        <v>92</v>
      </c>
      <c r="AJ57" s="194">
        <f xml:space="preserve"> Time!AJ$27</f>
        <v>90</v>
      </c>
      <c r="AK57" s="194">
        <f xml:space="preserve"> Time!AK$27</f>
        <v>91</v>
      </c>
      <c r="AL57" s="194">
        <f xml:space="preserve"> Time!AL$27</f>
        <v>92</v>
      </c>
      <c r="AM57" s="194">
        <f xml:space="preserve"> Time!AM$27</f>
        <v>92</v>
      </c>
      <c r="AN57" s="194">
        <f xml:space="preserve"> Time!AN$27</f>
        <v>91</v>
      </c>
      <c r="AO57" s="194">
        <f xml:space="preserve"> Time!AO$27</f>
        <v>91</v>
      </c>
      <c r="AP57" s="194">
        <f xml:space="preserve"> Time!AP$27</f>
        <v>92</v>
      </c>
      <c r="AQ57" s="194">
        <f xml:space="preserve"> Time!AQ$27</f>
        <v>92</v>
      </c>
      <c r="AR57" s="194">
        <f xml:space="preserve"> Time!AR$27</f>
        <v>90</v>
      </c>
      <c r="AS57" s="194">
        <f xml:space="preserve"> Time!AS$27</f>
        <v>91</v>
      </c>
      <c r="AT57" s="194">
        <f xml:space="preserve"> Time!AT$27</f>
        <v>92</v>
      </c>
      <c r="AU57" s="194">
        <f xml:space="preserve"> Time!AU$27</f>
        <v>92</v>
      </c>
      <c r="AV57" s="194">
        <f xml:space="preserve"> Time!AV$27</f>
        <v>90</v>
      </c>
      <c r="AW57" s="194">
        <f xml:space="preserve"> Time!AW$27</f>
        <v>91</v>
      </c>
      <c r="AX57" s="194">
        <f xml:space="preserve"> Time!AX$27</f>
        <v>92</v>
      </c>
      <c r="AY57" s="194">
        <f xml:space="preserve"> Time!AY$27</f>
        <v>92</v>
      </c>
      <c r="AZ57" s="194">
        <f xml:space="preserve"> Time!AZ$27</f>
        <v>90</v>
      </c>
      <c r="BA57" s="194">
        <f xml:space="preserve"> Time!BA$27</f>
        <v>91</v>
      </c>
      <c r="BB57" s="194">
        <f xml:space="preserve"> Time!BB$27</f>
        <v>92</v>
      </c>
      <c r="BC57" s="194">
        <f xml:space="preserve"> Time!BC$27</f>
        <v>92</v>
      </c>
      <c r="BD57" s="194">
        <f xml:space="preserve"> Time!BD$27</f>
        <v>91</v>
      </c>
      <c r="BE57" s="194">
        <f xml:space="preserve"> Time!BE$27</f>
        <v>91</v>
      </c>
      <c r="BF57" s="194">
        <f xml:space="preserve"> Time!BF$27</f>
        <v>92</v>
      </c>
      <c r="BG57" s="194">
        <f xml:space="preserve"> Time!BG$27</f>
        <v>92</v>
      </c>
      <c r="BH57" s="194">
        <f xml:space="preserve"> Time!BH$27</f>
        <v>90</v>
      </c>
      <c r="BI57" s="194">
        <f xml:space="preserve"> Time!BI$27</f>
        <v>91</v>
      </c>
      <c r="BJ57" s="194">
        <f xml:space="preserve"> Time!BJ$27</f>
        <v>92</v>
      </c>
      <c r="BK57" s="194">
        <f xml:space="preserve"> Time!BK$27</f>
        <v>92</v>
      </c>
      <c r="BL57" s="194">
        <f xml:space="preserve"> Time!BL$27</f>
        <v>90</v>
      </c>
      <c r="BM57" s="194">
        <f xml:space="preserve"> Time!BM$27</f>
        <v>91</v>
      </c>
      <c r="BN57" s="194">
        <f xml:space="preserve"> Time!BN$27</f>
        <v>92</v>
      </c>
      <c r="BO57" s="194">
        <f xml:space="preserve"> Time!BO$27</f>
        <v>92</v>
      </c>
      <c r="BP57" s="194">
        <f xml:space="preserve"> Time!BP$27</f>
        <v>90</v>
      </c>
      <c r="BQ57" s="194">
        <f xml:space="preserve"> Time!BQ$27</f>
        <v>91</v>
      </c>
      <c r="BR57" s="194">
        <f xml:space="preserve"> Time!BR$27</f>
        <v>92</v>
      </c>
      <c r="BS57" s="194">
        <f xml:space="preserve"> Time!BS$27</f>
        <v>92</v>
      </c>
      <c r="BT57" s="194">
        <f xml:space="preserve"> Time!BT$27</f>
        <v>91</v>
      </c>
      <c r="BU57" s="194">
        <f xml:space="preserve"> Time!BU$27</f>
        <v>91</v>
      </c>
      <c r="BV57" s="194">
        <f xml:space="preserve"> Time!BV$27</f>
        <v>92</v>
      </c>
      <c r="BW57" s="194">
        <f xml:space="preserve"> Time!BW$27</f>
        <v>92</v>
      </c>
    </row>
    <row r="58" spans="1:75" x14ac:dyDescent="0.25">
      <c r="E58" s="8" t="str">
        <f t="shared" ref="E58:AJ58" si="36" xml:space="preserve"> E$54</f>
        <v>Variable running cost</v>
      </c>
      <c r="F58" s="8">
        <f t="shared" si="36"/>
        <v>0</v>
      </c>
      <c r="G58" s="8" t="str">
        <f t="shared" si="36"/>
        <v>USD per ORD</v>
      </c>
      <c r="H58" s="8">
        <f t="shared" si="36"/>
        <v>0</v>
      </c>
      <c r="I58" s="8">
        <f t="shared" si="36"/>
        <v>0</v>
      </c>
      <c r="J58" s="8">
        <f t="shared" si="36"/>
        <v>0</v>
      </c>
      <c r="K58" s="8">
        <f t="shared" si="36"/>
        <v>0</v>
      </c>
      <c r="L58" s="8">
        <f t="shared" si="36"/>
        <v>1460</v>
      </c>
      <c r="M58" s="8">
        <f t="shared" si="36"/>
        <v>2820</v>
      </c>
      <c r="N58" s="8">
        <f t="shared" si="36"/>
        <v>3140</v>
      </c>
      <c r="O58" s="8">
        <f t="shared" si="36"/>
        <v>4528</v>
      </c>
      <c r="P58" s="8">
        <f t="shared" si="36"/>
        <v>1460</v>
      </c>
      <c r="Q58" s="8">
        <f t="shared" si="36"/>
        <v>2820</v>
      </c>
      <c r="R58" s="8">
        <f t="shared" si="36"/>
        <v>3140</v>
      </c>
      <c r="S58" s="8">
        <f t="shared" si="36"/>
        <v>4528</v>
      </c>
      <c r="T58" s="8">
        <f t="shared" si="36"/>
        <v>1460</v>
      </c>
      <c r="U58" s="8">
        <f t="shared" si="36"/>
        <v>2820</v>
      </c>
      <c r="V58" s="8">
        <f t="shared" si="36"/>
        <v>3140</v>
      </c>
      <c r="W58" s="8">
        <f t="shared" si="36"/>
        <v>4528</v>
      </c>
      <c r="X58" s="8">
        <f t="shared" si="36"/>
        <v>1808</v>
      </c>
      <c r="Y58" s="8">
        <f t="shared" si="36"/>
        <v>2820</v>
      </c>
      <c r="Z58" s="8">
        <f t="shared" si="36"/>
        <v>3140</v>
      </c>
      <c r="AA58" s="8">
        <f t="shared" si="36"/>
        <v>4180</v>
      </c>
      <c r="AB58" s="8">
        <f t="shared" si="36"/>
        <v>1808</v>
      </c>
      <c r="AC58" s="8">
        <f t="shared" si="36"/>
        <v>2820</v>
      </c>
      <c r="AD58" s="8">
        <f t="shared" si="36"/>
        <v>3140</v>
      </c>
      <c r="AE58" s="8">
        <f t="shared" si="36"/>
        <v>4180</v>
      </c>
      <c r="AF58" s="8">
        <f t="shared" si="36"/>
        <v>1808</v>
      </c>
      <c r="AG58" s="8">
        <f t="shared" si="36"/>
        <v>2820</v>
      </c>
      <c r="AH58" s="8">
        <f t="shared" si="36"/>
        <v>3140</v>
      </c>
      <c r="AI58" s="8">
        <f t="shared" si="36"/>
        <v>4180</v>
      </c>
      <c r="AJ58" s="8">
        <f t="shared" si="36"/>
        <v>1808</v>
      </c>
      <c r="AK58" s="8">
        <f t="shared" ref="AK58:BP58" si="37" xml:space="preserve"> AK$54</f>
        <v>2820</v>
      </c>
      <c r="AL58" s="8">
        <f t="shared" si="37"/>
        <v>3140</v>
      </c>
      <c r="AM58" s="8">
        <f t="shared" si="37"/>
        <v>4180</v>
      </c>
      <c r="AN58" s="8">
        <f t="shared" si="37"/>
        <v>1808</v>
      </c>
      <c r="AO58" s="8">
        <f t="shared" si="37"/>
        <v>2820</v>
      </c>
      <c r="AP58" s="8">
        <f t="shared" si="37"/>
        <v>3140</v>
      </c>
      <c r="AQ58" s="8">
        <f t="shared" si="37"/>
        <v>4180</v>
      </c>
      <c r="AR58" s="8">
        <f t="shared" si="37"/>
        <v>1808</v>
      </c>
      <c r="AS58" s="8">
        <f t="shared" si="37"/>
        <v>2820</v>
      </c>
      <c r="AT58" s="8">
        <f t="shared" si="37"/>
        <v>3140</v>
      </c>
      <c r="AU58" s="8">
        <f t="shared" si="37"/>
        <v>4180</v>
      </c>
      <c r="AV58" s="8">
        <f t="shared" si="37"/>
        <v>1808</v>
      </c>
      <c r="AW58" s="8">
        <f t="shared" si="37"/>
        <v>2820</v>
      </c>
      <c r="AX58" s="8">
        <f t="shared" si="37"/>
        <v>3140</v>
      </c>
      <c r="AY58" s="8">
        <f t="shared" si="37"/>
        <v>4180</v>
      </c>
      <c r="AZ58" s="8">
        <f t="shared" si="37"/>
        <v>1808</v>
      </c>
      <c r="BA58" s="8">
        <f t="shared" si="37"/>
        <v>2820</v>
      </c>
      <c r="BB58" s="8">
        <f t="shared" si="37"/>
        <v>3140</v>
      </c>
      <c r="BC58" s="8">
        <f t="shared" si="37"/>
        <v>4180</v>
      </c>
      <c r="BD58" s="8">
        <f t="shared" si="37"/>
        <v>1808</v>
      </c>
      <c r="BE58" s="8">
        <f t="shared" si="37"/>
        <v>2820</v>
      </c>
      <c r="BF58" s="8">
        <f t="shared" si="37"/>
        <v>3140</v>
      </c>
      <c r="BG58" s="8">
        <f t="shared" si="37"/>
        <v>4180</v>
      </c>
      <c r="BH58" s="8">
        <f t="shared" si="37"/>
        <v>1808</v>
      </c>
      <c r="BI58" s="8">
        <f t="shared" si="37"/>
        <v>2820</v>
      </c>
      <c r="BJ58" s="8">
        <f t="shared" si="37"/>
        <v>3140</v>
      </c>
      <c r="BK58" s="8">
        <f t="shared" si="37"/>
        <v>4180</v>
      </c>
      <c r="BL58" s="8">
        <f t="shared" si="37"/>
        <v>1808</v>
      </c>
      <c r="BM58" s="8">
        <f t="shared" si="37"/>
        <v>2820</v>
      </c>
      <c r="BN58" s="8">
        <f t="shared" si="37"/>
        <v>3140</v>
      </c>
      <c r="BO58" s="8">
        <f t="shared" si="37"/>
        <v>4180</v>
      </c>
      <c r="BP58" s="8">
        <f t="shared" si="37"/>
        <v>1808</v>
      </c>
      <c r="BQ58" s="8">
        <f t="shared" ref="BQ58:BW58" si="38" xml:space="preserve"> BQ$54</f>
        <v>2820</v>
      </c>
      <c r="BR58" s="8">
        <f t="shared" si="38"/>
        <v>3140</v>
      </c>
      <c r="BS58" s="8">
        <f t="shared" si="38"/>
        <v>4180</v>
      </c>
      <c r="BT58" s="8">
        <f t="shared" si="38"/>
        <v>0</v>
      </c>
      <c r="BU58" s="8">
        <f t="shared" si="38"/>
        <v>0</v>
      </c>
      <c r="BV58" s="8">
        <f t="shared" si="38"/>
        <v>0</v>
      </c>
      <c r="BW58" s="8">
        <f t="shared" si="38"/>
        <v>0</v>
      </c>
    </row>
    <row r="59" spans="1:75" s="221" customFormat="1" x14ac:dyDescent="0.25">
      <c r="A59" s="217"/>
      <c r="B59" s="217"/>
      <c r="C59" s="218"/>
      <c r="D59" s="219"/>
      <c r="E59" s="220" t="s">
        <v>197</v>
      </c>
      <c r="F59" s="220"/>
      <c r="G59" s="220" t="s">
        <v>172</v>
      </c>
      <c r="H59" s="220"/>
      <c r="I59" s="220"/>
      <c r="J59" s="220">
        <f t="shared" ref="J59" si="39">J58*J57/$F56</f>
        <v>0</v>
      </c>
      <c r="K59" s="220">
        <f t="shared" ref="K59" si="40">K58*K57/$F56</f>
        <v>0</v>
      </c>
      <c r="L59" s="220">
        <f t="shared" ref="L59" si="41">L58*L57/$F56</f>
        <v>131.4</v>
      </c>
      <c r="M59" s="220">
        <f t="shared" ref="M59" si="42">M58*M57/$F56</f>
        <v>256.62</v>
      </c>
      <c r="N59" s="220">
        <f t="shared" ref="N59" si="43">N58*N57/$F56</f>
        <v>288.88</v>
      </c>
      <c r="O59" s="220">
        <f t="shared" ref="O59" si="44">O58*O57/$F56</f>
        <v>416.57600000000002</v>
      </c>
      <c r="P59" s="220">
        <f t="shared" ref="P59" si="45">P58*P57/$F56</f>
        <v>131.4</v>
      </c>
      <c r="Q59" s="220">
        <f t="shared" ref="Q59" si="46">Q58*Q57/$F56</f>
        <v>256.62</v>
      </c>
      <c r="R59" s="220">
        <f t="shared" ref="R59" si="47">R58*R57/$F56</f>
        <v>288.88</v>
      </c>
      <c r="S59" s="220">
        <f t="shared" ref="S59" si="48">S58*S57/$F56</f>
        <v>416.57600000000002</v>
      </c>
      <c r="T59" s="220">
        <f t="shared" ref="T59" si="49">T58*T57/$F56</f>
        <v>131.4</v>
      </c>
      <c r="U59" s="220">
        <f t="shared" ref="U59" si="50">U58*U57/$F56</f>
        <v>256.62</v>
      </c>
      <c r="V59" s="220">
        <f t="shared" ref="V59" si="51">V58*V57/$F56</f>
        <v>288.88</v>
      </c>
      <c r="W59" s="220">
        <f t="shared" ref="W59" si="52">W58*W57/$F56</f>
        <v>416.57600000000002</v>
      </c>
      <c r="X59" s="220">
        <f t="shared" ref="X59" si="53">X58*X57/$F56</f>
        <v>164.52799999999999</v>
      </c>
      <c r="Y59" s="220">
        <f t="shared" ref="Y59" si="54">Y58*Y57/$F56</f>
        <v>256.62</v>
      </c>
      <c r="Z59" s="220">
        <f t="shared" ref="Z59" si="55">Z58*Z57/$F56</f>
        <v>288.88</v>
      </c>
      <c r="AA59" s="220">
        <f t="shared" ref="AA59" si="56">AA58*AA57/$F56</f>
        <v>384.56</v>
      </c>
      <c r="AB59" s="220">
        <f t="shared" ref="AB59" si="57">AB58*AB57/$F56</f>
        <v>162.72</v>
      </c>
      <c r="AC59" s="220">
        <f t="shared" ref="AC59" si="58">AC58*AC57/$F56</f>
        <v>256.62</v>
      </c>
      <c r="AD59" s="220">
        <f t="shared" ref="AD59" si="59">AD58*AD57/$F56</f>
        <v>288.88</v>
      </c>
      <c r="AE59" s="220">
        <f t="shared" ref="AE59" si="60">AE58*AE57/$F56</f>
        <v>384.56</v>
      </c>
      <c r="AF59" s="220">
        <f t="shared" ref="AF59" si="61">AF58*AF57/$F56</f>
        <v>162.72</v>
      </c>
      <c r="AG59" s="220">
        <f t="shared" ref="AG59" si="62">AG58*AG57/$F56</f>
        <v>256.62</v>
      </c>
      <c r="AH59" s="220">
        <f t="shared" ref="AH59" si="63">AH58*AH57/$F56</f>
        <v>288.88</v>
      </c>
      <c r="AI59" s="220">
        <f t="shared" ref="AI59" si="64">AI58*AI57/$F56</f>
        <v>384.56</v>
      </c>
      <c r="AJ59" s="220">
        <f t="shared" ref="AJ59" si="65">AJ58*AJ57/$F56</f>
        <v>162.72</v>
      </c>
      <c r="AK59" s="220">
        <f t="shared" ref="AK59" si="66">AK58*AK57/$F56</f>
        <v>256.62</v>
      </c>
      <c r="AL59" s="220">
        <f t="shared" ref="AL59" si="67">AL58*AL57/$F56</f>
        <v>288.88</v>
      </c>
      <c r="AM59" s="220">
        <f t="shared" ref="AM59" si="68">AM58*AM57/$F56</f>
        <v>384.56</v>
      </c>
      <c r="AN59" s="220">
        <f t="shared" ref="AN59" si="69">AN58*AN57/$F56</f>
        <v>164.52799999999999</v>
      </c>
      <c r="AO59" s="220">
        <f t="shared" ref="AO59" si="70">AO58*AO57/$F56</f>
        <v>256.62</v>
      </c>
      <c r="AP59" s="220">
        <f t="shared" ref="AP59" si="71">AP58*AP57/$F56</f>
        <v>288.88</v>
      </c>
      <c r="AQ59" s="220">
        <f t="shared" ref="AQ59" si="72">AQ58*AQ57/$F56</f>
        <v>384.56</v>
      </c>
      <c r="AR59" s="220">
        <f t="shared" ref="AR59" si="73">AR58*AR57/$F56</f>
        <v>162.72</v>
      </c>
      <c r="AS59" s="220">
        <f t="shared" ref="AS59" si="74">AS58*AS57/$F56</f>
        <v>256.62</v>
      </c>
      <c r="AT59" s="220">
        <f t="shared" ref="AT59" si="75">AT58*AT57/$F56</f>
        <v>288.88</v>
      </c>
      <c r="AU59" s="220">
        <f t="shared" ref="AU59" si="76">AU58*AU57/$F56</f>
        <v>384.56</v>
      </c>
      <c r="AV59" s="220">
        <f t="shared" ref="AV59" si="77">AV58*AV57/$F56</f>
        <v>162.72</v>
      </c>
      <c r="AW59" s="220">
        <f t="shared" ref="AW59" si="78">AW58*AW57/$F56</f>
        <v>256.62</v>
      </c>
      <c r="AX59" s="220">
        <f t="shared" ref="AX59" si="79">AX58*AX57/$F56</f>
        <v>288.88</v>
      </c>
      <c r="AY59" s="220">
        <f t="shared" ref="AY59" si="80">AY58*AY57/$F56</f>
        <v>384.56</v>
      </c>
      <c r="AZ59" s="220">
        <f t="shared" ref="AZ59" si="81">AZ58*AZ57/$F56</f>
        <v>162.72</v>
      </c>
      <c r="BA59" s="220">
        <f t="shared" ref="BA59" si="82">BA58*BA57/$F56</f>
        <v>256.62</v>
      </c>
      <c r="BB59" s="220">
        <f t="shared" ref="BB59" si="83">BB58*BB57/$F56</f>
        <v>288.88</v>
      </c>
      <c r="BC59" s="220">
        <f t="shared" ref="BC59" si="84">BC58*BC57/$F56</f>
        <v>384.56</v>
      </c>
      <c r="BD59" s="220">
        <f t="shared" ref="BD59" si="85">BD58*BD57/$F56</f>
        <v>164.52799999999999</v>
      </c>
      <c r="BE59" s="220">
        <f t="shared" ref="BE59" si="86">BE58*BE57/$F56</f>
        <v>256.62</v>
      </c>
      <c r="BF59" s="220">
        <f t="shared" ref="BF59" si="87">BF58*BF57/$F56</f>
        <v>288.88</v>
      </c>
      <c r="BG59" s="220">
        <f t="shared" ref="BG59" si="88">BG58*BG57/$F56</f>
        <v>384.56</v>
      </c>
      <c r="BH59" s="220">
        <f t="shared" ref="BH59" si="89">BH58*BH57/$F56</f>
        <v>162.72</v>
      </c>
      <c r="BI59" s="220">
        <f t="shared" ref="BI59" si="90">BI58*BI57/$F56</f>
        <v>256.62</v>
      </c>
      <c r="BJ59" s="220">
        <f t="shared" ref="BJ59" si="91">BJ58*BJ57/$F56</f>
        <v>288.88</v>
      </c>
      <c r="BK59" s="220">
        <f t="shared" ref="BK59" si="92">BK58*BK57/$F56</f>
        <v>384.56</v>
      </c>
      <c r="BL59" s="220">
        <f t="shared" ref="BL59" si="93">BL58*BL57/$F56</f>
        <v>162.72</v>
      </c>
      <c r="BM59" s="220">
        <f t="shared" ref="BM59" si="94">BM58*BM57/$F56</f>
        <v>256.62</v>
      </c>
      <c r="BN59" s="220">
        <f t="shared" ref="BN59" si="95">BN58*BN57/$F56</f>
        <v>288.88</v>
      </c>
      <c r="BO59" s="220">
        <f t="shared" ref="BO59" si="96">BO58*BO57/$F56</f>
        <v>384.56</v>
      </c>
      <c r="BP59" s="220">
        <f t="shared" ref="BP59" si="97">BP58*BP57/$F56</f>
        <v>162.72</v>
      </c>
      <c r="BQ59" s="220">
        <f t="shared" ref="BQ59" si="98">BQ58*BQ57/$F56</f>
        <v>256.62</v>
      </c>
      <c r="BR59" s="220">
        <f t="shared" ref="BR59" si="99">BR58*BR57/$F56</f>
        <v>288.88</v>
      </c>
      <c r="BS59" s="220">
        <f t="shared" ref="BS59" si="100">BS58*BS57/$F56</f>
        <v>384.56</v>
      </c>
      <c r="BT59" s="220">
        <f t="shared" ref="BT59" si="101">BT58*BT57/$F56</f>
        <v>0</v>
      </c>
      <c r="BU59" s="220">
        <f t="shared" ref="BU59" si="102">BU58*BU57/$F56</f>
        <v>0</v>
      </c>
      <c r="BV59" s="220">
        <f t="shared" ref="BV59" si="103">BV58*BV57/$F56</f>
        <v>0</v>
      </c>
      <c r="BW59" s="220">
        <f t="shared" ref="BW59" si="104">BW58*BW57/$F56</f>
        <v>0</v>
      </c>
    </row>
    <row r="61" spans="1:75" x14ac:dyDescent="0.25">
      <c r="B61" s="2" t="s">
        <v>198</v>
      </c>
    </row>
    <row r="62" spans="1:75" x14ac:dyDescent="0.25">
      <c r="E62" s="8" t="str">
        <f t="shared" ref="E62:AJ62" si="105" xml:space="preserve"> E$44</f>
        <v>Fixed running  cost</v>
      </c>
      <c r="F62" s="8">
        <f t="shared" si="105"/>
        <v>0</v>
      </c>
      <c r="G62" s="8" t="str">
        <f t="shared" si="105"/>
        <v xml:space="preserve">USD k </v>
      </c>
      <c r="H62" s="8">
        <f t="shared" si="105"/>
        <v>0</v>
      </c>
      <c r="I62" s="8">
        <f t="shared" si="105"/>
        <v>0</v>
      </c>
      <c r="J62" s="8">
        <f t="shared" si="105"/>
        <v>0</v>
      </c>
      <c r="K62" s="8">
        <f t="shared" si="105"/>
        <v>0</v>
      </c>
      <c r="L62" s="8">
        <f t="shared" si="105"/>
        <v>400</v>
      </c>
      <c r="M62" s="8">
        <f t="shared" si="105"/>
        <v>400</v>
      </c>
      <c r="N62" s="8">
        <f t="shared" si="105"/>
        <v>400</v>
      </c>
      <c r="O62" s="8">
        <f t="shared" si="105"/>
        <v>400</v>
      </c>
      <c r="P62" s="8">
        <f t="shared" si="105"/>
        <v>400</v>
      </c>
      <c r="Q62" s="8">
        <f t="shared" si="105"/>
        <v>400</v>
      </c>
      <c r="R62" s="8">
        <f t="shared" si="105"/>
        <v>400</v>
      </c>
      <c r="S62" s="8">
        <f t="shared" si="105"/>
        <v>400</v>
      </c>
      <c r="T62" s="8">
        <f t="shared" si="105"/>
        <v>400</v>
      </c>
      <c r="U62" s="8">
        <f t="shared" si="105"/>
        <v>400</v>
      </c>
      <c r="V62" s="8">
        <f t="shared" si="105"/>
        <v>400</v>
      </c>
      <c r="W62" s="8">
        <f t="shared" si="105"/>
        <v>400</v>
      </c>
      <c r="X62" s="8">
        <f t="shared" si="105"/>
        <v>400</v>
      </c>
      <c r="Y62" s="8">
        <f t="shared" si="105"/>
        <v>400</v>
      </c>
      <c r="Z62" s="8">
        <f t="shared" si="105"/>
        <v>400</v>
      </c>
      <c r="AA62" s="8">
        <f t="shared" si="105"/>
        <v>400</v>
      </c>
      <c r="AB62" s="8">
        <f t="shared" si="105"/>
        <v>400</v>
      </c>
      <c r="AC62" s="8">
        <f t="shared" si="105"/>
        <v>400</v>
      </c>
      <c r="AD62" s="8">
        <f t="shared" si="105"/>
        <v>400</v>
      </c>
      <c r="AE62" s="8">
        <f t="shared" si="105"/>
        <v>400</v>
      </c>
      <c r="AF62" s="8">
        <f t="shared" si="105"/>
        <v>400</v>
      </c>
      <c r="AG62" s="8">
        <f t="shared" si="105"/>
        <v>400</v>
      </c>
      <c r="AH62" s="8">
        <f t="shared" si="105"/>
        <v>400</v>
      </c>
      <c r="AI62" s="8">
        <f t="shared" si="105"/>
        <v>400</v>
      </c>
      <c r="AJ62" s="8">
        <f t="shared" si="105"/>
        <v>400</v>
      </c>
      <c r="AK62" s="8">
        <f t="shared" ref="AK62:BP62" si="106" xml:space="preserve"> AK$44</f>
        <v>400</v>
      </c>
      <c r="AL62" s="8">
        <f t="shared" si="106"/>
        <v>400</v>
      </c>
      <c r="AM62" s="8">
        <f t="shared" si="106"/>
        <v>400</v>
      </c>
      <c r="AN62" s="8">
        <f t="shared" si="106"/>
        <v>400</v>
      </c>
      <c r="AO62" s="8">
        <f t="shared" si="106"/>
        <v>400</v>
      </c>
      <c r="AP62" s="8">
        <f t="shared" si="106"/>
        <v>400</v>
      </c>
      <c r="AQ62" s="8">
        <f t="shared" si="106"/>
        <v>400</v>
      </c>
      <c r="AR62" s="8">
        <f t="shared" si="106"/>
        <v>400</v>
      </c>
      <c r="AS62" s="8">
        <f t="shared" si="106"/>
        <v>400</v>
      </c>
      <c r="AT62" s="8">
        <f t="shared" si="106"/>
        <v>400</v>
      </c>
      <c r="AU62" s="8">
        <f t="shared" si="106"/>
        <v>400</v>
      </c>
      <c r="AV62" s="8">
        <f t="shared" si="106"/>
        <v>400</v>
      </c>
      <c r="AW62" s="8">
        <f t="shared" si="106"/>
        <v>400</v>
      </c>
      <c r="AX62" s="8">
        <f t="shared" si="106"/>
        <v>400</v>
      </c>
      <c r="AY62" s="8">
        <f t="shared" si="106"/>
        <v>400</v>
      </c>
      <c r="AZ62" s="8">
        <f t="shared" si="106"/>
        <v>400</v>
      </c>
      <c r="BA62" s="8">
        <f t="shared" si="106"/>
        <v>400</v>
      </c>
      <c r="BB62" s="8">
        <f t="shared" si="106"/>
        <v>400</v>
      </c>
      <c r="BC62" s="8">
        <f t="shared" si="106"/>
        <v>400</v>
      </c>
      <c r="BD62" s="8">
        <f t="shared" si="106"/>
        <v>400</v>
      </c>
      <c r="BE62" s="8">
        <f t="shared" si="106"/>
        <v>400</v>
      </c>
      <c r="BF62" s="8">
        <f t="shared" si="106"/>
        <v>400</v>
      </c>
      <c r="BG62" s="8">
        <f t="shared" si="106"/>
        <v>400</v>
      </c>
      <c r="BH62" s="8">
        <f t="shared" si="106"/>
        <v>400</v>
      </c>
      <c r="BI62" s="8">
        <f t="shared" si="106"/>
        <v>400</v>
      </c>
      <c r="BJ62" s="8">
        <f t="shared" si="106"/>
        <v>400</v>
      </c>
      <c r="BK62" s="8">
        <f t="shared" si="106"/>
        <v>400</v>
      </c>
      <c r="BL62" s="8">
        <f t="shared" si="106"/>
        <v>400</v>
      </c>
      <c r="BM62" s="8">
        <f t="shared" si="106"/>
        <v>400</v>
      </c>
      <c r="BN62" s="8">
        <f t="shared" si="106"/>
        <v>400</v>
      </c>
      <c r="BO62" s="8">
        <f t="shared" si="106"/>
        <v>400</v>
      </c>
      <c r="BP62" s="8">
        <f t="shared" si="106"/>
        <v>400</v>
      </c>
      <c r="BQ62" s="8">
        <f t="shared" ref="BQ62:BW62" si="107" xml:space="preserve"> BQ$44</f>
        <v>400</v>
      </c>
      <c r="BR62" s="8">
        <f t="shared" si="107"/>
        <v>400</v>
      </c>
      <c r="BS62" s="8">
        <f t="shared" si="107"/>
        <v>400</v>
      </c>
      <c r="BT62" s="8">
        <f t="shared" si="107"/>
        <v>0</v>
      </c>
      <c r="BU62" s="8">
        <f t="shared" si="107"/>
        <v>0</v>
      </c>
      <c r="BV62" s="8">
        <f t="shared" si="107"/>
        <v>0</v>
      </c>
      <c r="BW62" s="8">
        <f t="shared" si="107"/>
        <v>0</v>
      </c>
    </row>
    <row r="63" spans="1:75" x14ac:dyDescent="0.25">
      <c r="E63" s="8" t="str">
        <f t="shared" ref="E63:AJ63" si="108" xml:space="preserve"> E$59</f>
        <v>quarterly  variable running cost</v>
      </c>
      <c r="F63" s="8">
        <f t="shared" si="108"/>
        <v>0</v>
      </c>
      <c r="G63" s="8" t="str">
        <f t="shared" si="108"/>
        <v>USDK / ORD</v>
      </c>
      <c r="H63" s="8">
        <f t="shared" si="108"/>
        <v>0</v>
      </c>
      <c r="I63" s="8">
        <f t="shared" si="108"/>
        <v>0</v>
      </c>
      <c r="J63" s="8">
        <f t="shared" si="108"/>
        <v>0</v>
      </c>
      <c r="K63" s="8">
        <f t="shared" si="108"/>
        <v>0</v>
      </c>
      <c r="L63" s="8">
        <f t="shared" si="108"/>
        <v>131.4</v>
      </c>
      <c r="M63" s="8">
        <f t="shared" si="108"/>
        <v>256.62</v>
      </c>
      <c r="N63" s="8">
        <f t="shared" si="108"/>
        <v>288.88</v>
      </c>
      <c r="O63" s="8">
        <f t="shared" si="108"/>
        <v>416.57600000000002</v>
      </c>
      <c r="P63" s="8">
        <f t="shared" si="108"/>
        <v>131.4</v>
      </c>
      <c r="Q63" s="8">
        <f t="shared" si="108"/>
        <v>256.62</v>
      </c>
      <c r="R63" s="8">
        <f t="shared" si="108"/>
        <v>288.88</v>
      </c>
      <c r="S63" s="8">
        <f t="shared" si="108"/>
        <v>416.57600000000002</v>
      </c>
      <c r="T63" s="8">
        <f t="shared" si="108"/>
        <v>131.4</v>
      </c>
      <c r="U63" s="8">
        <f t="shared" si="108"/>
        <v>256.62</v>
      </c>
      <c r="V63" s="8">
        <f t="shared" si="108"/>
        <v>288.88</v>
      </c>
      <c r="W63" s="8">
        <f t="shared" si="108"/>
        <v>416.57600000000002</v>
      </c>
      <c r="X63" s="8">
        <f t="shared" si="108"/>
        <v>164.52799999999999</v>
      </c>
      <c r="Y63" s="8">
        <f t="shared" si="108"/>
        <v>256.62</v>
      </c>
      <c r="Z63" s="8">
        <f t="shared" si="108"/>
        <v>288.88</v>
      </c>
      <c r="AA63" s="8">
        <f t="shared" si="108"/>
        <v>384.56</v>
      </c>
      <c r="AB63" s="8">
        <f t="shared" si="108"/>
        <v>162.72</v>
      </c>
      <c r="AC63" s="8">
        <f t="shared" si="108"/>
        <v>256.62</v>
      </c>
      <c r="AD63" s="8">
        <f t="shared" si="108"/>
        <v>288.88</v>
      </c>
      <c r="AE63" s="8">
        <f t="shared" si="108"/>
        <v>384.56</v>
      </c>
      <c r="AF63" s="8">
        <f t="shared" si="108"/>
        <v>162.72</v>
      </c>
      <c r="AG63" s="8">
        <f t="shared" si="108"/>
        <v>256.62</v>
      </c>
      <c r="AH63" s="8">
        <f t="shared" si="108"/>
        <v>288.88</v>
      </c>
      <c r="AI63" s="8">
        <f t="shared" si="108"/>
        <v>384.56</v>
      </c>
      <c r="AJ63" s="8">
        <f t="shared" si="108"/>
        <v>162.72</v>
      </c>
      <c r="AK63" s="8">
        <f t="shared" ref="AK63:BP63" si="109" xml:space="preserve"> AK$59</f>
        <v>256.62</v>
      </c>
      <c r="AL63" s="8">
        <f t="shared" si="109"/>
        <v>288.88</v>
      </c>
      <c r="AM63" s="8">
        <f t="shared" si="109"/>
        <v>384.56</v>
      </c>
      <c r="AN63" s="8">
        <f t="shared" si="109"/>
        <v>164.52799999999999</v>
      </c>
      <c r="AO63" s="8">
        <f t="shared" si="109"/>
        <v>256.62</v>
      </c>
      <c r="AP63" s="8">
        <f t="shared" si="109"/>
        <v>288.88</v>
      </c>
      <c r="AQ63" s="8">
        <f t="shared" si="109"/>
        <v>384.56</v>
      </c>
      <c r="AR63" s="8">
        <f t="shared" si="109"/>
        <v>162.72</v>
      </c>
      <c r="AS63" s="8">
        <f t="shared" si="109"/>
        <v>256.62</v>
      </c>
      <c r="AT63" s="8">
        <f t="shared" si="109"/>
        <v>288.88</v>
      </c>
      <c r="AU63" s="8">
        <f t="shared" si="109"/>
        <v>384.56</v>
      </c>
      <c r="AV63" s="8">
        <f t="shared" si="109"/>
        <v>162.72</v>
      </c>
      <c r="AW63" s="8">
        <f t="shared" si="109"/>
        <v>256.62</v>
      </c>
      <c r="AX63" s="8">
        <f t="shared" si="109"/>
        <v>288.88</v>
      </c>
      <c r="AY63" s="8">
        <f t="shared" si="109"/>
        <v>384.56</v>
      </c>
      <c r="AZ63" s="8">
        <f t="shared" si="109"/>
        <v>162.72</v>
      </c>
      <c r="BA63" s="8">
        <f t="shared" si="109"/>
        <v>256.62</v>
      </c>
      <c r="BB63" s="8">
        <f t="shared" si="109"/>
        <v>288.88</v>
      </c>
      <c r="BC63" s="8">
        <f t="shared" si="109"/>
        <v>384.56</v>
      </c>
      <c r="BD63" s="8">
        <f t="shared" si="109"/>
        <v>164.52799999999999</v>
      </c>
      <c r="BE63" s="8">
        <f t="shared" si="109"/>
        <v>256.62</v>
      </c>
      <c r="BF63" s="8">
        <f t="shared" si="109"/>
        <v>288.88</v>
      </c>
      <c r="BG63" s="8">
        <f t="shared" si="109"/>
        <v>384.56</v>
      </c>
      <c r="BH63" s="8">
        <f t="shared" si="109"/>
        <v>162.72</v>
      </c>
      <c r="BI63" s="8">
        <f t="shared" si="109"/>
        <v>256.62</v>
      </c>
      <c r="BJ63" s="8">
        <f t="shared" si="109"/>
        <v>288.88</v>
      </c>
      <c r="BK63" s="8">
        <f t="shared" si="109"/>
        <v>384.56</v>
      </c>
      <c r="BL63" s="8">
        <f t="shared" si="109"/>
        <v>162.72</v>
      </c>
      <c r="BM63" s="8">
        <f t="shared" si="109"/>
        <v>256.62</v>
      </c>
      <c r="BN63" s="8">
        <f t="shared" si="109"/>
        <v>288.88</v>
      </c>
      <c r="BO63" s="8">
        <f t="shared" si="109"/>
        <v>384.56</v>
      </c>
      <c r="BP63" s="8">
        <f t="shared" si="109"/>
        <v>162.72</v>
      </c>
      <c r="BQ63" s="8">
        <f t="shared" ref="BQ63:BW63" si="110" xml:space="preserve"> BQ$59</f>
        <v>256.62</v>
      </c>
      <c r="BR63" s="8">
        <f t="shared" si="110"/>
        <v>288.88</v>
      </c>
      <c r="BS63" s="8">
        <f t="shared" si="110"/>
        <v>384.56</v>
      </c>
      <c r="BT63" s="8">
        <f t="shared" si="110"/>
        <v>0</v>
      </c>
      <c r="BU63" s="8">
        <f t="shared" si="110"/>
        <v>0</v>
      </c>
      <c r="BV63" s="8">
        <f t="shared" si="110"/>
        <v>0</v>
      </c>
      <c r="BW63" s="8">
        <f t="shared" si="110"/>
        <v>0</v>
      </c>
    </row>
    <row r="64" spans="1:75" s="221" customFormat="1" x14ac:dyDescent="0.25">
      <c r="A64" s="217"/>
      <c r="B64" s="217"/>
      <c r="C64" s="218"/>
      <c r="D64" s="219"/>
      <c r="E64" s="220" t="s">
        <v>199</v>
      </c>
      <c r="F64" s="220"/>
      <c r="G64" s="220" t="s">
        <v>172</v>
      </c>
      <c r="H64" s="220"/>
      <c r="I64" s="220"/>
      <c r="J64" s="220">
        <f t="shared" ref="J64:AO64" si="111">SUM(J62:J63)</f>
        <v>0</v>
      </c>
      <c r="K64" s="220">
        <f t="shared" si="111"/>
        <v>0</v>
      </c>
      <c r="L64" s="220">
        <f t="shared" si="111"/>
        <v>531.4</v>
      </c>
      <c r="M64" s="220">
        <f t="shared" si="111"/>
        <v>656.62</v>
      </c>
      <c r="N64" s="220">
        <f t="shared" si="111"/>
        <v>688.88</v>
      </c>
      <c r="O64" s="220">
        <f t="shared" si="111"/>
        <v>816.57600000000002</v>
      </c>
      <c r="P64" s="220">
        <f t="shared" si="111"/>
        <v>531.4</v>
      </c>
      <c r="Q64" s="220">
        <f t="shared" si="111"/>
        <v>656.62</v>
      </c>
      <c r="R64" s="220">
        <f t="shared" si="111"/>
        <v>688.88</v>
      </c>
      <c r="S64" s="220">
        <f t="shared" si="111"/>
        <v>816.57600000000002</v>
      </c>
      <c r="T64" s="220">
        <f t="shared" si="111"/>
        <v>531.4</v>
      </c>
      <c r="U64" s="220">
        <f t="shared" si="111"/>
        <v>656.62</v>
      </c>
      <c r="V64" s="220">
        <f t="shared" si="111"/>
        <v>688.88</v>
      </c>
      <c r="W64" s="220">
        <f t="shared" si="111"/>
        <v>816.57600000000002</v>
      </c>
      <c r="X64" s="220">
        <f t="shared" si="111"/>
        <v>564.52800000000002</v>
      </c>
      <c r="Y64" s="220">
        <f t="shared" si="111"/>
        <v>656.62</v>
      </c>
      <c r="Z64" s="220">
        <f t="shared" si="111"/>
        <v>688.88</v>
      </c>
      <c r="AA64" s="220">
        <f t="shared" si="111"/>
        <v>784.56</v>
      </c>
      <c r="AB64" s="220">
        <f t="shared" si="111"/>
        <v>562.72</v>
      </c>
      <c r="AC64" s="220">
        <f t="shared" si="111"/>
        <v>656.62</v>
      </c>
      <c r="AD64" s="220">
        <f t="shared" si="111"/>
        <v>688.88</v>
      </c>
      <c r="AE64" s="220">
        <f t="shared" si="111"/>
        <v>784.56</v>
      </c>
      <c r="AF64" s="220">
        <f t="shared" si="111"/>
        <v>562.72</v>
      </c>
      <c r="AG64" s="220">
        <f t="shared" si="111"/>
        <v>656.62</v>
      </c>
      <c r="AH64" s="220">
        <f t="shared" si="111"/>
        <v>688.88</v>
      </c>
      <c r="AI64" s="220">
        <f t="shared" si="111"/>
        <v>784.56</v>
      </c>
      <c r="AJ64" s="220">
        <f t="shared" si="111"/>
        <v>562.72</v>
      </c>
      <c r="AK64" s="220">
        <f t="shared" si="111"/>
        <v>656.62</v>
      </c>
      <c r="AL64" s="220">
        <f t="shared" si="111"/>
        <v>688.88</v>
      </c>
      <c r="AM64" s="220">
        <f t="shared" si="111"/>
        <v>784.56</v>
      </c>
      <c r="AN64" s="220">
        <f t="shared" si="111"/>
        <v>564.52800000000002</v>
      </c>
      <c r="AO64" s="220">
        <f t="shared" si="111"/>
        <v>656.62</v>
      </c>
      <c r="AP64" s="220">
        <f t="shared" ref="AP64:BU64" si="112">SUM(AP62:AP63)</f>
        <v>688.88</v>
      </c>
      <c r="AQ64" s="220">
        <f t="shared" si="112"/>
        <v>784.56</v>
      </c>
      <c r="AR64" s="220">
        <f t="shared" si="112"/>
        <v>562.72</v>
      </c>
      <c r="AS64" s="220">
        <f t="shared" si="112"/>
        <v>656.62</v>
      </c>
      <c r="AT64" s="220">
        <f t="shared" si="112"/>
        <v>688.88</v>
      </c>
      <c r="AU64" s="220">
        <f t="shared" si="112"/>
        <v>784.56</v>
      </c>
      <c r="AV64" s="220">
        <f t="shared" si="112"/>
        <v>562.72</v>
      </c>
      <c r="AW64" s="220">
        <f t="shared" si="112"/>
        <v>656.62</v>
      </c>
      <c r="AX64" s="220">
        <f t="shared" si="112"/>
        <v>688.88</v>
      </c>
      <c r="AY64" s="220">
        <f t="shared" si="112"/>
        <v>784.56</v>
      </c>
      <c r="AZ64" s="220">
        <f t="shared" si="112"/>
        <v>562.72</v>
      </c>
      <c r="BA64" s="220">
        <f t="shared" si="112"/>
        <v>656.62</v>
      </c>
      <c r="BB64" s="220">
        <f t="shared" si="112"/>
        <v>688.88</v>
      </c>
      <c r="BC64" s="220">
        <f t="shared" si="112"/>
        <v>784.56</v>
      </c>
      <c r="BD64" s="220">
        <f t="shared" si="112"/>
        <v>564.52800000000002</v>
      </c>
      <c r="BE64" s="220">
        <f t="shared" si="112"/>
        <v>656.62</v>
      </c>
      <c r="BF64" s="220">
        <f t="shared" si="112"/>
        <v>688.88</v>
      </c>
      <c r="BG64" s="220">
        <f t="shared" si="112"/>
        <v>784.56</v>
      </c>
      <c r="BH64" s="220">
        <f t="shared" si="112"/>
        <v>562.72</v>
      </c>
      <c r="BI64" s="220">
        <f t="shared" si="112"/>
        <v>656.62</v>
      </c>
      <c r="BJ64" s="220">
        <f t="shared" si="112"/>
        <v>688.88</v>
      </c>
      <c r="BK64" s="220">
        <f t="shared" si="112"/>
        <v>784.56</v>
      </c>
      <c r="BL64" s="220">
        <f t="shared" si="112"/>
        <v>562.72</v>
      </c>
      <c r="BM64" s="220">
        <f t="shared" si="112"/>
        <v>656.62</v>
      </c>
      <c r="BN64" s="220">
        <f t="shared" si="112"/>
        <v>688.88</v>
      </c>
      <c r="BO64" s="220">
        <f t="shared" si="112"/>
        <v>784.56</v>
      </c>
      <c r="BP64" s="220">
        <f t="shared" si="112"/>
        <v>562.72</v>
      </c>
      <c r="BQ64" s="220">
        <f t="shared" si="112"/>
        <v>656.62</v>
      </c>
      <c r="BR64" s="220">
        <f t="shared" si="112"/>
        <v>688.88</v>
      </c>
      <c r="BS64" s="220">
        <f t="shared" si="112"/>
        <v>784.56</v>
      </c>
      <c r="BT64" s="220">
        <f t="shared" si="112"/>
        <v>0</v>
      </c>
      <c r="BU64" s="220">
        <f t="shared" si="112"/>
        <v>0</v>
      </c>
      <c r="BV64" s="220">
        <f t="shared" ref="BV64:BW64" si="113">SUM(BV62:BV63)</f>
        <v>0</v>
      </c>
      <c r="BW64" s="220">
        <f t="shared" si="113"/>
        <v>0</v>
      </c>
    </row>
    <row r="66" spans="1:76" x14ac:dyDescent="0.25">
      <c r="B66" s="2" t="s">
        <v>200</v>
      </c>
    </row>
    <row r="67" spans="1:76" x14ac:dyDescent="0.25">
      <c r="E67" s="194" t="str">
        <f xml:space="preserve"> InpC!E$59</f>
        <v>Grade A - service staff</v>
      </c>
      <c r="F67" s="194">
        <f xml:space="preserve"> InpC!F$59</f>
        <v>12000</v>
      </c>
      <c r="G67" s="194" t="str">
        <f xml:space="preserve"> InpC!G$59</f>
        <v>USD / FTE</v>
      </c>
    </row>
    <row r="68" spans="1:76" x14ac:dyDescent="0.25">
      <c r="E68" s="194" t="str">
        <f xml:space="preserve"> InpC!E$60</f>
        <v>Grade B - supervisors and middle management</v>
      </c>
      <c r="F68" s="194">
        <f xml:space="preserve"> InpC!F$60</f>
        <v>18000</v>
      </c>
      <c r="G68" s="194" t="str">
        <f xml:space="preserve"> InpC!G$60</f>
        <v>USD / FTE</v>
      </c>
    </row>
    <row r="69" spans="1:76" x14ac:dyDescent="0.25">
      <c r="E69" s="194" t="str">
        <f xml:space="preserve"> InpC!E$61</f>
        <v>Grade C - senior management</v>
      </c>
      <c r="F69" s="194">
        <f xml:space="preserve"> InpC!F$61</f>
        <v>28000</v>
      </c>
      <c r="G69" s="194" t="str">
        <f xml:space="preserve"> InpC!G$61</f>
        <v>USD / FTE</v>
      </c>
    </row>
    <row r="70" spans="1:76" x14ac:dyDescent="0.25">
      <c r="E70" s="194" t="str">
        <f xml:space="preserve"> InpC!E$115</f>
        <v>No of periods in a year</v>
      </c>
      <c r="F70" s="194">
        <f xml:space="preserve"> InpC!F$115</f>
        <v>4</v>
      </c>
      <c r="G70" s="194" t="str">
        <f xml:space="preserve"> InpC!G$115</f>
        <v>period</v>
      </c>
    </row>
    <row r="71" spans="1:76" x14ac:dyDescent="0.25">
      <c r="E71" s="194" t="str">
        <f xml:space="preserve"> Time!E$63</f>
        <v>Forecast period flag</v>
      </c>
      <c r="F71" s="194">
        <f xml:space="preserve"> Time!F$63</f>
        <v>0</v>
      </c>
      <c r="G71" s="194" t="str">
        <f xml:space="preserve"> Time!G$63</f>
        <v>flag</v>
      </c>
      <c r="H71" s="194">
        <f xml:space="preserve"> Time!H$63</f>
        <v>60</v>
      </c>
      <c r="I71" s="194">
        <f xml:space="preserve"> Time!I$63</f>
        <v>0</v>
      </c>
      <c r="J71" s="194">
        <f xml:space="preserve"> Time!J$63</f>
        <v>0</v>
      </c>
      <c r="K71" s="194">
        <f xml:space="preserve"> Time!K$63</f>
        <v>0</v>
      </c>
      <c r="L71" s="194">
        <f xml:space="preserve"> Time!L$63</f>
        <v>1</v>
      </c>
      <c r="M71" s="194">
        <f xml:space="preserve"> Time!M$63</f>
        <v>1</v>
      </c>
      <c r="N71" s="194">
        <f xml:space="preserve"> Time!N$63</f>
        <v>1</v>
      </c>
      <c r="O71" s="194">
        <f xml:space="preserve"> Time!O$63</f>
        <v>1</v>
      </c>
      <c r="P71" s="194">
        <f xml:space="preserve"> Time!P$63</f>
        <v>1</v>
      </c>
      <c r="Q71" s="194">
        <f xml:space="preserve"> Time!Q$63</f>
        <v>1</v>
      </c>
      <c r="R71" s="194">
        <f xml:space="preserve"> Time!R$63</f>
        <v>1</v>
      </c>
      <c r="S71" s="194">
        <f xml:space="preserve"> Time!S$63</f>
        <v>1</v>
      </c>
      <c r="T71" s="194">
        <f xml:space="preserve"> Time!T$63</f>
        <v>1</v>
      </c>
      <c r="U71" s="194">
        <f xml:space="preserve"> Time!U$63</f>
        <v>1</v>
      </c>
      <c r="V71" s="194">
        <f xml:space="preserve"> Time!V$63</f>
        <v>1</v>
      </c>
      <c r="W71" s="194">
        <f xml:space="preserve"> Time!W$63</f>
        <v>1</v>
      </c>
      <c r="X71" s="194">
        <f xml:space="preserve"> Time!X$63</f>
        <v>1</v>
      </c>
      <c r="Y71" s="194">
        <f xml:space="preserve"> Time!Y$63</f>
        <v>1</v>
      </c>
      <c r="Z71" s="194">
        <f xml:space="preserve"> Time!Z$63</f>
        <v>1</v>
      </c>
      <c r="AA71" s="194">
        <f xml:space="preserve"> Time!AA$63</f>
        <v>1</v>
      </c>
      <c r="AB71" s="194">
        <f xml:space="preserve"> Time!AB$63</f>
        <v>1</v>
      </c>
      <c r="AC71" s="194">
        <f xml:space="preserve"> Time!AC$63</f>
        <v>1</v>
      </c>
      <c r="AD71" s="194">
        <f xml:space="preserve"> Time!AD$63</f>
        <v>1</v>
      </c>
      <c r="AE71" s="194">
        <f xml:space="preserve"> Time!AE$63</f>
        <v>1</v>
      </c>
      <c r="AF71" s="194">
        <f xml:space="preserve"> Time!AF$63</f>
        <v>1</v>
      </c>
      <c r="AG71" s="194">
        <f xml:space="preserve"> Time!AG$63</f>
        <v>1</v>
      </c>
      <c r="AH71" s="194">
        <f xml:space="preserve"> Time!AH$63</f>
        <v>1</v>
      </c>
      <c r="AI71" s="194">
        <f xml:space="preserve"> Time!AI$63</f>
        <v>1</v>
      </c>
      <c r="AJ71" s="194">
        <f xml:space="preserve"> Time!AJ$63</f>
        <v>1</v>
      </c>
      <c r="AK71" s="194">
        <f xml:space="preserve"> Time!AK$63</f>
        <v>1</v>
      </c>
      <c r="AL71" s="194">
        <f xml:space="preserve"> Time!AL$63</f>
        <v>1</v>
      </c>
      <c r="AM71" s="194">
        <f xml:space="preserve"> Time!AM$63</f>
        <v>1</v>
      </c>
      <c r="AN71" s="194">
        <f xml:space="preserve"> Time!AN$63</f>
        <v>1</v>
      </c>
      <c r="AO71" s="194">
        <f xml:space="preserve"> Time!AO$63</f>
        <v>1</v>
      </c>
      <c r="AP71" s="194">
        <f xml:space="preserve"> Time!AP$63</f>
        <v>1</v>
      </c>
      <c r="AQ71" s="194">
        <f xml:space="preserve"> Time!AQ$63</f>
        <v>1</v>
      </c>
      <c r="AR71" s="194">
        <f xml:space="preserve"> Time!AR$63</f>
        <v>1</v>
      </c>
      <c r="AS71" s="194">
        <f xml:space="preserve"> Time!AS$63</f>
        <v>1</v>
      </c>
      <c r="AT71" s="194">
        <f xml:space="preserve"> Time!AT$63</f>
        <v>1</v>
      </c>
      <c r="AU71" s="194">
        <f xml:space="preserve"> Time!AU$63</f>
        <v>1</v>
      </c>
      <c r="AV71" s="194">
        <f xml:space="preserve"> Time!AV$63</f>
        <v>1</v>
      </c>
      <c r="AW71" s="194">
        <f xml:space="preserve"> Time!AW$63</f>
        <v>1</v>
      </c>
      <c r="AX71" s="194">
        <f xml:space="preserve"> Time!AX$63</f>
        <v>1</v>
      </c>
      <c r="AY71" s="194">
        <f xml:space="preserve"> Time!AY$63</f>
        <v>1</v>
      </c>
      <c r="AZ71" s="194">
        <f xml:space="preserve"> Time!AZ$63</f>
        <v>1</v>
      </c>
      <c r="BA71" s="194">
        <f xml:space="preserve"> Time!BA$63</f>
        <v>1</v>
      </c>
      <c r="BB71" s="194">
        <f xml:space="preserve"> Time!BB$63</f>
        <v>1</v>
      </c>
      <c r="BC71" s="194">
        <f xml:space="preserve"> Time!BC$63</f>
        <v>1</v>
      </c>
      <c r="BD71" s="194">
        <f xml:space="preserve"> Time!BD$63</f>
        <v>1</v>
      </c>
      <c r="BE71" s="194">
        <f xml:space="preserve"> Time!BE$63</f>
        <v>1</v>
      </c>
      <c r="BF71" s="194">
        <f xml:space="preserve"> Time!BF$63</f>
        <v>1</v>
      </c>
      <c r="BG71" s="194">
        <f xml:space="preserve"> Time!BG$63</f>
        <v>1</v>
      </c>
      <c r="BH71" s="194">
        <f xml:space="preserve"> Time!BH$63</f>
        <v>1</v>
      </c>
      <c r="BI71" s="194">
        <f xml:space="preserve"> Time!BI$63</f>
        <v>1</v>
      </c>
      <c r="BJ71" s="194">
        <f xml:space="preserve"> Time!BJ$63</f>
        <v>1</v>
      </c>
      <c r="BK71" s="194">
        <f xml:space="preserve"> Time!BK$63</f>
        <v>1</v>
      </c>
      <c r="BL71" s="194">
        <f xml:space="preserve"> Time!BL$63</f>
        <v>1</v>
      </c>
      <c r="BM71" s="194">
        <f xml:space="preserve"> Time!BM$63</f>
        <v>1</v>
      </c>
      <c r="BN71" s="194">
        <f xml:space="preserve"> Time!BN$63</f>
        <v>1</v>
      </c>
      <c r="BO71" s="194">
        <f xml:space="preserve"> Time!BO$63</f>
        <v>1</v>
      </c>
      <c r="BP71" s="194">
        <f xml:space="preserve"> Time!BP$63</f>
        <v>1</v>
      </c>
      <c r="BQ71" s="194">
        <f xml:space="preserve"> Time!BQ$63</f>
        <v>1</v>
      </c>
      <c r="BR71" s="194">
        <f xml:space="preserve"> Time!BR$63</f>
        <v>1</v>
      </c>
      <c r="BS71" s="194">
        <f xml:space="preserve"> Time!BS$63</f>
        <v>1</v>
      </c>
      <c r="BT71" s="194">
        <f xml:space="preserve"> Time!BT$63</f>
        <v>0</v>
      </c>
      <c r="BU71" s="194">
        <f xml:space="preserve"> Time!BU$63</f>
        <v>0</v>
      </c>
      <c r="BV71" s="194">
        <f xml:space="preserve"> Time!BV$63</f>
        <v>0</v>
      </c>
      <c r="BW71" s="194">
        <f xml:space="preserve"> Time!BW$63</f>
        <v>0</v>
      </c>
    </row>
    <row r="72" spans="1:76" s="216" customFormat="1" x14ac:dyDescent="0.25">
      <c r="A72" s="212"/>
      <c r="B72" s="212"/>
      <c r="C72" s="213"/>
      <c r="D72" s="214"/>
      <c r="E72" s="215" t="s">
        <v>112</v>
      </c>
      <c r="F72" s="215"/>
      <c r="G72" s="215" t="s">
        <v>123</v>
      </c>
      <c r="H72" s="215"/>
      <c r="I72" s="215"/>
      <c r="J72" s="215">
        <f t="shared" ref="J72:AO72" si="114">J$71*$F67/$F$70</f>
        <v>0</v>
      </c>
      <c r="K72" s="215">
        <f t="shared" si="114"/>
        <v>0</v>
      </c>
      <c r="L72" s="215">
        <f t="shared" si="114"/>
        <v>3000</v>
      </c>
      <c r="M72" s="215">
        <f t="shared" si="114"/>
        <v>3000</v>
      </c>
      <c r="N72" s="215">
        <f t="shared" si="114"/>
        <v>3000</v>
      </c>
      <c r="O72" s="215">
        <f t="shared" si="114"/>
        <v>3000</v>
      </c>
      <c r="P72" s="215">
        <f t="shared" si="114"/>
        <v>3000</v>
      </c>
      <c r="Q72" s="215">
        <f t="shared" si="114"/>
        <v>3000</v>
      </c>
      <c r="R72" s="215">
        <f t="shared" si="114"/>
        <v>3000</v>
      </c>
      <c r="S72" s="215">
        <f t="shared" si="114"/>
        <v>3000</v>
      </c>
      <c r="T72" s="215">
        <f t="shared" si="114"/>
        <v>3000</v>
      </c>
      <c r="U72" s="215">
        <f t="shared" si="114"/>
        <v>3000</v>
      </c>
      <c r="V72" s="215">
        <f t="shared" si="114"/>
        <v>3000</v>
      </c>
      <c r="W72" s="215">
        <f t="shared" si="114"/>
        <v>3000</v>
      </c>
      <c r="X72" s="215">
        <f t="shared" si="114"/>
        <v>3000</v>
      </c>
      <c r="Y72" s="215">
        <f t="shared" si="114"/>
        <v>3000</v>
      </c>
      <c r="Z72" s="215">
        <f t="shared" si="114"/>
        <v>3000</v>
      </c>
      <c r="AA72" s="215">
        <f t="shared" si="114"/>
        <v>3000</v>
      </c>
      <c r="AB72" s="215">
        <f t="shared" si="114"/>
        <v>3000</v>
      </c>
      <c r="AC72" s="215">
        <f t="shared" si="114"/>
        <v>3000</v>
      </c>
      <c r="AD72" s="215">
        <f t="shared" si="114"/>
        <v>3000</v>
      </c>
      <c r="AE72" s="215">
        <f t="shared" si="114"/>
        <v>3000</v>
      </c>
      <c r="AF72" s="215">
        <f t="shared" si="114"/>
        <v>3000</v>
      </c>
      <c r="AG72" s="215">
        <f t="shared" si="114"/>
        <v>3000</v>
      </c>
      <c r="AH72" s="215">
        <f t="shared" si="114"/>
        <v>3000</v>
      </c>
      <c r="AI72" s="215">
        <f t="shared" si="114"/>
        <v>3000</v>
      </c>
      <c r="AJ72" s="215">
        <f t="shared" si="114"/>
        <v>3000</v>
      </c>
      <c r="AK72" s="215">
        <f t="shared" si="114"/>
        <v>3000</v>
      </c>
      <c r="AL72" s="215">
        <f t="shared" si="114"/>
        <v>3000</v>
      </c>
      <c r="AM72" s="215">
        <f t="shared" si="114"/>
        <v>3000</v>
      </c>
      <c r="AN72" s="215">
        <f t="shared" si="114"/>
        <v>3000</v>
      </c>
      <c r="AO72" s="215">
        <f t="shared" si="114"/>
        <v>3000</v>
      </c>
      <c r="AP72" s="215">
        <f t="shared" ref="AP72:BW72" si="115">AP$71*$F67/$F$70</f>
        <v>3000</v>
      </c>
      <c r="AQ72" s="215">
        <f t="shared" si="115"/>
        <v>3000</v>
      </c>
      <c r="AR72" s="215">
        <f t="shared" si="115"/>
        <v>3000</v>
      </c>
      <c r="AS72" s="215">
        <f t="shared" si="115"/>
        <v>3000</v>
      </c>
      <c r="AT72" s="215">
        <f t="shared" si="115"/>
        <v>3000</v>
      </c>
      <c r="AU72" s="215">
        <f t="shared" si="115"/>
        <v>3000</v>
      </c>
      <c r="AV72" s="215">
        <f t="shared" si="115"/>
        <v>3000</v>
      </c>
      <c r="AW72" s="215">
        <f t="shared" si="115"/>
        <v>3000</v>
      </c>
      <c r="AX72" s="215">
        <f t="shared" si="115"/>
        <v>3000</v>
      </c>
      <c r="AY72" s="215">
        <f t="shared" si="115"/>
        <v>3000</v>
      </c>
      <c r="AZ72" s="215">
        <f t="shared" si="115"/>
        <v>3000</v>
      </c>
      <c r="BA72" s="215">
        <f t="shared" si="115"/>
        <v>3000</v>
      </c>
      <c r="BB72" s="215">
        <f t="shared" si="115"/>
        <v>3000</v>
      </c>
      <c r="BC72" s="215">
        <f t="shared" si="115"/>
        <v>3000</v>
      </c>
      <c r="BD72" s="215">
        <f t="shared" si="115"/>
        <v>3000</v>
      </c>
      <c r="BE72" s="215">
        <f t="shared" si="115"/>
        <v>3000</v>
      </c>
      <c r="BF72" s="215">
        <f t="shared" si="115"/>
        <v>3000</v>
      </c>
      <c r="BG72" s="215">
        <f t="shared" si="115"/>
        <v>3000</v>
      </c>
      <c r="BH72" s="215">
        <f t="shared" si="115"/>
        <v>3000</v>
      </c>
      <c r="BI72" s="215">
        <f t="shared" si="115"/>
        <v>3000</v>
      </c>
      <c r="BJ72" s="215">
        <f t="shared" si="115"/>
        <v>3000</v>
      </c>
      <c r="BK72" s="215">
        <f t="shared" si="115"/>
        <v>3000</v>
      </c>
      <c r="BL72" s="215">
        <f t="shared" si="115"/>
        <v>3000</v>
      </c>
      <c r="BM72" s="215">
        <f t="shared" si="115"/>
        <v>3000</v>
      </c>
      <c r="BN72" s="215">
        <f t="shared" si="115"/>
        <v>3000</v>
      </c>
      <c r="BO72" s="215">
        <f t="shared" si="115"/>
        <v>3000</v>
      </c>
      <c r="BP72" s="215">
        <f t="shared" si="115"/>
        <v>3000</v>
      </c>
      <c r="BQ72" s="215">
        <f t="shared" si="115"/>
        <v>3000</v>
      </c>
      <c r="BR72" s="215">
        <f t="shared" si="115"/>
        <v>3000</v>
      </c>
      <c r="BS72" s="215">
        <f t="shared" si="115"/>
        <v>3000</v>
      </c>
      <c r="BT72" s="215">
        <f t="shared" si="115"/>
        <v>0</v>
      </c>
      <c r="BU72" s="215">
        <f t="shared" si="115"/>
        <v>0</v>
      </c>
      <c r="BV72" s="215">
        <f t="shared" si="115"/>
        <v>0</v>
      </c>
      <c r="BW72" s="215">
        <f t="shared" si="115"/>
        <v>0</v>
      </c>
    </row>
    <row r="73" spans="1:76" x14ac:dyDescent="0.25">
      <c r="A73" s="209"/>
      <c r="B73" s="209"/>
      <c r="C73" s="210"/>
      <c r="D73" s="36"/>
      <c r="E73" s="211" t="s">
        <v>113</v>
      </c>
      <c r="F73" s="211"/>
      <c r="G73" s="211" t="s">
        <v>123</v>
      </c>
      <c r="H73" s="211"/>
      <c r="I73" s="211"/>
      <c r="J73" s="211">
        <f t="shared" ref="J73:AO73" si="116">J$71*$F68/$F$70</f>
        <v>0</v>
      </c>
      <c r="K73" s="211">
        <f t="shared" si="116"/>
        <v>0</v>
      </c>
      <c r="L73" s="211">
        <f t="shared" si="116"/>
        <v>4500</v>
      </c>
      <c r="M73" s="211">
        <f t="shared" si="116"/>
        <v>4500</v>
      </c>
      <c r="N73" s="211">
        <f t="shared" si="116"/>
        <v>4500</v>
      </c>
      <c r="O73" s="211">
        <f t="shared" si="116"/>
        <v>4500</v>
      </c>
      <c r="P73" s="211">
        <f t="shared" si="116"/>
        <v>4500</v>
      </c>
      <c r="Q73" s="211">
        <f t="shared" si="116"/>
        <v>4500</v>
      </c>
      <c r="R73" s="211">
        <f t="shared" si="116"/>
        <v>4500</v>
      </c>
      <c r="S73" s="211">
        <f t="shared" si="116"/>
        <v>4500</v>
      </c>
      <c r="T73" s="211">
        <f t="shared" si="116"/>
        <v>4500</v>
      </c>
      <c r="U73" s="211">
        <f t="shared" si="116"/>
        <v>4500</v>
      </c>
      <c r="V73" s="211">
        <f t="shared" si="116"/>
        <v>4500</v>
      </c>
      <c r="W73" s="211">
        <f t="shared" si="116"/>
        <v>4500</v>
      </c>
      <c r="X73" s="211">
        <f t="shared" si="116"/>
        <v>4500</v>
      </c>
      <c r="Y73" s="211">
        <f t="shared" si="116"/>
        <v>4500</v>
      </c>
      <c r="Z73" s="211">
        <f t="shared" si="116"/>
        <v>4500</v>
      </c>
      <c r="AA73" s="211">
        <f t="shared" si="116"/>
        <v>4500</v>
      </c>
      <c r="AB73" s="211">
        <f t="shared" si="116"/>
        <v>4500</v>
      </c>
      <c r="AC73" s="211">
        <f t="shared" si="116"/>
        <v>4500</v>
      </c>
      <c r="AD73" s="211">
        <f t="shared" si="116"/>
        <v>4500</v>
      </c>
      <c r="AE73" s="211">
        <f t="shared" si="116"/>
        <v>4500</v>
      </c>
      <c r="AF73" s="211">
        <f t="shared" si="116"/>
        <v>4500</v>
      </c>
      <c r="AG73" s="211">
        <f t="shared" si="116"/>
        <v>4500</v>
      </c>
      <c r="AH73" s="211">
        <f t="shared" si="116"/>
        <v>4500</v>
      </c>
      <c r="AI73" s="211">
        <f t="shared" si="116"/>
        <v>4500</v>
      </c>
      <c r="AJ73" s="211">
        <f t="shared" si="116"/>
        <v>4500</v>
      </c>
      <c r="AK73" s="211">
        <f t="shared" si="116"/>
        <v>4500</v>
      </c>
      <c r="AL73" s="211">
        <f t="shared" si="116"/>
        <v>4500</v>
      </c>
      <c r="AM73" s="211">
        <f t="shared" si="116"/>
        <v>4500</v>
      </c>
      <c r="AN73" s="211">
        <f t="shared" si="116"/>
        <v>4500</v>
      </c>
      <c r="AO73" s="211">
        <f t="shared" si="116"/>
        <v>4500</v>
      </c>
      <c r="AP73" s="211">
        <f t="shared" ref="AP73:BW73" si="117">AP$71*$F68/$F$70</f>
        <v>4500</v>
      </c>
      <c r="AQ73" s="211">
        <f t="shared" si="117"/>
        <v>4500</v>
      </c>
      <c r="AR73" s="211">
        <f t="shared" si="117"/>
        <v>4500</v>
      </c>
      <c r="AS73" s="211">
        <f t="shared" si="117"/>
        <v>4500</v>
      </c>
      <c r="AT73" s="211">
        <f t="shared" si="117"/>
        <v>4500</v>
      </c>
      <c r="AU73" s="211">
        <f t="shared" si="117"/>
        <v>4500</v>
      </c>
      <c r="AV73" s="211">
        <f t="shared" si="117"/>
        <v>4500</v>
      </c>
      <c r="AW73" s="211">
        <f t="shared" si="117"/>
        <v>4500</v>
      </c>
      <c r="AX73" s="211">
        <f t="shared" si="117"/>
        <v>4500</v>
      </c>
      <c r="AY73" s="211">
        <f t="shared" si="117"/>
        <v>4500</v>
      </c>
      <c r="AZ73" s="211">
        <f t="shared" si="117"/>
        <v>4500</v>
      </c>
      <c r="BA73" s="211">
        <f t="shared" si="117"/>
        <v>4500</v>
      </c>
      <c r="BB73" s="211">
        <f t="shared" si="117"/>
        <v>4500</v>
      </c>
      <c r="BC73" s="211">
        <f t="shared" si="117"/>
        <v>4500</v>
      </c>
      <c r="BD73" s="211">
        <f t="shared" si="117"/>
        <v>4500</v>
      </c>
      <c r="BE73" s="211">
        <f t="shared" si="117"/>
        <v>4500</v>
      </c>
      <c r="BF73" s="211">
        <f t="shared" si="117"/>
        <v>4500</v>
      </c>
      <c r="BG73" s="211">
        <f t="shared" si="117"/>
        <v>4500</v>
      </c>
      <c r="BH73" s="211">
        <f t="shared" si="117"/>
        <v>4500</v>
      </c>
      <c r="BI73" s="211">
        <f t="shared" si="117"/>
        <v>4500</v>
      </c>
      <c r="BJ73" s="211">
        <f t="shared" si="117"/>
        <v>4500</v>
      </c>
      <c r="BK73" s="211">
        <f t="shared" si="117"/>
        <v>4500</v>
      </c>
      <c r="BL73" s="211">
        <f t="shared" si="117"/>
        <v>4500</v>
      </c>
      <c r="BM73" s="211">
        <f t="shared" si="117"/>
        <v>4500</v>
      </c>
      <c r="BN73" s="211">
        <f t="shared" si="117"/>
        <v>4500</v>
      </c>
      <c r="BO73" s="211">
        <f t="shared" si="117"/>
        <v>4500</v>
      </c>
      <c r="BP73" s="211">
        <f t="shared" si="117"/>
        <v>4500</v>
      </c>
      <c r="BQ73" s="211">
        <f t="shared" si="117"/>
        <v>4500</v>
      </c>
      <c r="BR73" s="211">
        <f t="shared" si="117"/>
        <v>4500</v>
      </c>
      <c r="BS73" s="211">
        <f t="shared" si="117"/>
        <v>4500</v>
      </c>
      <c r="BT73" s="211">
        <f t="shared" si="117"/>
        <v>0</v>
      </c>
      <c r="BU73" s="211">
        <f t="shared" si="117"/>
        <v>0</v>
      </c>
      <c r="BV73" s="211">
        <f t="shared" si="117"/>
        <v>0</v>
      </c>
      <c r="BW73" s="211">
        <f t="shared" si="117"/>
        <v>0</v>
      </c>
      <c r="BX73" s="12"/>
    </row>
    <row r="74" spans="1:76" s="231" customFormat="1" x14ac:dyDescent="0.25">
      <c r="A74" s="227"/>
      <c r="B74" s="227"/>
      <c r="C74" s="228"/>
      <c r="D74" s="229"/>
      <c r="E74" s="230" t="s">
        <v>114</v>
      </c>
      <c r="F74" s="230"/>
      <c r="G74" s="230" t="s">
        <v>123</v>
      </c>
      <c r="H74" s="230"/>
      <c r="I74" s="230"/>
      <c r="J74" s="230">
        <f t="shared" ref="J74:AO74" si="118">J$71*$F69/$F$70</f>
        <v>0</v>
      </c>
      <c r="K74" s="230">
        <f t="shared" si="118"/>
        <v>0</v>
      </c>
      <c r="L74" s="230">
        <f t="shared" si="118"/>
        <v>7000</v>
      </c>
      <c r="M74" s="230">
        <f t="shared" si="118"/>
        <v>7000</v>
      </c>
      <c r="N74" s="230">
        <f t="shared" si="118"/>
        <v>7000</v>
      </c>
      <c r="O74" s="230">
        <f t="shared" si="118"/>
        <v>7000</v>
      </c>
      <c r="P74" s="230">
        <f t="shared" si="118"/>
        <v>7000</v>
      </c>
      <c r="Q74" s="230">
        <f t="shared" si="118"/>
        <v>7000</v>
      </c>
      <c r="R74" s="230">
        <f t="shared" si="118"/>
        <v>7000</v>
      </c>
      <c r="S74" s="230">
        <f t="shared" si="118"/>
        <v>7000</v>
      </c>
      <c r="T74" s="230">
        <f t="shared" si="118"/>
        <v>7000</v>
      </c>
      <c r="U74" s="230">
        <f t="shared" si="118"/>
        <v>7000</v>
      </c>
      <c r="V74" s="230">
        <f t="shared" si="118"/>
        <v>7000</v>
      </c>
      <c r="W74" s="230">
        <f t="shared" si="118"/>
        <v>7000</v>
      </c>
      <c r="X74" s="230">
        <f t="shared" si="118"/>
        <v>7000</v>
      </c>
      <c r="Y74" s="230">
        <f t="shared" si="118"/>
        <v>7000</v>
      </c>
      <c r="Z74" s="230">
        <f t="shared" si="118"/>
        <v>7000</v>
      </c>
      <c r="AA74" s="230">
        <f t="shared" si="118"/>
        <v>7000</v>
      </c>
      <c r="AB74" s="230">
        <f t="shared" si="118"/>
        <v>7000</v>
      </c>
      <c r="AC74" s="230">
        <f t="shared" si="118"/>
        <v>7000</v>
      </c>
      <c r="AD74" s="230">
        <f t="shared" si="118"/>
        <v>7000</v>
      </c>
      <c r="AE74" s="230">
        <f t="shared" si="118"/>
        <v>7000</v>
      </c>
      <c r="AF74" s="230">
        <f t="shared" si="118"/>
        <v>7000</v>
      </c>
      <c r="AG74" s="230">
        <f t="shared" si="118"/>
        <v>7000</v>
      </c>
      <c r="AH74" s="230">
        <f t="shared" si="118"/>
        <v>7000</v>
      </c>
      <c r="AI74" s="230">
        <f t="shared" si="118"/>
        <v>7000</v>
      </c>
      <c r="AJ74" s="230">
        <f t="shared" si="118"/>
        <v>7000</v>
      </c>
      <c r="AK74" s="230">
        <f t="shared" si="118"/>
        <v>7000</v>
      </c>
      <c r="AL74" s="230">
        <f t="shared" si="118"/>
        <v>7000</v>
      </c>
      <c r="AM74" s="230">
        <f t="shared" si="118"/>
        <v>7000</v>
      </c>
      <c r="AN74" s="230">
        <f t="shared" si="118"/>
        <v>7000</v>
      </c>
      <c r="AO74" s="230">
        <f t="shared" si="118"/>
        <v>7000</v>
      </c>
      <c r="AP74" s="230">
        <f t="shared" ref="AP74:BW74" si="119">AP$71*$F69/$F$70</f>
        <v>7000</v>
      </c>
      <c r="AQ74" s="230">
        <f t="shared" si="119"/>
        <v>7000</v>
      </c>
      <c r="AR74" s="230">
        <f t="shared" si="119"/>
        <v>7000</v>
      </c>
      <c r="AS74" s="230">
        <f t="shared" si="119"/>
        <v>7000</v>
      </c>
      <c r="AT74" s="230">
        <f t="shared" si="119"/>
        <v>7000</v>
      </c>
      <c r="AU74" s="230">
        <f t="shared" si="119"/>
        <v>7000</v>
      </c>
      <c r="AV74" s="230">
        <f t="shared" si="119"/>
        <v>7000</v>
      </c>
      <c r="AW74" s="230">
        <f t="shared" si="119"/>
        <v>7000</v>
      </c>
      <c r="AX74" s="230">
        <f t="shared" si="119"/>
        <v>7000</v>
      </c>
      <c r="AY74" s="230">
        <f t="shared" si="119"/>
        <v>7000</v>
      </c>
      <c r="AZ74" s="230">
        <f t="shared" si="119"/>
        <v>7000</v>
      </c>
      <c r="BA74" s="230">
        <f t="shared" si="119"/>
        <v>7000</v>
      </c>
      <c r="BB74" s="230">
        <f t="shared" si="119"/>
        <v>7000</v>
      </c>
      <c r="BC74" s="230">
        <f t="shared" si="119"/>
        <v>7000</v>
      </c>
      <c r="BD74" s="230">
        <f t="shared" si="119"/>
        <v>7000</v>
      </c>
      <c r="BE74" s="230">
        <f t="shared" si="119"/>
        <v>7000</v>
      </c>
      <c r="BF74" s="230">
        <f t="shared" si="119"/>
        <v>7000</v>
      </c>
      <c r="BG74" s="230">
        <f t="shared" si="119"/>
        <v>7000</v>
      </c>
      <c r="BH74" s="230">
        <f t="shared" si="119"/>
        <v>7000</v>
      </c>
      <c r="BI74" s="230">
        <f t="shared" si="119"/>
        <v>7000</v>
      </c>
      <c r="BJ74" s="230">
        <f t="shared" si="119"/>
        <v>7000</v>
      </c>
      <c r="BK74" s="230">
        <f t="shared" si="119"/>
        <v>7000</v>
      </c>
      <c r="BL74" s="230">
        <f t="shared" si="119"/>
        <v>7000</v>
      </c>
      <c r="BM74" s="230">
        <f t="shared" si="119"/>
        <v>7000</v>
      </c>
      <c r="BN74" s="230">
        <f t="shared" si="119"/>
        <v>7000</v>
      </c>
      <c r="BO74" s="230">
        <f t="shared" si="119"/>
        <v>7000</v>
      </c>
      <c r="BP74" s="230">
        <f t="shared" si="119"/>
        <v>7000</v>
      </c>
      <c r="BQ74" s="230">
        <f t="shared" si="119"/>
        <v>7000</v>
      </c>
      <c r="BR74" s="230">
        <f t="shared" si="119"/>
        <v>7000</v>
      </c>
      <c r="BS74" s="230">
        <f t="shared" si="119"/>
        <v>7000</v>
      </c>
      <c r="BT74" s="230">
        <f t="shared" si="119"/>
        <v>0</v>
      </c>
      <c r="BU74" s="230">
        <f t="shared" si="119"/>
        <v>0</v>
      </c>
      <c r="BV74" s="230">
        <f t="shared" si="119"/>
        <v>0</v>
      </c>
      <c r="BW74" s="230">
        <f t="shared" si="119"/>
        <v>0</v>
      </c>
    </row>
    <row r="80" spans="1:76" x14ac:dyDescent="0.25">
      <c r="E80" s="8" t="str">
        <f t="shared" ref="E80:AJ80" si="120" xml:space="preserve"> E$72</f>
        <v>Grade A - service staff</v>
      </c>
      <c r="F80" s="8">
        <f t="shared" si="120"/>
        <v>0</v>
      </c>
      <c r="G80" s="8" t="str">
        <f t="shared" si="120"/>
        <v>USD / FTE</v>
      </c>
      <c r="H80" s="8">
        <f t="shared" si="120"/>
        <v>0</v>
      </c>
      <c r="I80" s="8">
        <f t="shared" si="120"/>
        <v>0</v>
      </c>
      <c r="J80" s="8">
        <f t="shared" si="120"/>
        <v>0</v>
      </c>
      <c r="K80" s="8">
        <f t="shared" si="120"/>
        <v>0</v>
      </c>
      <c r="L80" s="8">
        <f t="shared" si="120"/>
        <v>3000</v>
      </c>
      <c r="M80" s="8">
        <f t="shared" si="120"/>
        <v>3000</v>
      </c>
      <c r="N80" s="8">
        <f t="shared" si="120"/>
        <v>3000</v>
      </c>
      <c r="O80" s="8">
        <f t="shared" si="120"/>
        <v>3000</v>
      </c>
      <c r="P80" s="8">
        <f t="shared" si="120"/>
        <v>3000</v>
      </c>
      <c r="Q80" s="8">
        <f t="shared" si="120"/>
        <v>3000</v>
      </c>
      <c r="R80" s="8">
        <f t="shared" si="120"/>
        <v>3000</v>
      </c>
      <c r="S80" s="8">
        <f t="shared" si="120"/>
        <v>3000</v>
      </c>
      <c r="T80" s="8">
        <f t="shared" si="120"/>
        <v>3000</v>
      </c>
      <c r="U80" s="8">
        <f t="shared" si="120"/>
        <v>3000</v>
      </c>
      <c r="V80" s="8">
        <f t="shared" si="120"/>
        <v>3000</v>
      </c>
      <c r="W80" s="8">
        <f t="shared" si="120"/>
        <v>3000</v>
      </c>
      <c r="X80" s="8">
        <f t="shared" si="120"/>
        <v>3000</v>
      </c>
      <c r="Y80" s="8">
        <f t="shared" si="120"/>
        <v>3000</v>
      </c>
      <c r="Z80" s="8">
        <f t="shared" si="120"/>
        <v>3000</v>
      </c>
      <c r="AA80" s="8">
        <f t="shared" si="120"/>
        <v>3000</v>
      </c>
      <c r="AB80" s="8">
        <f t="shared" si="120"/>
        <v>3000</v>
      </c>
      <c r="AC80" s="8">
        <f t="shared" si="120"/>
        <v>3000</v>
      </c>
      <c r="AD80" s="8">
        <f t="shared" si="120"/>
        <v>3000</v>
      </c>
      <c r="AE80" s="8">
        <f t="shared" si="120"/>
        <v>3000</v>
      </c>
      <c r="AF80" s="8">
        <f t="shared" si="120"/>
        <v>3000</v>
      </c>
      <c r="AG80" s="8">
        <f t="shared" si="120"/>
        <v>3000</v>
      </c>
      <c r="AH80" s="8">
        <f t="shared" si="120"/>
        <v>3000</v>
      </c>
      <c r="AI80" s="8">
        <f t="shared" si="120"/>
        <v>3000</v>
      </c>
      <c r="AJ80" s="8">
        <f t="shared" si="120"/>
        <v>3000</v>
      </c>
      <c r="AK80" s="8">
        <f t="shared" ref="AK80:BP80" si="121" xml:space="preserve"> AK$72</f>
        <v>3000</v>
      </c>
      <c r="AL80" s="8">
        <f t="shared" si="121"/>
        <v>3000</v>
      </c>
      <c r="AM80" s="8">
        <f t="shared" si="121"/>
        <v>3000</v>
      </c>
      <c r="AN80" s="8">
        <f t="shared" si="121"/>
        <v>3000</v>
      </c>
      <c r="AO80" s="8">
        <f t="shared" si="121"/>
        <v>3000</v>
      </c>
      <c r="AP80" s="8">
        <f t="shared" si="121"/>
        <v>3000</v>
      </c>
      <c r="AQ80" s="8">
        <f t="shared" si="121"/>
        <v>3000</v>
      </c>
      <c r="AR80" s="8">
        <f t="shared" si="121"/>
        <v>3000</v>
      </c>
      <c r="AS80" s="8">
        <f t="shared" si="121"/>
        <v>3000</v>
      </c>
      <c r="AT80" s="8">
        <f t="shared" si="121"/>
        <v>3000</v>
      </c>
      <c r="AU80" s="8">
        <f t="shared" si="121"/>
        <v>3000</v>
      </c>
      <c r="AV80" s="8">
        <f t="shared" si="121"/>
        <v>3000</v>
      </c>
      <c r="AW80" s="8">
        <f t="shared" si="121"/>
        <v>3000</v>
      </c>
      <c r="AX80" s="8">
        <f t="shared" si="121"/>
        <v>3000</v>
      </c>
      <c r="AY80" s="8">
        <f t="shared" si="121"/>
        <v>3000</v>
      </c>
      <c r="AZ80" s="8">
        <f t="shared" si="121"/>
        <v>3000</v>
      </c>
      <c r="BA80" s="8">
        <f t="shared" si="121"/>
        <v>3000</v>
      </c>
      <c r="BB80" s="8">
        <f t="shared" si="121"/>
        <v>3000</v>
      </c>
      <c r="BC80" s="8">
        <f t="shared" si="121"/>
        <v>3000</v>
      </c>
      <c r="BD80" s="8">
        <f t="shared" si="121"/>
        <v>3000</v>
      </c>
      <c r="BE80" s="8">
        <f t="shared" si="121"/>
        <v>3000</v>
      </c>
      <c r="BF80" s="8">
        <f t="shared" si="121"/>
        <v>3000</v>
      </c>
      <c r="BG80" s="8">
        <f t="shared" si="121"/>
        <v>3000</v>
      </c>
      <c r="BH80" s="8">
        <f t="shared" si="121"/>
        <v>3000</v>
      </c>
      <c r="BI80" s="8">
        <f t="shared" si="121"/>
        <v>3000</v>
      </c>
      <c r="BJ80" s="8">
        <f t="shared" si="121"/>
        <v>3000</v>
      </c>
      <c r="BK80" s="8">
        <f t="shared" si="121"/>
        <v>3000</v>
      </c>
      <c r="BL80" s="8">
        <f t="shared" si="121"/>
        <v>3000</v>
      </c>
      <c r="BM80" s="8">
        <f t="shared" si="121"/>
        <v>3000</v>
      </c>
      <c r="BN80" s="8">
        <f t="shared" si="121"/>
        <v>3000</v>
      </c>
      <c r="BO80" s="8">
        <f t="shared" si="121"/>
        <v>3000</v>
      </c>
      <c r="BP80" s="8">
        <f t="shared" si="121"/>
        <v>3000</v>
      </c>
      <c r="BQ80" s="8">
        <f t="shared" ref="BQ80:BW80" si="122" xml:space="preserve"> BQ$72</f>
        <v>3000</v>
      </c>
      <c r="BR80" s="8">
        <f t="shared" si="122"/>
        <v>3000</v>
      </c>
      <c r="BS80" s="8">
        <f t="shared" si="122"/>
        <v>3000</v>
      </c>
      <c r="BT80" s="8">
        <f t="shared" si="122"/>
        <v>0</v>
      </c>
      <c r="BU80" s="8">
        <f t="shared" si="122"/>
        <v>0</v>
      </c>
      <c r="BV80" s="8">
        <f t="shared" si="122"/>
        <v>0</v>
      </c>
      <c r="BW80" s="8">
        <f t="shared" si="122"/>
        <v>0</v>
      </c>
    </row>
    <row r="81" spans="1:75" x14ac:dyDescent="0.25">
      <c r="E81" s="8" t="str">
        <f t="shared" ref="E81:AJ81" si="123" xml:space="preserve"> E$73</f>
        <v>Grade B - supervisors and middle management</v>
      </c>
      <c r="F81" s="8">
        <f t="shared" si="123"/>
        <v>0</v>
      </c>
      <c r="G81" s="8" t="str">
        <f t="shared" si="123"/>
        <v>USD / FTE</v>
      </c>
      <c r="H81" s="8">
        <f t="shared" si="123"/>
        <v>0</v>
      </c>
      <c r="I81" s="8">
        <f t="shared" si="123"/>
        <v>0</v>
      </c>
      <c r="J81" s="8">
        <f t="shared" si="123"/>
        <v>0</v>
      </c>
      <c r="K81" s="8">
        <f t="shared" si="123"/>
        <v>0</v>
      </c>
      <c r="L81" s="8">
        <f t="shared" si="123"/>
        <v>4500</v>
      </c>
      <c r="M81" s="8">
        <f t="shared" si="123"/>
        <v>4500</v>
      </c>
      <c r="N81" s="8">
        <f t="shared" si="123"/>
        <v>4500</v>
      </c>
      <c r="O81" s="8">
        <f t="shared" si="123"/>
        <v>4500</v>
      </c>
      <c r="P81" s="8">
        <f t="shared" si="123"/>
        <v>4500</v>
      </c>
      <c r="Q81" s="8">
        <f t="shared" si="123"/>
        <v>4500</v>
      </c>
      <c r="R81" s="8">
        <f t="shared" si="123"/>
        <v>4500</v>
      </c>
      <c r="S81" s="8">
        <f t="shared" si="123"/>
        <v>4500</v>
      </c>
      <c r="T81" s="8">
        <f t="shared" si="123"/>
        <v>4500</v>
      </c>
      <c r="U81" s="8">
        <f t="shared" si="123"/>
        <v>4500</v>
      </c>
      <c r="V81" s="8">
        <f t="shared" si="123"/>
        <v>4500</v>
      </c>
      <c r="W81" s="8">
        <f t="shared" si="123"/>
        <v>4500</v>
      </c>
      <c r="X81" s="8">
        <f t="shared" si="123"/>
        <v>4500</v>
      </c>
      <c r="Y81" s="8">
        <f t="shared" si="123"/>
        <v>4500</v>
      </c>
      <c r="Z81" s="8">
        <f t="shared" si="123"/>
        <v>4500</v>
      </c>
      <c r="AA81" s="8">
        <f t="shared" si="123"/>
        <v>4500</v>
      </c>
      <c r="AB81" s="8">
        <f t="shared" si="123"/>
        <v>4500</v>
      </c>
      <c r="AC81" s="8">
        <f t="shared" si="123"/>
        <v>4500</v>
      </c>
      <c r="AD81" s="8">
        <f t="shared" si="123"/>
        <v>4500</v>
      </c>
      <c r="AE81" s="8">
        <f t="shared" si="123"/>
        <v>4500</v>
      </c>
      <c r="AF81" s="8">
        <f t="shared" si="123"/>
        <v>4500</v>
      </c>
      <c r="AG81" s="8">
        <f t="shared" si="123"/>
        <v>4500</v>
      </c>
      <c r="AH81" s="8">
        <f t="shared" si="123"/>
        <v>4500</v>
      </c>
      <c r="AI81" s="8">
        <f t="shared" si="123"/>
        <v>4500</v>
      </c>
      <c r="AJ81" s="8">
        <f t="shared" si="123"/>
        <v>4500</v>
      </c>
      <c r="AK81" s="8">
        <f t="shared" ref="AK81:BP81" si="124" xml:space="preserve"> AK$73</f>
        <v>4500</v>
      </c>
      <c r="AL81" s="8">
        <f t="shared" si="124"/>
        <v>4500</v>
      </c>
      <c r="AM81" s="8">
        <f t="shared" si="124"/>
        <v>4500</v>
      </c>
      <c r="AN81" s="8">
        <f t="shared" si="124"/>
        <v>4500</v>
      </c>
      <c r="AO81" s="8">
        <f t="shared" si="124"/>
        <v>4500</v>
      </c>
      <c r="AP81" s="8">
        <f t="shared" si="124"/>
        <v>4500</v>
      </c>
      <c r="AQ81" s="8">
        <f t="shared" si="124"/>
        <v>4500</v>
      </c>
      <c r="AR81" s="8">
        <f t="shared" si="124"/>
        <v>4500</v>
      </c>
      <c r="AS81" s="8">
        <f t="shared" si="124"/>
        <v>4500</v>
      </c>
      <c r="AT81" s="8">
        <f t="shared" si="124"/>
        <v>4500</v>
      </c>
      <c r="AU81" s="8">
        <f t="shared" si="124"/>
        <v>4500</v>
      </c>
      <c r="AV81" s="8">
        <f t="shared" si="124"/>
        <v>4500</v>
      </c>
      <c r="AW81" s="8">
        <f t="shared" si="124"/>
        <v>4500</v>
      </c>
      <c r="AX81" s="8">
        <f t="shared" si="124"/>
        <v>4500</v>
      </c>
      <c r="AY81" s="8">
        <f t="shared" si="124"/>
        <v>4500</v>
      </c>
      <c r="AZ81" s="8">
        <f t="shared" si="124"/>
        <v>4500</v>
      </c>
      <c r="BA81" s="8">
        <f t="shared" si="124"/>
        <v>4500</v>
      </c>
      <c r="BB81" s="8">
        <f t="shared" si="124"/>
        <v>4500</v>
      </c>
      <c r="BC81" s="8">
        <f t="shared" si="124"/>
        <v>4500</v>
      </c>
      <c r="BD81" s="8">
        <f t="shared" si="124"/>
        <v>4500</v>
      </c>
      <c r="BE81" s="8">
        <f t="shared" si="124"/>
        <v>4500</v>
      </c>
      <c r="BF81" s="8">
        <f t="shared" si="124"/>
        <v>4500</v>
      </c>
      <c r="BG81" s="8">
        <f t="shared" si="124"/>
        <v>4500</v>
      </c>
      <c r="BH81" s="8">
        <f t="shared" si="124"/>
        <v>4500</v>
      </c>
      <c r="BI81" s="8">
        <f t="shared" si="124"/>
        <v>4500</v>
      </c>
      <c r="BJ81" s="8">
        <f t="shared" si="124"/>
        <v>4500</v>
      </c>
      <c r="BK81" s="8">
        <f t="shared" si="124"/>
        <v>4500</v>
      </c>
      <c r="BL81" s="8">
        <f t="shared" si="124"/>
        <v>4500</v>
      </c>
      <c r="BM81" s="8">
        <f t="shared" si="124"/>
        <v>4500</v>
      </c>
      <c r="BN81" s="8">
        <f t="shared" si="124"/>
        <v>4500</v>
      </c>
      <c r="BO81" s="8">
        <f t="shared" si="124"/>
        <v>4500</v>
      </c>
      <c r="BP81" s="8">
        <f t="shared" si="124"/>
        <v>4500</v>
      </c>
      <c r="BQ81" s="8">
        <f t="shared" ref="BQ81:BW81" si="125" xml:space="preserve"> BQ$73</f>
        <v>4500</v>
      </c>
      <c r="BR81" s="8">
        <f t="shared" si="125"/>
        <v>4500</v>
      </c>
      <c r="BS81" s="8">
        <f t="shared" si="125"/>
        <v>4500</v>
      </c>
      <c r="BT81" s="8">
        <f t="shared" si="125"/>
        <v>0</v>
      </c>
      <c r="BU81" s="8">
        <f t="shared" si="125"/>
        <v>0</v>
      </c>
      <c r="BV81" s="8">
        <f t="shared" si="125"/>
        <v>0</v>
      </c>
      <c r="BW81" s="8">
        <f t="shared" si="125"/>
        <v>0</v>
      </c>
    </row>
    <row r="82" spans="1:75" x14ac:dyDescent="0.25">
      <c r="E82" s="8" t="str">
        <f t="shared" ref="E82:AJ82" si="126" xml:space="preserve"> E$74</f>
        <v>Grade C - senior management</v>
      </c>
      <c r="F82" s="8">
        <f t="shared" si="126"/>
        <v>0</v>
      </c>
      <c r="G82" s="8" t="str">
        <f t="shared" si="126"/>
        <v>USD / FTE</v>
      </c>
      <c r="H82" s="8">
        <f t="shared" si="126"/>
        <v>0</v>
      </c>
      <c r="I82" s="8">
        <f t="shared" si="126"/>
        <v>0</v>
      </c>
      <c r="J82" s="8">
        <f t="shared" si="126"/>
        <v>0</v>
      </c>
      <c r="K82" s="8">
        <f t="shared" si="126"/>
        <v>0</v>
      </c>
      <c r="L82" s="8">
        <f t="shared" si="126"/>
        <v>7000</v>
      </c>
      <c r="M82" s="8">
        <f t="shared" si="126"/>
        <v>7000</v>
      </c>
      <c r="N82" s="8">
        <f t="shared" si="126"/>
        <v>7000</v>
      </c>
      <c r="O82" s="8">
        <f t="shared" si="126"/>
        <v>7000</v>
      </c>
      <c r="P82" s="8">
        <f t="shared" si="126"/>
        <v>7000</v>
      </c>
      <c r="Q82" s="8">
        <f t="shared" si="126"/>
        <v>7000</v>
      </c>
      <c r="R82" s="8">
        <f t="shared" si="126"/>
        <v>7000</v>
      </c>
      <c r="S82" s="8">
        <f t="shared" si="126"/>
        <v>7000</v>
      </c>
      <c r="T82" s="8">
        <f t="shared" si="126"/>
        <v>7000</v>
      </c>
      <c r="U82" s="8">
        <f t="shared" si="126"/>
        <v>7000</v>
      </c>
      <c r="V82" s="8">
        <f t="shared" si="126"/>
        <v>7000</v>
      </c>
      <c r="W82" s="8">
        <f t="shared" si="126"/>
        <v>7000</v>
      </c>
      <c r="X82" s="8">
        <f t="shared" si="126"/>
        <v>7000</v>
      </c>
      <c r="Y82" s="8">
        <f t="shared" si="126"/>
        <v>7000</v>
      </c>
      <c r="Z82" s="8">
        <f t="shared" si="126"/>
        <v>7000</v>
      </c>
      <c r="AA82" s="8">
        <f t="shared" si="126"/>
        <v>7000</v>
      </c>
      <c r="AB82" s="8">
        <f t="shared" si="126"/>
        <v>7000</v>
      </c>
      <c r="AC82" s="8">
        <f t="shared" si="126"/>
        <v>7000</v>
      </c>
      <c r="AD82" s="8">
        <f t="shared" si="126"/>
        <v>7000</v>
      </c>
      <c r="AE82" s="8">
        <f t="shared" si="126"/>
        <v>7000</v>
      </c>
      <c r="AF82" s="8">
        <f t="shared" si="126"/>
        <v>7000</v>
      </c>
      <c r="AG82" s="8">
        <f t="shared" si="126"/>
        <v>7000</v>
      </c>
      <c r="AH82" s="8">
        <f t="shared" si="126"/>
        <v>7000</v>
      </c>
      <c r="AI82" s="8">
        <f t="shared" si="126"/>
        <v>7000</v>
      </c>
      <c r="AJ82" s="8">
        <f t="shared" si="126"/>
        <v>7000</v>
      </c>
      <c r="AK82" s="8">
        <f t="shared" ref="AK82:BP82" si="127" xml:space="preserve"> AK$74</f>
        <v>7000</v>
      </c>
      <c r="AL82" s="8">
        <f t="shared" si="127"/>
        <v>7000</v>
      </c>
      <c r="AM82" s="8">
        <f t="shared" si="127"/>
        <v>7000</v>
      </c>
      <c r="AN82" s="8">
        <f t="shared" si="127"/>
        <v>7000</v>
      </c>
      <c r="AO82" s="8">
        <f t="shared" si="127"/>
        <v>7000</v>
      </c>
      <c r="AP82" s="8">
        <f t="shared" si="127"/>
        <v>7000</v>
      </c>
      <c r="AQ82" s="8">
        <f t="shared" si="127"/>
        <v>7000</v>
      </c>
      <c r="AR82" s="8">
        <f t="shared" si="127"/>
        <v>7000</v>
      </c>
      <c r="AS82" s="8">
        <f t="shared" si="127"/>
        <v>7000</v>
      </c>
      <c r="AT82" s="8">
        <f t="shared" si="127"/>
        <v>7000</v>
      </c>
      <c r="AU82" s="8">
        <f t="shared" si="127"/>
        <v>7000</v>
      </c>
      <c r="AV82" s="8">
        <f t="shared" si="127"/>
        <v>7000</v>
      </c>
      <c r="AW82" s="8">
        <f t="shared" si="127"/>
        <v>7000</v>
      </c>
      <c r="AX82" s="8">
        <f t="shared" si="127"/>
        <v>7000</v>
      </c>
      <c r="AY82" s="8">
        <f t="shared" si="127"/>
        <v>7000</v>
      </c>
      <c r="AZ82" s="8">
        <f t="shared" si="127"/>
        <v>7000</v>
      </c>
      <c r="BA82" s="8">
        <f t="shared" si="127"/>
        <v>7000</v>
      </c>
      <c r="BB82" s="8">
        <f t="shared" si="127"/>
        <v>7000</v>
      </c>
      <c r="BC82" s="8">
        <f t="shared" si="127"/>
        <v>7000</v>
      </c>
      <c r="BD82" s="8">
        <f t="shared" si="127"/>
        <v>7000</v>
      </c>
      <c r="BE82" s="8">
        <f t="shared" si="127"/>
        <v>7000</v>
      </c>
      <c r="BF82" s="8">
        <f t="shared" si="127"/>
        <v>7000</v>
      </c>
      <c r="BG82" s="8">
        <f t="shared" si="127"/>
        <v>7000</v>
      </c>
      <c r="BH82" s="8">
        <f t="shared" si="127"/>
        <v>7000</v>
      </c>
      <c r="BI82" s="8">
        <f t="shared" si="127"/>
        <v>7000</v>
      </c>
      <c r="BJ82" s="8">
        <f t="shared" si="127"/>
        <v>7000</v>
      </c>
      <c r="BK82" s="8">
        <f t="shared" si="127"/>
        <v>7000</v>
      </c>
      <c r="BL82" s="8">
        <f t="shared" si="127"/>
        <v>7000</v>
      </c>
      <c r="BM82" s="8">
        <f t="shared" si="127"/>
        <v>7000</v>
      </c>
      <c r="BN82" s="8">
        <f t="shared" si="127"/>
        <v>7000</v>
      </c>
      <c r="BO82" s="8">
        <f t="shared" si="127"/>
        <v>7000</v>
      </c>
      <c r="BP82" s="8">
        <f t="shared" si="127"/>
        <v>7000</v>
      </c>
      <c r="BQ82" s="8">
        <f t="shared" ref="BQ82:BW82" si="128" xml:space="preserve"> BQ$74</f>
        <v>7000</v>
      </c>
      <c r="BR82" s="8">
        <f t="shared" si="128"/>
        <v>7000</v>
      </c>
      <c r="BS82" s="8">
        <f t="shared" si="128"/>
        <v>7000</v>
      </c>
      <c r="BT82" s="8">
        <f t="shared" si="128"/>
        <v>0</v>
      </c>
      <c r="BU82" s="8">
        <f t="shared" si="128"/>
        <v>0</v>
      </c>
      <c r="BV82" s="8">
        <f t="shared" si="128"/>
        <v>0</v>
      </c>
      <c r="BW82" s="8">
        <f t="shared" si="128"/>
        <v>0</v>
      </c>
    </row>
    <row r="83" spans="1:75" x14ac:dyDescent="0.25">
      <c r="E83" s="194" t="str">
        <f xml:space="preserve"> InpC!E$63</f>
        <v>Grade A - service staff</v>
      </c>
      <c r="F83" s="194">
        <f xml:space="preserve"> InpC!F$63</f>
        <v>220</v>
      </c>
      <c r="G83" s="194" t="str">
        <f xml:space="preserve"> InpC!G$63</f>
        <v>FTEs</v>
      </c>
    </row>
    <row r="84" spans="1:75" x14ac:dyDescent="0.25">
      <c r="E84" s="194" t="str">
        <f xml:space="preserve"> InpC!E$64</f>
        <v>Grade B - supervisors and middle management</v>
      </c>
      <c r="F84" s="194">
        <f xml:space="preserve"> InpC!F$64</f>
        <v>72</v>
      </c>
      <c r="G84" s="194" t="str">
        <f xml:space="preserve"> InpC!G$64</f>
        <v>FTEs</v>
      </c>
    </row>
    <row r="85" spans="1:75" x14ac:dyDescent="0.25">
      <c r="E85" s="194" t="str">
        <f xml:space="preserve"> InpC!E$65</f>
        <v>Grade C - senior management</v>
      </c>
      <c r="F85" s="194">
        <f xml:space="preserve"> InpC!F$65</f>
        <v>12</v>
      </c>
      <c r="G85" s="194" t="str">
        <f xml:space="preserve"> InpC!G$65</f>
        <v>FTEs</v>
      </c>
    </row>
    <row r="86" spans="1:75" x14ac:dyDescent="0.25">
      <c r="E86" s="11" t="s">
        <v>112</v>
      </c>
      <c r="G86" s="11" t="s">
        <v>123</v>
      </c>
      <c r="J86" s="11">
        <f t="shared" ref="J86:AO86" si="129">J80*$F83</f>
        <v>0</v>
      </c>
      <c r="K86" s="11">
        <f t="shared" si="129"/>
        <v>0</v>
      </c>
      <c r="L86" s="11">
        <f t="shared" si="129"/>
        <v>660000</v>
      </c>
      <c r="M86" s="11">
        <f t="shared" si="129"/>
        <v>660000</v>
      </c>
      <c r="N86" s="11">
        <f t="shared" si="129"/>
        <v>660000</v>
      </c>
      <c r="O86" s="11">
        <f t="shared" si="129"/>
        <v>660000</v>
      </c>
      <c r="P86" s="11">
        <f t="shared" si="129"/>
        <v>660000</v>
      </c>
      <c r="Q86" s="11">
        <f t="shared" si="129"/>
        <v>660000</v>
      </c>
      <c r="R86" s="11">
        <f t="shared" si="129"/>
        <v>660000</v>
      </c>
      <c r="S86" s="11">
        <f t="shared" si="129"/>
        <v>660000</v>
      </c>
      <c r="T86" s="11">
        <f t="shared" si="129"/>
        <v>660000</v>
      </c>
      <c r="U86" s="11">
        <f t="shared" si="129"/>
        <v>660000</v>
      </c>
      <c r="V86" s="11">
        <f t="shared" si="129"/>
        <v>660000</v>
      </c>
      <c r="W86" s="11">
        <f t="shared" si="129"/>
        <v>660000</v>
      </c>
      <c r="X86" s="11">
        <f t="shared" si="129"/>
        <v>660000</v>
      </c>
      <c r="Y86" s="11">
        <f t="shared" si="129"/>
        <v>660000</v>
      </c>
      <c r="Z86" s="11">
        <f t="shared" si="129"/>
        <v>660000</v>
      </c>
      <c r="AA86" s="11">
        <f t="shared" si="129"/>
        <v>660000</v>
      </c>
      <c r="AB86" s="11">
        <f t="shared" si="129"/>
        <v>660000</v>
      </c>
      <c r="AC86" s="11">
        <f t="shared" si="129"/>
        <v>660000</v>
      </c>
      <c r="AD86" s="11">
        <f t="shared" si="129"/>
        <v>660000</v>
      </c>
      <c r="AE86" s="11">
        <f t="shared" si="129"/>
        <v>660000</v>
      </c>
      <c r="AF86" s="11">
        <f t="shared" si="129"/>
        <v>660000</v>
      </c>
      <c r="AG86" s="11">
        <f t="shared" si="129"/>
        <v>660000</v>
      </c>
      <c r="AH86" s="11">
        <f t="shared" si="129"/>
        <v>660000</v>
      </c>
      <c r="AI86" s="11">
        <f t="shared" si="129"/>
        <v>660000</v>
      </c>
      <c r="AJ86" s="11">
        <f t="shared" si="129"/>
        <v>660000</v>
      </c>
      <c r="AK86" s="11">
        <f t="shared" si="129"/>
        <v>660000</v>
      </c>
      <c r="AL86" s="11">
        <f t="shared" si="129"/>
        <v>660000</v>
      </c>
      <c r="AM86" s="11">
        <f t="shared" si="129"/>
        <v>660000</v>
      </c>
      <c r="AN86" s="11">
        <f t="shared" si="129"/>
        <v>660000</v>
      </c>
      <c r="AO86" s="11">
        <f t="shared" si="129"/>
        <v>660000</v>
      </c>
      <c r="AP86" s="11">
        <f t="shared" ref="AP86:BW86" si="130">AP80*$F83</f>
        <v>660000</v>
      </c>
      <c r="AQ86" s="11">
        <f t="shared" si="130"/>
        <v>660000</v>
      </c>
      <c r="AR86" s="11">
        <f t="shared" si="130"/>
        <v>660000</v>
      </c>
      <c r="AS86" s="11">
        <f t="shared" si="130"/>
        <v>660000</v>
      </c>
      <c r="AT86" s="11">
        <f t="shared" si="130"/>
        <v>660000</v>
      </c>
      <c r="AU86" s="11">
        <f t="shared" si="130"/>
        <v>660000</v>
      </c>
      <c r="AV86" s="11">
        <f t="shared" si="130"/>
        <v>660000</v>
      </c>
      <c r="AW86" s="11">
        <f t="shared" si="130"/>
        <v>660000</v>
      </c>
      <c r="AX86" s="11">
        <f t="shared" si="130"/>
        <v>660000</v>
      </c>
      <c r="AY86" s="11">
        <f t="shared" si="130"/>
        <v>660000</v>
      </c>
      <c r="AZ86" s="11">
        <f t="shared" si="130"/>
        <v>660000</v>
      </c>
      <c r="BA86" s="11">
        <f t="shared" si="130"/>
        <v>660000</v>
      </c>
      <c r="BB86" s="11">
        <f t="shared" si="130"/>
        <v>660000</v>
      </c>
      <c r="BC86" s="11">
        <f t="shared" si="130"/>
        <v>660000</v>
      </c>
      <c r="BD86" s="11">
        <f t="shared" si="130"/>
        <v>660000</v>
      </c>
      <c r="BE86" s="11">
        <f t="shared" si="130"/>
        <v>660000</v>
      </c>
      <c r="BF86" s="11">
        <f t="shared" si="130"/>
        <v>660000</v>
      </c>
      <c r="BG86" s="11">
        <f t="shared" si="130"/>
        <v>660000</v>
      </c>
      <c r="BH86" s="11">
        <f t="shared" si="130"/>
        <v>660000</v>
      </c>
      <c r="BI86" s="11">
        <f t="shared" si="130"/>
        <v>660000</v>
      </c>
      <c r="BJ86" s="11">
        <f t="shared" si="130"/>
        <v>660000</v>
      </c>
      <c r="BK86" s="11">
        <f t="shared" si="130"/>
        <v>660000</v>
      </c>
      <c r="BL86" s="11">
        <f t="shared" si="130"/>
        <v>660000</v>
      </c>
      <c r="BM86" s="11">
        <f t="shared" si="130"/>
        <v>660000</v>
      </c>
      <c r="BN86" s="11">
        <f t="shared" si="130"/>
        <v>660000</v>
      </c>
      <c r="BO86" s="11">
        <f t="shared" si="130"/>
        <v>660000</v>
      </c>
      <c r="BP86" s="11">
        <f t="shared" si="130"/>
        <v>660000</v>
      </c>
      <c r="BQ86" s="11">
        <f t="shared" si="130"/>
        <v>660000</v>
      </c>
      <c r="BR86" s="11">
        <f t="shared" si="130"/>
        <v>660000</v>
      </c>
      <c r="BS86" s="11">
        <f t="shared" si="130"/>
        <v>660000</v>
      </c>
      <c r="BT86" s="11">
        <f t="shared" si="130"/>
        <v>0</v>
      </c>
      <c r="BU86" s="11">
        <f t="shared" si="130"/>
        <v>0</v>
      </c>
      <c r="BV86" s="11">
        <f t="shared" si="130"/>
        <v>0</v>
      </c>
      <c r="BW86" s="11">
        <f t="shared" si="130"/>
        <v>0</v>
      </c>
    </row>
    <row r="87" spans="1:75" x14ac:dyDescent="0.25">
      <c r="E87" s="11" t="s">
        <v>113</v>
      </c>
      <c r="G87" s="11" t="s">
        <v>123</v>
      </c>
      <c r="J87" s="11">
        <f t="shared" ref="J87:AO87" si="131">J81*$F84</f>
        <v>0</v>
      </c>
      <c r="K87" s="11">
        <f t="shared" si="131"/>
        <v>0</v>
      </c>
      <c r="L87" s="11">
        <f t="shared" si="131"/>
        <v>324000</v>
      </c>
      <c r="M87" s="11">
        <f t="shared" si="131"/>
        <v>324000</v>
      </c>
      <c r="N87" s="11">
        <f t="shared" si="131"/>
        <v>324000</v>
      </c>
      <c r="O87" s="11">
        <f t="shared" si="131"/>
        <v>324000</v>
      </c>
      <c r="P87" s="11">
        <f t="shared" si="131"/>
        <v>324000</v>
      </c>
      <c r="Q87" s="11">
        <f t="shared" si="131"/>
        <v>324000</v>
      </c>
      <c r="R87" s="11">
        <f t="shared" si="131"/>
        <v>324000</v>
      </c>
      <c r="S87" s="11">
        <f t="shared" si="131"/>
        <v>324000</v>
      </c>
      <c r="T87" s="11">
        <f t="shared" si="131"/>
        <v>324000</v>
      </c>
      <c r="U87" s="11">
        <f t="shared" si="131"/>
        <v>324000</v>
      </c>
      <c r="V87" s="11">
        <f t="shared" si="131"/>
        <v>324000</v>
      </c>
      <c r="W87" s="11">
        <f t="shared" si="131"/>
        <v>324000</v>
      </c>
      <c r="X87" s="11">
        <f t="shared" si="131"/>
        <v>324000</v>
      </c>
      <c r="Y87" s="11">
        <f t="shared" si="131"/>
        <v>324000</v>
      </c>
      <c r="Z87" s="11">
        <f t="shared" si="131"/>
        <v>324000</v>
      </c>
      <c r="AA87" s="11">
        <f t="shared" si="131"/>
        <v>324000</v>
      </c>
      <c r="AB87" s="11">
        <f t="shared" si="131"/>
        <v>324000</v>
      </c>
      <c r="AC87" s="11">
        <f t="shared" si="131"/>
        <v>324000</v>
      </c>
      <c r="AD87" s="11">
        <f t="shared" si="131"/>
        <v>324000</v>
      </c>
      <c r="AE87" s="11">
        <f t="shared" si="131"/>
        <v>324000</v>
      </c>
      <c r="AF87" s="11">
        <f t="shared" si="131"/>
        <v>324000</v>
      </c>
      <c r="AG87" s="11">
        <f t="shared" si="131"/>
        <v>324000</v>
      </c>
      <c r="AH87" s="11">
        <f t="shared" si="131"/>
        <v>324000</v>
      </c>
      <c r="AI87" s="11">
        <f t="shared" si="131"/>
        <v>324000</v>
      </c>
      <c r="AJ87" s="11">
        <f t="shared" si="131"/>
        <v>324000</v>
      </c>
      <c r="AK87" s="11">
        <f t="shared" si="131"/>
        <v>324000</v>
      </c>
      <c r="AL87" s="11">
        <f t="shared" si="131"/>
        <v>324000</v>
      </c>
      <c r="AM87" s="11">
        <f t="shared" si="131"/>
        <v>324000</v>
      </c>
      <c r="AN87" s="11">
        <f t="shared" si="131"/>
        <v>324000</v>
      </c>
      <c r="AO87" s="11">
        <f t="shared" si="131"/>
        <v>324000</v>
      </c>
      <c r="AP87" s="11">
        <f t="shared" ref="AP87:BW87" si="132">AP81*$F84</f>
        <v>324000</v>
      </c>
      <c r="AQ87" s="11">
        <f t="shared" si="132"/>
        <v>324000</v>
      </c>
      <c r="AR87" s="11">
        <f t="shared" si="132"/>
        <v>324000</v>
      </c>
      <c r="AS87" s="11">
        <f t="shared" si="132"/>
        <v>324000</v>
      </c>
      <c r="AT87" s="11">
        <f t="shared" si="132"/>
        <v>324000</v>
      </c>
      <c r="AU87" s="11">
        <f t="shared" si="132"/>
        <v>324000</v>
      </c>
      <c r="AV87" s="11">
        <f t="shared" si="132"/>
        <v>324000</v>
      </c>
      <c r="AW87" s="11">
        <f t="shared" si="132"/>
        <v>324000</v>
      </c>
      <c r="AX87" s="11">
        <f t="shared" si="132"/>
        <v>324000</v>
      </c>
      <c r="AY87" s="11">
        <f t="shared" si="132"/>
        <v>324000</v>
      </c>
      <c r="AZ87" s="11">
        <f t="shared" si="132"/>
        <v>324000</v>
      </c>
      <c r="BA87" s="11">
        <f t="shared" si="132"/>
        <v>324000</v>
      </c>
      <c r="BB87" s="11">
        <f t="shared" si="132"/>
        <v>324000</v>
      </c>
      <c r="BC87" s="11">
        <f t="shared" si="132"/>
        <v>324000</v>
      </c>
      <c r="BD87" s="11">
        <f t="shared" si="132"/>
        <v>324000</v>
      </c>
      <c r="BE87" s="11">
        <f t="shared" si="132"/>
        <v>324000</v>
      </c>
      <c r="BF87" s="11">
        <f t="shared" si="132"/>
        <v>324000</v>
      </c>
      <c r="BG87" s="11">
        <f t="shared" si="132"/>
        <v>324000</v>
      </c>
      <c r="BH87" s="11">
        <f t="shared" si="132"/>
        <v>324000</v>
      </c>
      <c r="BI87" s="11">
        <f t="shared" si="132"/>
        <v>324000</v>
      </c>
      <c r="BJ87" s="11">
        <f t="shared" si="132"/>
        <v>324000</v>
      </c>
      <c r="BK87" s="11">
        <f t="shared" si="132"/>
        <v>324000</v>
      </c>
      <c r="BL87" s="11">
        <f t="shared" si="132"/>
        <v>324000</v>
      </c>
      <c r="BM87" s="11">
        <f t="shared" si="132"/>
        <v>324000</v>
      </c>
      <c r="BN87" s="11">
        <f t="shared" si="132"/>
        <v>324000</v>
      </c>
      <c r="BO87" s="11">
        <f t="shared" si="132"/>
        <v>324000</v>
      </c>
      <c r="BP87" s="11">
        <f t="shared" si="132"/>
        <v>324000</v>
      </c>
      <c r="BQ87" s="11">
        <f t="shared" si="132"/>
        <v>324000</v>
      </c>
      <c r="BR87" s="11">
        <f t="shared" si="132"/>
        <v>324000</v>
      </c>
      <c r="BS87" s="11">
        <f t="shared" si="132"/>
        <v>324000</v>
      </c>
      <c r="BT87" s="11">
        <f t="shared" si="132"/>
        <v>0</v>
      </c>
      <c r="BU87" s="11">
        <f t="shared" si="132"/>
        <v>0</v>
      </c>
      <c r="BV87" s="11">
        <f t="shared" si="132"/>
        <v>0</v>
      </c>
      <c r="BW87" s="11">
        <f t="shared" si="132"/>
        <v>0</v>
      </c>
    </row>
    <row r="88" spans="1:75" x14ac:dyDescent="0.25">
      <c r="E88" s="11" t="s">
        <v>114</v>
      </c>
      <c r="G88" s="11" t="s">
        <v>123</v>
      </c>
      <c r="J88" s="11">
        <f t="shared" ref="J88:AO88" si="133">J82*$F85</f>
        <v>0</v>
      </c>
      <c r="K88" s="11">
        <f t="shared" si="133"/>
        <v>0</v>
      </c>
      <c r="L88" s="11">
        <f t="shared" si="133"/>
        <v>84000</v>
      </c>
      <c r="M88" s="11">
        <f t="shared" si="133"/>
        <v>84000</v>
      </c>
      <c r="N88" s="11">
        <f t="shared" si="133"/>
        <v>84000</v>
      </c>
      <c r="O88" s="11">
        <f t="shared" si="133"/>
        <v>84000</v>
      </c>
      <c r="P88" s="11">
        <f t="shared" si="133"/>
        <v>84000</v>
      </c>
      <c r="Q88" s="11">
        <f t="shared" si="133"/>
        <v>84000</v>
      </c>
      <c r="R88" s="11">
        <f t="shared" si="133"/>
        <v>84000</v>
      </c>
      <c r="S88" s="11">
        <f t="shared" si="133"/>
        <v>84000</v>
      </c>
      <c r="T88" s="11">
        <f t="shared" si="133"/>
        <v>84000</v>
      </c>
      <c r="U88" s="11">
        <f t="shared" si="133"/>
        <v>84000</v>
      </c>
      <c r="V88" s="11">
        <f t="shared" si="133"/>
        <v>84000</v>
      </c>
      <c r="W88" s="11">
        <f t="shared" si="133"/>
        <v>84000</v>
      </c>
      <c r="X88" s="11">
        <f t="shared" si="133"/>
        <v>84000</v>
      </c>
      <c r="Y88" s="11">
        <f t="shared" si="133"/>
        <v>84000</v>
      </c>
      <c r="Z88" s="11">
        <f t="shared" si="133"/>
        <v>84000</v>
      </c>
      <c r="AA88" s="11">
        <f t="shared" si="133"/>
        <v>84000</v>
      </c>
      <c r="AB88" s="11">
        <f t="shared" si="133"/>
        <v>84000</v>
      </c>
      <c r="AC88" s="11">
        <f t="shared" si="133"/>
        <v>84000</v>
      </c>
      <c r="AD88" s="11">
        <f t="shared" si="133"/>
        <v>84000</v>
      </c>
      <c r="AE88" s="11">
        <f t="shared" si="133"/>
        <v>84000</v>
      </c>
      <c r="AF88" s="11">
        <f t="shared" si="133"/>
        <v>84000</v>
      </c>
      <c r="AG88" s="11">
        <f t="shared" si="133"/>
        <v>84000</v>
      </c>
      <c r="AH88" s="11">
        <f t="shared" si="133"/>
        <v>84000</v>
      </c>
      <c r="AI88" s="11">
        <f t="shared" si="133"/>
        <v>84000</v>
      </c>
      <c r="AJ88" s="11">
        <f t="shared" si="133"/>
        <v>84000</v>
      </c>
      <c r="AK88" s="11">
        <f t="shared" si="133"/>
        <v>84000</v>
      </c>
      <c r="AL88" s="11">
        <f t="shared" si="133"/>
        <v>84000</v>
      </c>
      <c r="AM88" s="11">
        <f t="shared" si="133"/>
        <v>84000</v>
      </c>
      <c r="AN88" s="11">
        <f t="shared" si="133"/>
        <v>84000</v>
      </c>
      <c r="AO88" s="11">
        <f t="shared" si="133"/>
        <v>84000</v>
      </c>
      <c r="AP88" s="11">
        <f t="shared" ref="AP88:BW88" si="134">AP82*$F85</f>
        <v>84000</v>
      </c>
      <c r="AQ88" s="11">
        <f t="shared" si="134"/>
        <v>84000</v>
      </c>
      <c r="AR88" s="11">
        <f t="shared" si="134"/>
        <v>84000</v>
      </c>
      <c r="AS88" s="11">
        <f t="shared" si="134"/>
        <v>84000</v>
      </c>
      <c r="AT88" s="11">
        <f t="shared" si="134"/>
        <v>84000</v>
      </c>
      <c r="AU88" s="11">
        <f t="shared" si="134"/>
        <v>84000</v>
      </c>
      <c r="AV88" s="11">
        <f t="shared" si="134"/>
        <v>84000</v>
      </c>
      <c r="AW88" s="11">
        <f t="shared" si="134"/>
        <v>84000</v>
      </c>
      <c r="AX88" s="11">
        <f t="shared" si="134"/>
        <v>84000</v>
      </c>
      <c r="AY88" s="11">
        <f t="shared" si="134"/>
        <v>84000</v>
      </c>
      <c r="AZ88" s="11">
        <f t="shared" si="134"/>
        <v>84000</v>
      </c>
      <c r="BA88" s="11">
        <f t="shared" si="134"/>
        <v>84000</v>
      </c>
      <c r="BB88" s="11">
        <f t="shared" si="134"/>
        <v>84000</v>
      </c>
      <c r="BC88" s="11">
        <f t="shared" si="134"/>
        <v>84000</v>
      </c>
      <c r="BD88" s="11">
        <f t="shared" si="134"/>
        <v>84000</v>
      </c>
      <c r="BE88" s="11">
        <f t="shared" si="134"/>
        <v>84000</v>
      </c>
      <c r="BF88" s="11">
        <f t="shared" si="134"/>
        <v>84000</v>
      </c>
      <c r="BG88" s="11">
        <f t="shared" si="134"/>
        <v>84000</v>
      </c>
      <c r="BH88" s="11">
        <f t="shared" si="134"/>
        <v>84000</v>
      </c>
      <c r="BI88" s="11">
        <f t="shared" si="134"/>
        <v>84000</v>
      </c>
      <c r="BJ88" s="11">
        <f t="shared" si="134"/>
        <v>84000</v>
      </c>
      <c r="BK88" s="11">
        <f t="shared" si="134"/>
        <v>84000</v>
      </c>
      <c r="BL88" s="11">
        <f t="shared" si="134"/>
        <v>84000</v>
      </c>
      <c r="BM88" s="11">
        <f t="shared" si="134"/>
        <v>84000</v>
      </c>
      <c r="BN88" s="11">
        <f t="shared" si="134"/>
        <v>84000</v>
      </c>
      <c r="BO88" s="11">
        <f t="shared" si="134"/>
        <v>84000</v>
      </c>
      <c r="BP88" s="11">
        <f t="shared" si="134"/>
        <v>84000</v>
      </c>
      <c r="BQ88" s="11">
        <f t="shared" si="134"/>
        <v>84000</v>
      </c>
      <c r="BR88" s="11">
        <f t="shared" si="134"/>
        <v>84000</v>
      </c>
      <c r="BS88" s="11">
        <f t="shared" si="134"/>
        <v>84000</v>
      </c>
      <c r="BT88" s="11">
        <f t="shared" si="134"/>
        <v>0</v>
      </c>
      <c r="BU88" s="11">
        <f t="shared" si="134"/>
        <v>0</v>
      </c>
      <c r="BV88" s="11">
        <f t="shared" si="134"/>
        <v>0</v>
      </c>
      <c r="BW88" s="11">
        <f t="shared" si="134"/>
        <v>0</v>
      </c>
    </row>
    <row r="89" spans="1:75" x14ac:dyDescent="0.25">
      <c r="E89" s="8" t="s">
        <v>201</v>
      </c>
      <c r="J89" s="11">
        <f t="shared" ref="J89:AO89" si="135">SUM(J86:J88)</f>
        <v>0</v>
      </c>
      <c r="K89" s="11">
        <f t="shared" si="135"/>
        <v>0</v>
      </c>
      <c r="L89" s="11">
        <f t="shared" si="135"/>
        <v>1068000</v>
      </c>
      <c r="M89" s="11">
        <f t="shared" si="135"/>
        <v>1068000</v>
      </c>
      <c r="N89" s="11">
        <f t="shared" si="135"/>
        <v>1068000</v>
      </c>
      <c r="O89" s="11">
        <f t="shared" si="135"/>
        <v>1068000</v>
      </c>
      <c r="P89" s="11">
        <f t="shared" si="135"/>
        <v>1068000</v>
      </c>
      <c r="Q89" s="11">
        <f t="shared" si="135"/>
        <v>1068000</v>
      </c>
      <c r="R89" s="11">
        <f t="shared" si="135"/>
        <v>1068000</v>
      </c>
      <c r="S89" s="11">
        <f t="shared" si="135"/>
        <v>1068000</v>
      </c>
      <c r="T89" s="11">
        <f t="shared" si="135"/>
        <v>1068000</v>
      </c>
      <c r="U89" s="11">
        <f t="shared" si="135"/>
        <v>1068000</v>
      </c>
      <c r="V89" s="11">
        <f t="shared" si="135"/>
        <v>1068000</v>
      </c>
      <c r="W89" s="11">
        <f t="shared" si="135"/>
        <v>1068000</v>
      </c>
      <c r="X89" s="11">
        <f t="shared" si="135"/>
        <v>1068000</v>
      </c>
      <c r="Y89" s="11">
        <f t="shared" si="135"/>
        <v>1068000</v>
      </c>
      <c r="Z89" s="11">
        <f t="shared" si="135"/>
        <v>1068000</v>
      </c>
      <c r="AA89" s="11">
        <f t="shared" si="135"/>
        <v>1068000</v>
      </c>
      <c r="AB89" s="11">
        <f t="shared" si="135"/>
        <v>1068000</v>
      </c>
      <c r="AC89" s="11">
        <f t="shared" si="135"/>
        <v>1068000</v>
      </c>
      <c r="AD89" s="11">
        <f t="shared" si="135"/>
        <v>1068000</v>
      </c>
      <c r="AE89" s="11">
        <f t="shared" si="135"/>
        <v>1068000</v>
      </c>
      <c r="AF89" s="11">
        <f t="shared" si="135"/>
        <v>1068000</v>
      </c>
      <c r="AG89" s="11">
        <f t="shared" si="135"/>
        <v>1068000</v>
      </c>
      <c r="AH89" s="11">
        <f t="shared" si="135"/>
        <v>1068000</v>
      </c>
      <c r="AI89" s="11">
        <f t="shared" si="135"/>
        <v>1068000</v>
      </c>
      <c r="AJ89" s="11">
        <f t="shared" si="135"/>
        <v>1068000</v>
      </c>
      <c r="AK89" s="11">
        <f t="shared" si="135"/>
        <v>1068000</v>
      </c>
      <c r="AL89" s="11">
        <f t="shared" si="135"/>
        <v>1068000</v>
      </c>
      <c r="AM89" s="11">
        <f t="shared" si="135"/>
        <v>1068000</v>
      </c>
      <c r="AN89" s="11">
        <f t="shared" si="135"/>
        <v>1068000</v>
      </c>
      <c r="AO89" s="11">
        <f t="shared" si="135"/>
        <v>1068000</v>
      </c>
      <c r="AP89" s="11">
        <f t="shared" ref="AP89:BU89" si="136">SUM(AP86:AP88)</f>
        <v>1068000</v>
      </c>
      <c r="AQ89" s="11">
        <f t="shared" si="136"/>
        <v>1068000</v>
      </c>
      <c r="AR89" s="11">
        <f t="shared" si="136"/>
        <v>1068000</v>
      </c>
      <c r="AS89" s="11">
        <f t="shared" si="136"/>
        <v>1068000</v>
      </c>
      <c r="AT89" s="11">
        <f t="shared" si="136"/>
        <v>1068000</v>
      </c>
      <c r="AU89" s="11">
        <f t="shared" si="136"/>
        <v>1068000</v>
      </c>
      <c r="AV89" s="11">
        <f t="shared" si="136"/>
        <v>1068000</v>
      </c>
      <c r="AW89" s="11">
        <f t="shared" si="136"/>
        <v>1068000</v>
      </c>
      <c r="AX89" s="11">
        <f t="shared" si="136"/>
        <v>1068000</v>
      </c>
      <c r="AY89" s="11">
        <f t="shared" si="136"/>
        <v>1068000</v>
      </c>
      <c r="AZ89" s="11">
        <f t="shared" si="136"/>
        <v>1068000</v>
      </c>
      <c r="BA89" s="11">
        <f t="shared" si="136"/>
        <v>1068000</v>
      </c>
      <c r="BB89" s="11">
        <f t="shared" si="136"/>
        <v>1068000</v>
      </c>
      <c r="BC89" s="11">
        <f t="shared" si="136"/>
        <v>1068000</v>
      </c>
      <c r="BD89" s="11">
        <f t="shared" si="136"/>
        <v>1068000</v>
      </c>
      <c r="BE89" s="11">
        <f t="shared" si="136"/>
        <v>1068000</v>
      </c>
      <c r="BF89" s="11">
        <f t="shared" si="136"/>
        <v>1068000</v>
      </c>
      <c r="BG89" s="11">
        <f t="shared" si="136"/>
        <v>1068000</v>
      </c>
      <c r="BH89" s="11">
        <f t="shared" si="136"/>
        <v>1068000</v>
      </c>
      <c r="BI89" s="11">
        <f t="shared" si="136"/>
        <v>1068000</v>
      </c>
      <c r="BJ89" s="11">
        <f t="shared" si="136"/>
        <v>1068000</v>
      </c>
      <c r="BK89" s="11">
        <f t="shared" si="136"/>
        <v>1068000</v>
      </c>
      <c r="BL89" s="11">
        <f t="shared" si="136"/>
        <v>1068000</v>
      </c>
      <c r="BM89" s="11">
        <f t="shared" si="136"/>
        <v>1068000</v>
      </c>
      <c r="BN89" s="11">
        <f t="shared" si="136"/>
        <v>1068000</v>
      </c>
      <c r="BO89" s="11">
        <f t="shared" si="136"/>
        <v>1068000</v>
      </c>
      <c r="BP89" s="11">
        <f t="shared" si="136"/>
        <v>1068000</v>
      </c>
      <c r="BQ89" s="11">
        <f t="shared" si="136"/>
        <v>1068000</v>
      </c>
      <c r="BR89" s="11">
        <f t="shared" si="136"/>
        <v>1068000</v>
      </c>
      <c r="BS89" s="11">
        <f t="shared" si="136"/>
        <v>1068000</v>
      </c>
      <c r="BT89" s="11">
        <f t="shared" si="136"/>
        <v>0</v>
      </c>
      <c r="BU89" s="11">
        <f t="shared" si="136"/>
        <v>0</v>
      </c>
      <c r="BV89" s="11">
        <f t="shared" ref="BV89:BW89" si="137">SUM(BV86:BV88)</f>
        <v>0</v>
      </c>
      <c r="BW89" s="11">
        <f t="shared" si="137"/>
        <v>0</v>
      </c>
    </row>
    <row r="92" spans="1:75" x14ac:dyDescent="0.25">
      <c r="E92" s="200" t="str">
        <f xml:space="preserve"> InpC!E$114</f>
        <v xml:space="preserve">Units in thousand </v>
      </c>
      <c r="F92" s="194">
        <f xml:space="preserve"> InpC!F$114</f>
        <v>1000</v>
      </c>
      <c r="G92" s="194" t="str">
        <f xml:space="preserve"> InpC!G$114</f>
        <v>USD k</v>
      </c>
    </row>
    <row r="93" spans="1:75" x14ac:dyDescent="0.25">
      <c r="E93" s="8" t="str">
        <f t="shared" ref="E93:AJ93" si="138" xml:space="preserve"> E$89</f>
        <v>total staff cost</v>
      </c>
      <c r="F93" s="8">
        <f t="shared" si="138"/>
        <v>0</v>
      </c>
      <c r="G93" s="8">
        <f t="shared" si="138"/>
        <v>0</v>
      </c>
      <c r="H93" s="8">
        <f t="shared" si="138"/>
        <v>0</v>
      </c>
      <c r="I93" s="8">
        <f t="shared" si="138"/>
        <v>0</v>
      </c>
      <c r="J93" s="8">
        <f t="shared" si="138"/>
        <v>0</v>
      </c>
      <c r="K93" s="8">
        <f t="shared" si="138"/>
        <v>0</v>
      </c>
      <c r="L93" s="8">
        <f t="shared" si="138"/>
        <v>1068000</v>
      </c>
      <c r="M93" s="8">
        <f t="shared" si="138"/>
        <v>1068000</v>
      </c>
      <c r="N93" s="8">
        <f t="shared" si="138"/>
        <v>1068000</v>
      </c>
      <c r="O93" s="8">
        <f t="shared" si="138"/>
        <v>1068000</v>
      </c>
      <c r="P93" s="8">
        <f t="shared" si="138"/>
        <v>1068000</v>
      </c>
      <c r="Q93" s="8">
        <f t="shared" si="138"/>
        <v>1068000</v>
      </c>
      <c r="R93" s="8">
        <f t="shared" si="138"/>
        <v>1068000</v>
      </c>
      <c r="S93" s="8">
        <f t="shared" si="138"/>
        <v>1068000</v>
      </c>
      <c r="T93" s="8">
        <f t="shared" si="138"/>
        <v>1068000</v>
      </c>
      <c r="U93" s="8">
        <f t="shared" si="138"/>
        <v>1068000</v>
      </c>
      <c r="V93" s="8">
        <f t="shared" si="138"/>
        <v>1068000</v>
      </c>
      <c r="W93" s="8">
        <f t="shared" si="138"/>
        <v>1068000</v>
      </c>
      <c r="X93" s="8">
        <f t="shared" si="138"/>
        <v>1068000</v>
      </c>
      <c r="Y93" s="8">
        <f t="shared" si="138"/>
        <v>1068000</v>
      </c>
      <c r="Z93" s="8">
        <f t="shared" si="138"/>
        <v>1068000</v>
      </c>
      <c r="AA93" s="8">
        <f t="shared" si="138"/>
        <v>1068000</v>
      </c>
      <c r="AB93" s="8">
        <f t="shared" si="138"/>
        <v>1068000</v>
      </c>
      <c r="AC93" s="8">
        <f t="shared" si="138"/>
        <v>1068000</v>
      </c>
      <c r="AD93" s="8">
        <f t="shared" si="138"/>
        <v>1068000</v>
      </c>
      <c r="AE93" s="8">
        <f t="shared" si="138"/>
        <v>1068000</v>
      </c>
      <c r="AF93" s="8">
        <f t="shared" si="138"/>
        <v>1068000</v>
      </c>
      <c r="AG93" s="8">
        <f t="shared" si="138"/>
        <v>1068000</v>
      </c>
      <c r="AH93" s="8">
        <f t="shared" si="138"/>
        <v>1068000</v>
      </c>
      <c r="AI93" s="8">
        <f t="shared" si="138"/>
        <v>1068000</v>
      </c>
      <c r="AJ93" s="8">
        <f t="shared" si="138"/>
        <v>1068000</v>
      </c>
      <c r="AK93" s="8">
        <f t="shared" ref="AK93:BP93" si="139" xml:space="preserve"> AK$89</f>
        <v>1068000</v>
      </c>
      <c r="AL93" s="8">
        <f t="shared" si="139"/>
        <v>1068000</v>
      </c>
      <c r="AM93" s="8">
        <f t="shared" si="139"/>
        <v>1068000</v>
      </c>
      <c r="AN93" s="8">
        <f t="shared" si="139"/>
        <v>1068000</v>
      </c>
      <c r="AO93" s="8">
        <f t="shared" si="139"/>
        <v>1068000</v>
      </c>
      <c r="AP93" s="8">
        <f t="shared" si="139"/>
        <v>1068000</v>
      </c>
      <c r="AQ93" s="8">
        <f t="shared" si="139"/>
        <v>1068000</v>
      </c>
      <c r="AR93" s="8">
        <f t="shared" si="139"/>
        <v>1068000</v>
      </c>
      <c r="AS93" s="8">
        <f t="shared" si="139"/>
        <v>1068000</v>
      </c>
      <c r="AT93" s="8">
        <f t="shared" si="139"/>
        <v>1068000</v>
      </c>
      <c r="AU93" s="8">
        <f t="shared" si="139"/>
        <v>1068000</v>
      </c>
      <c r="AV93" s="8">
        <f t="shared" si="139"/>
        <v>1068000</v>
      </c>
      <c r="AW93" s="8">
        <f t="shared" si="139"/>
        <v>1068000</v>
      </c>
      <c r="AX93" s="8">
        <f t="shared" si="139"/>
        <v>1068000</v>
      </c>
      <c r="AY93" s="8">
        <f t="shared" si="139"/>
        <v>1068000</v>
      </c>
      <c r="AZ93" s="8">
        <f t="shared" si="139"/>
        <v>1068000</v>
      </c>
      <c r="BA93" s="8">
        <f t="shared" si="139"/>
        <v>1068000</v>
      </c>
      <c r="BB93" s="8">
        <f t="shared" si="139"/>
        <v>1068000</v>
      </c>
      <c r="BC93" s="8">
        <f t="shared" si="139"/>
        <v>1068000</v>
      </c>
      <c r="BD93" s="8">
        <f t="shared" si="139"/>
        <v>1068000</v>
      </c>
      <c r="BE93" s="8">
        <f t="shared" si="139"/>
        <v>1068000</v>
      </c>
      <c r="BF93" s="8">
        <f t="shared" si="139"/>
        <v>1068000</v>
      </c>
      <c r="BG93" s="8">
        <f t="shared" si="139"/>
        <v>1068000</v>
      </c>
      <c r="BH93" s="8">
        <f t="shared" si="139"/>
        <v>1068000</v>
      </c>
      <c r="BI93" s="8">
        <f t="shared" si="139"/>
        <v>1068000</v>
      </c>
      <c r="BJ93" s="8">
        <f t="shared" si="139"/>
        <v>1068000</v>
      </c>
      <c r="BK93" s="8">
        <f t="shared" si="139"/>
        <v>1068000</v>
      </c>
      <c r="BL93" s="8">
        <f t="shared" si="139"/>
        <v>1068000</v>
      </c>
      <c r="BM93" s="8">
        <f t="shared" si="139"/>
        <v>1068000</v>
      </c>
      <c r="BN93" s="8">
        <f t="shared" si="139"/>
        <v>1068000</v>
      </c>
      <c r="BO93" s="8">
        <f t="shared" si="139"/>
        <v>1068000</v>
      </c>
      <c r="BP93" s="8">
        <f t="shared" si="139"/>
        <v>1068000</v>
      </c>
      <c r="BQ93" s="8">
        <f t="shared" ref="BQ93:BW93" si="140" xml:space="preserve"> BQ$89</f>
        <v>1068000</v>
      </c>
      <c r="BR93" s="8">
        <f t="shared" si="140"/>
        <v>1068000</v>
      </c>
      <c r="BS93" s="8">
        <f t="shared" si="140"/>
        <v>1068000</v>
      </c>
      <c r="BT93" s="8">
        <f t="shared" si="140"/>
        <v>0</v>
      </c>
      <c r="BU93" s="8">
        <f t="shared" si="140"/>
        <v>0</v>
      </c>
      <c r="BV93" s="8">
        <f t="shared" si="140"/>
        <v>0</v>
      </c>
      <c r="BW93" s="8">
        <f t="shared" si="140"/>
        <v>0</v>
      </c>
    </row>
    <row r="94" spans="1:75" s="221" customFormat="1" x14ac:dyDescent="0.25">
      <c r="A94" s="217"/>
      <c r="B94" s="217"/>
      <c r="C94" s="218"/>
      <c r="D94" s="219"/>
      <c r="E94" s="220" t="s">
        <v>202</v>
      </c>
      <c r="F94" s="220"/>
      <c r="G94" s="220" t="s">
        <v>172</v>
      </c>
      <c r="H94" s="220"/>
      <c r="I94" s="220"/>
      <c r="J94" s="220">
        <f t="shared" ref="J94:AO94" si="141">J93/$F92</f>
        <v>0</v>
      </c>
      <c r="K94" s="220">
        <f t="shared" si="141"/>
        <v>0</v>
      </c>
      <c r="L94" s="220">
        <f t="shared" si="141"/>
        <v>1068</v>
      </c>
      <c r="M94" s="220">
        <f t="shared" si="141"/>
        <v>1068</v>
      </c>
      <c r="N94" s="220">
        <f t="shared" si="141"/>
        <v>1068</v>
      </c>
      <c r="O94" s="220">
        <f t="shared" si="141"/>
        <v>1068</v>
      </c>
      <c r="P94" s="220">
        <f t="shared" si="141"/>
        <v>1068</v>
      </c>
      <c r="Q94" s="220">
        <f t="shared" si="141"/>
        <v>1068</v>
      </c>
      <c r="R94" s="220">
        <f t="shared" si="141"/>
        <v>1068</v>
      </c>
      <c r="S94" s="220">
        <f t="shared" si="141"/>
        <v>1068</v>
      </c>
      <c r="T94" s="220">
        <f t="shared" si="141"/>
        <v>1068</v>
      </c>
      <c r="U94" s="220">
        <f t="shared" si="141"/>
        <v>1068</v>
      </c>
      <c r="V94" s="220">
        <f t="shared" si="141"/>
        <v>1068</v>
      </c>
      <c r="W94" s="220">
        <f t="shared" si="141"/>
        <v>1068</v>
      </c>
      <c r="X94" s="220">
        <f t="shared" si="141"/>
        <v>1068</v>
      </c>
      <c r="Y94" s="220">
        <f t="shared" si="141"/>
        <v>1068</v>
      </c>
      <c r="Z94" s="220">
        <f t="shared" si="141"/>
        <v>1068</v>
      </c>
      <c r="AA94" s="220">
        <f t="shared" si="141"/>
        <v>1068</v>
      </c>
      <c r="AB94" s="220">
        <f t="shared" si="141"/>
        <v>1068</v>
      </c>
      <c r="AC94" s="220">
        <f t="shared" si="141"/>
        <v>1068</v>
      </c>
      <c r="AD94" s="220">
        <f t="shared" si="141"/>
        <v>1068</v>
      </c>
      <c r="AE94" s="220">
        <f t="shared" si="141"/>
        <v>1068</v>
      </c>
      <c r="AF94" s="220">
        <f t="shared" si="141"/>
        <v>1068</v>
      </c>
      <c r="AG94" s="220">
        <f t="shared" si="141"/>
        <v>1068</v>
      </c>
      <c r="AH94" s="220">
        <f t="shared" si="141"/>
        <v>1068</v>
      </c>
      <c r="AI94" s="220">
        <f t="shared" si="141"/>
        <v>1068</v>
      </c>
      <c r="AJ94" s="220">
        <f t="shared" si="141"/>
        <v>1068</v>
      </c>
      <c r="AK94" s="220">
        <f t="shared" si="141"/>
        <v>1068</v>
      </c>
      <c r="AL94" s="220">
        <f t="shared" si="141"/>
        <v>1068</v>
      </c>
      <c r="AM94" s="220">
        <f t="shared" si="141"/>
        <v>1068</v>
      </c>
      <c r="AN94" s="220">
        <f t="shared" si="141"/>
        <v>1068</v>
      </c>
      <c r="AO94" s="220">
        <f t="shared" si="141"/>
        <v>1068</v>
      </c>
      <c r="AP94" s="220">
        <f t="shared" ref="AP94:BU94" si="142">AP93/$F92</f>
        <v>1068</v>
      </c>
      <c r="AQ94" s="220">
        <f t="shared" si="142"/>
        <v>1068</v>
      </c>
      <c r="AR94" s="220">
        <f t="shared" si="142"/>
        <v>1068</v>
      </c>
      <c r="AS94" s="220">
        <f t="shared" si="142"/>
        <v>1068</v>
      </c>
      <c r="AT94" s="220">
        <f t="shared" si="142"/>
        <v>1068</v>
      </c>
      <c r="AU94" s="220">
        <f t="shared" si="142"/>
        <v>1068</v>
      </c>
      <c r="AV94" s="220">
        <f t="shared" si="142"/>
        <v>1068</v>
      </c>
      <c r="AW94" s="220">
        <f t="shared" si="142"/>
        <v>1068</v>
      </c>
      <c r="AX94" s="220">
        <f t="shared" si="142"/>
        <v>1068</v>
      </c>
      <c r="AY94" s="220">
        <f t="shared" si="142"/>
        <v>1068</v>
      </c>
      <c r="AZ94" s="220">
        <f t="shared" si="142"/>
        <v>1068</v>
      </c>
      <c r="BA94" s="220">
        <f t="shared" si="142"/>
        <v>1068</v>
      </c>
      <c r="BB94" s="220">
        <f t="shared" si="142"/>
        <v>1068</v>
      </c>
      <c r="BC94" s="220">
        <f t="shared" si="142"/>
        <v>1068</v>
      </c>
      <c r="BD94" s="220">
        <f t="shared" si="142"/>
        <v>1068</v>
      </c>
      <c r="BE94" s="220">
        <f t="shared" si="142"/>
        <v>1068</v>
      </c>
      <c r="BF94" s="220">
        <f t="shared" si="142"/>
        <v>1068</v>
      </c>
      <c r="BG94" s="220">
        <f t="shared" si="142"/>
        <v>1068</v>
      </c>
      <c r="BH94" s="220">
        <f t="shared" si="142"/>
        <v>1068</v>
      </c>
      <c r="BI94" s="220">
        <f t="shared" si="142"/>
        <v>1068</v>
      </c>
      <c r="BJ94" s="220">
        <f t="shared" si="142"/>
        <v>1068</v>
      </c>
      <c r="BK94" s="220">
        <f t="shared" si="142"/>
        <v>1068</v>
      </c>
      <c r="BL94" s="220">
        <f t="shared" si="142"/>
        <v>1068</v>
      </c>
      <c r="BM94" s="220">
        <f t="shared" si="142"/>
        <v>1068</v>
      </c>
      <c r="BN94" s="220">
        <f t="shared" si="142"/>
        <v>1068</v>
      </c>
      <c r="BO94" s="220">
        <f t="shared" si="142"/>
        <v>1068</v>
      </c>
      <c r="BP94" s="220">
        <f t="shared" si="142"/>
        <v>1068</v>
      </c>
      <c r="BQ94" s="220">
        <f t="shared" si="142"/>
        <v>1068</v>
      </c>
      <c r="BR94" s="220">
        <f t="shared" si="142"/>
        <v>1068</v>
      </c>
      <c r="BS94" s="220">
        <f t="shared" si="142"/>
        <v>1068</v>
      </c>
      <c r="BT94" s="220">
        <f t="shared" si="142"/>
        <v>0</v>
      </c>
      <c r="BU94" s="220">
        <f t="shared" si="142"/>
        <v>0</v>
      </c>
      <c r="BV94" s="220">
        <f t="shared" ref="BV94:BW94" si="143">BV93/$F92</f>
        <v>0</v>
      </c>
      <c r="BW94" s="220">
        <f t="shared" si="143"/>
        <v>0</v>
      </c>
    </row>
    <row r="96" spans="1:75" x14ac:dyDescent="0.25">
      <c r="A96" s="2" t="s">
        <v>203</v>
      </c>
    </row>
    <row r="97" spans="1:76" x14ac:dyDescent="0.25">
      <c r="E97" s="8" t="str">
        <f t="shared" ref="E97:AJ97" si="144" xml:space="preserve"> E$94</f>
        <v>quarterly  staff cost</v>
      </c>
      <c r="F97" s="8">
        <f t="shared" si="144"/>
        <v>0</v>
      </c>
      <c r="G97" s="8" t="str">
        <f t="shared" si="144"/>
        <v>USDK / ORD</v>
      </c>
      <c r="H97" s="8">
        <f t="shared" si="144"/>
        <v>0</v>
      </c>
      <c r="I97" s="8">
        <f t="shared" si="144"/>
        <v>0</v>
      </c>
      <c r="J97" s="8">
        <f t="shared" si="144"/>
        <v>0</v>
      </c>
      <c r="K97" s="8">
        <f t="shared" si="144"/>
        <v>0</v>
      </c>
      <c r="L97" s="8">
        <f t="shared" si="144"/>
        <v>1068</v>
      </c>
      <c r="M97" s="8">
        <f t="shared" si="144"/>
        <v>1068</v>
      </c>
      <c r="N97" s="8">
        <f t="shared" si="144"/>
        <v>1068</v>
      </c>
      <c r="O97" s="8">
        <f t="shared" si="144"/>
        <v>1068</v>
      </c>
      <c r="P97" s="8">
        <f t="shared" si="144"/>
        <v>1068</v>
      </c>
      <c r="Q97" s="8">
        <f t="shared" si="144"/>
        <v>1068</v>
      </c>
      <c r="R97" s="8">
        <f t="shared" si="144"/>
        <v>1068</v>
      </c>
      <c r="S97" s="8">
        <f t="shared" si="144"/>
        <v>1068</v>
      </c>
      <c r="T97" s="8">
        <f t="shared" si="144"/>
        <v>1068</v>
      </c>
      <c r="U97" s="8">
        <f t="shared" si="144"/>
        <v>1068</v>
      </c>
      <c r="V97" s="8">
        <f t="shared" si="144"/>
        <v>1068</v>
      </c>
      <c r="W97" s="8">
        <f t="shared" si="144"/>
        <v>1068</v>
      </c>
      <c r="X97" s="8">
        <f t="shared" si="144"/>
        <v>1068</v>
      </c>
      <c r="Y97" s="8">
        <f t="shared" si="144"/>
        <v>1068</v>
      </c>
      <c r="Z97" s="8">
        <f t="shared" si="144"/>
        <v>1068</v>
      </c>
      <c r="AA97" s="8">
        <f t="shared" si="144"/>
        <v>1068</v>
      </c>
      <c r="AB97" s="8">
        <f t="shared" si="144"/>
        <v>1068</v>
      </c>
      <c r="AC97" s="8">
        <f t="shared" si="144"/>
        <v>1068</v>
      </c>
      <c r="AD97" s="8">
        <f t="shared" si="144"/>
        <v>1068</v>
      </c>
      <c r="AE97" s="8">
        <f t="shared" si="144"/>
        <v>1068</v>
      </c>
      <c r="AF97" s="8">
        <f t="shared" si="144"/>
        <v>1068</v>
      </c>
      <c r="AG97" s="8">
        <f t="shared" si="144"/>
        <v>1068</v>
      </c>
      <c r="AH97" s="8">
        <f t="shared" si="144"/>
        <v>1068</v>
      </c>
      <c r="AI97" s="8">
        <f t="shared" si="144"/>
        <v>1068</v>
      </c>
      <c r="AJ97" s="8">
        <f t="shared" si="144"/>
        <v>1068</v>
      </c>
      <c r="AK97" s="8">
        <f t="shared" ref="AK97:BP97" si="145" xml:space="preserve"> AK$94</f>
        <v>1068</v>
      </c>
      <c r="AL97" s="8">
        <f t="shared" si="145"/>
        <v>1068</v>
      </c>
      <c r="AM97" s="8">
        <f t="shared" si="145"/>
        <v>1068</v>
      </c>
      <c r="AN97" s="8">
        <f t="shared" si="145"/>
        <v>1068</v>
      </c>
      <c r="AO97" s="8">
        <f t="shared" si="145"/>
        <v>1068</v>
      </c>
      <c r="AP97" s="8">
        <f t="shared" si="145"/>
        <v>1068</v>
      </c>
      <c r="AQ97" s="8">
        <f t="shared" si="145"/>
        <v>1068</v>
      </c>
      <c r="AR97" s="8">
        <f t="shared" si="145"/>
        <v>1068</v>
      </c>
      <c r="AS97" s="8">
        <f t="shared" si="145"/>
        <v>1068</v>
      </c>
      <c r="AT97" s="8">
        <f t="shared" si="145"/>
        <v>1068</v>
      </c>
      <c r="AU97" s="8">
        <f t="shared" si="145"/>
        <v>1068</v>
      </c>
      <c r="AV97" s="8">
        <f t="shared" si="145"/>
        <v>1068</v>
      </c>
      <c r="AW97" s="8">
        <f t="shared" si="145"/>
        <v>1068</v>
      </c>
      <c r="AX97" s="8">
        <f t="shared" si="145"/>
        <v>1068</v>
      </c>
      <c r="AY97" s="8">
        <f t="shared" si="145"/>
        <v>1068</v>
      </c>
      <c r="AZ97" s="8">
        <f t="shared" si="145"/>
        <v>1068</v>
      </c>
      <c r="BA97" s="8">
        <f t="shared" si="145"/>
        <v>1068</v>
      </c>
      <c r="BB97" s="8">
        <f t="shared" si="145"/>
        <v>1068</v>
      </c>
      <c r="BC97" s="8">
        <f t="shared" si="145"/>
        <v>1068</v>
      </c>
      <c r="BD97" s="8">
        <f t="shared" si="145"/>
        <v>1068</v>
      </c>
      <c r="BE97" s="8">
        <f t="shared" si="145"/>
        <v>1068</v>
      </c>
      <c r="BF97" s="8">
        <f t="shared" si="145"/>
        <v>1068</v>
      </c>
      <c r="BG97" s="8">
        <f t="shared" si="145"/>
        <v>1068</v>
      </c>
      <c r="BH97" s="8">
        <f t="shared" si="145"/>
        <v>1068</v>
      </c>
      <c r="BI97" s="8">
        <f t="shared" si="145"/>
        <v>1068</v>
      </c>
      <c r="BJ97" s="8">
        <f t="shared" si="145"/>
        <v>1068</v>
      </c>
      <c r="BK97" s="8">
        <f t="shared" si="145"/>
        <v>1068</v>
      </c>
      <c r="BL97" s="8">
        <f t="shared" si="145"/>
        <v>1068</v>
      </c>
      <c r="BM97" s="8">
        <f t="shared" si="145"/>
        <v>1068</v>
      </c>
      <c r="BN97" s="8">
        <f t="shared" si="145"/>
        <v>1068</v>
      </c>
      <c r="BO97" s="8">
        <f t="shared" si="145"/>
        <v>1068</v>
      </c>
      <c r="BP97" s="8">
        <f t="shared" si="145"/>
        <v>1068</v>
      </c>
      <c r="BQ97" s="8">
        <f t="shared" ref="BQ97:BW97" si="146" xml:space="preserve"> BQ$94</f>
        <v>1068</v>
      </c>
      <c r="BR97" s="8">
        <f t="shared" si="146"/>
        <v>1068</v>
      </c>
      <c r="BS97" s="8">
        <f t="shared" si="146"/>
        <v>1068</v>
      </c>
      <c r="BT97" s="8">
        <f t="shared" si="146"/>
        <v>0</v>
      </c>
      <c r="BU97" s="8">
        <f t="shared" si="146"/>
        <v>0</v>
      </c>
      <c r="BV97" s="8">
        <f t="shared" si="146"/>
        <v>0</v>
      </c>
      <c r="BW97" s="8">
        <f t="shared" si="146"/>
        <v>0</v>
      </c>
    </row>
    <row r="98" spans="1:76" x14ac:dyDescent="0.25">
      <c r="E98" s="8" t="str">
        <f t="shared" ref="E98:AJ98" si="147" xml:space="preserve"> E$64</f>
        <v>running cost</v>
      </c>
      <c r="F98" s="8">
        <f t="shared" si="147"/>
        <v>0</v>
      </c>
      <c r="G98" s="8" t="str">
        <f t="shared" si="147"/>
        <v>USDK / ORD</v>
      </c>
      <c r="H98" s="8">
        <f t="shared" si="147"/>
        <v>0</v>
      </c>
      <c r="I98" s="8">
        <f t="shared" si="147"/>
        <v>0</v>
      </c>
      <c r="J98" s="8">
        <f t="shared" si="147"/>
        <v>0</v>
      </c>
      <c r="K98" s="8">
        <f t="shared" si="147"/>
        <v>0</v>
      </c>
      <c r="L98" s="8">
        <f t="shared" si="147"/>
        <v>531.4</v>
      </c>
      <c r="M98" s="8">
        <f t="shared" si="147"/>
        <v>656.62</v>
      </c>
      <c r="N98" s="8">
        <f t="shared" si="147"/>
        <v>688.88</v>
      </c>
      <c r="O98" s="8">
        <f t="shared" si="147"/>
        <v>816.57600000000002</v>
      </c>
      <c r="P98" s="8">
        <f t="shared" si="147"/>
        <v>531.4</v>
      </c>
      <c r="Q98" s="8">
        <f t="shared" si="147"/>
        <v>656.62</v>
      </c>
      <c r="R98" s="8">
        <f t="shared" si="147"/>
        <v>688.88</v>
      </c>
      <c r="S98" s="8">
        <f t="shared" si="147"/>
        <v>816.57600000000002</v>
      </c>
      <c r="T98" s="8">
        <f t="shared" si="147"/>
        <v>531.4</v>
      </c>
      <c r="U98" s="8">
        <f t="shared" si="147"/>
        <v>656.62</v>
      </c>
      <c r="V98" s="8">
        <f t="shared" si="147"/>
        <v>688.88</v>
      </c>
      <c r="W98" s="8">
        <f t="shared" si="147"/>
        <v>816.57600000000002</v>
      </c>
      <c r="X98" s="8">
        <f t="shared" si="147"/>
        <v>564.52800000000002</v>
      </c>
      <c r="Y98" s="8">
        <f t="shared" si="147"/>
        <v>656.62</v>
      </c>
      <c r="Z98" s="8">
        <f t="shared" si="147"/>
        <v>688.88</v>
      </c>
      <c r="AA98" s="8">
        <f t="shared" si="147"/>
        <v>784.56</v>
      </c>
      <c r="AB98" s="8">
        <f t="shared" si="147"/>
        <v>562.72</v>
      </c>
      <c r="AC98" s="8">
        <f t="shared" si="147"/>
        <v>656.62</v>
      </c>
      <c r="AD98" s="8">
        <f t="shared" si="147"/>
        <v>688.88</v>
      </c>
      <c r="AE98" s="8">
        <f t="shared" si="147"/>
        <v>784.56</v>
      </c>
      <c r="AF98" s="8">
        <f t="shared" si="147"/>
        <v>562.72</v>
      </c>
      <c r="AG98" s="8">
        <f t="shared" si="147"/>
        <v>656.62</v>
      </c>
      <c r="AH98" s="8">
        <f t="shared" si="147"/>
        <v>688.88</v>
      </c>
      <c r="AI98" s="8">
        <f t="shared" si="147"/>
        <v>784.56</v>
      </c>
      <c r="AJ98" s="8">
        <f t="shared" si="147"/>
        <v>562.72</v>
      </c>
      <c r="AK98" s="8">
        <f t="shared" ref="AK98:BP98" si="148" xml:space="preserve"> AK$64</f>
        <v>656.62</v>
      </c>
      <c r="AL98" s="8">
        <f t="shared" si="148"/>
        <v>688.88</v>
      </c>
      <c r="AM98" s="8">
        <f t="shared" si="148"/>
        <v>784.56</v>
      </c>
      <c r="AN98" s="8">
        <f t="shared" si="148"/>
        <v>564.52800000000002</v>
      </c>
      <c r="AO98" s="8">
        <f t="shared" si="148"/>
        <v>656.62</v>
      </c>
      <c r="AP98" s="8">
        <f t="shared" si="148"/>
        <v>688.88</v>
      </c>
      <c r="AQ98" s="8">
        <f t="shared" si="148"/>
        <v>784.56</v>
      </c>
      <c r="AR98" s="8">
        <f t="shared" si="148"/>
        <v>562.72</v>
      </c>
      <c r="AS98" s="8">
        <f t="shared" si="148"/>
        <v>656.62</v>
      </c>
      <c r="AT98" s="8">
        <f t="shared" si="148"/>
        <v>688.88</v>
      </c>
      <c r="AU98" s="8">
        <f t="shared" si="148"/>
        <v>784.56</v>
      </c>
      <c r="AV98" s="8">
        <f t="shared" si="148"/>
        <v>562.72</v>
      </c>
      <c r="AW98" s="8">
        <f t="shared" si="148"/>
        <v>656.62</v>
      </c>
      <c r="AX98" s="8">
        <f t="shared" si="148"/>
        <v>688.88</v>
      </c>
      <c r="AY98" s="8">
        <f t="shared" si="148"/>
        <v>784.56</v>
      </c>
      <c r="AZ98" s="8">
        <f t="shared" si="148"/>
        <v>562.72</v>
      </c>
      <c r="BA98" s="8">
        <f t="shared" si="148"/>
        <v>656.62</v>
      </c>
      <c r="BB98" s="8">
        <f t="shared" si="148"/>
        <v>688.88</v>
      </c>
      <c r="BC98" s="8">
        <f t="shared" si="148"/>
        <v>784.56</v>
      </c>
      <c r="BD98" s="8">
        <f t="shared" si="148"/>
        <v>564.52800000000002</v>
      </c>
      <c r="BE98" s="8">
        <f t="shared" si="148"/>
        <v>656.62</v>
      </c>
      <c r="BF98" s="8">
        <f t="shared" si="148"/>
        <v>688.88</v>
      </c>
      <c r="BG98" s="8">
        <f t="shared" si="148"/>
        <v>784.56</v>
      </c>
      <c r="BH98" s="8">
        <f t="shared" si="148"/>
        <v>562.72</v>
      </c>
      <c r="BI98" s="8">
        <f t="shared" si="148"/>
        <v>656.62</v>
      </c>
      <c r="BJ98" s="8">
        <f t="shared" si="148"/>
        <v>688.88</v>
      </c>
      <c r="BK98" s="8">
        <f t="shared" si="148"/>
        <v>784.56</v>
      </c>
      <c r="BL98" s="8">
        <f t="shared" si="148"/>
        <v>562.72</v>
      </c>
      <c r="BM98" s="8">
        <f t="shared" si="148"/>
        <v>656.62</v>
      </c>
      <c r="BN98" s="8">
        <f t="shared" si="148"/>
        <v>688.88</v>
      </c>
      <c r="BO98" s="8">
        <f t="shared" si="148"/>
        <v>784.56</v>
      </c>
      <c r="BP98" s="8">
        <f t="shared" si="148"/>
        <v>562.72</v>
      </c>
      <c r="BQ98" s="8">
        <f t="shared" ref="BQ98:BW98" si="149" xml:space="preserve"> BQ$64</f>
        <v>656.62</v>
      </c>
      <c r="BR98" s="8">
        <f t="shared" si="149"/>
        <v>688.88</v>
      </c>
      <c r="BS98" s="8">
        <f t="shared" si="149"/>
        <v>784.56</v>
      </c>
      <c r="BT98" s="8">
        <f t="shared" si="149"/>
        <v>0</v>
      </c>
      <c r="BU98" s="8">
        <f t="shared" si="149"/>
        <v>0</v>
      </c>
      <c r="BV98" s="8">
        <f t="shared" si="149"/>
        <v>0</v>
      </c>
      <c r="BW98" s="8">
        <f t="shared" si="149"/>
        <v>0</v>
      </c>
    </row>
    <row r="99" spans="1:76" x14ac:dyDescent="0.25">
      <c r="E99" s="8" t="str">
        <f t="shared" ref="E99:AJ99" si="150" xml:space="preserve"> E$37</f>
        <v>fm cost</v>
      </c>
      <c r="F99" s="8">
        <f t="shared" si="150"/>
        <v>0</v>
      </c>
      <c r="G99" s="8" t="str">
        <f t="shared" si="150"/>
        <v xml:space="preserve">USD k </v>
      </c>
      <c r="H99" s="8">
        <f t="shared" si="150"/>
        <v>0</v>
      </c>
      <c r="I99" s="8">
        <f t="shared" si="150"/>
        <v>0</v>
      </c>
      <c r="J99" s="8">
        <f t="shared" si="150"/>
        <v>0</v>
      </c>
      <c r="K99" s="8">
        <f t="shared" si="150"/>
        <v>0</v>
      </c>
      <c r="L99" s="8">
        <f t="shared" si="150"/>
        <v>1038.05</v>
      </c>
      <c r="M99" s="8">
        <f t="shared" si="150"/>
        <v>1264.5550000000001</v>
      </c>
      <c r="N99" s="8">
        <f t="shared" si="150"/>
        <v>1317.5</v>
      </c>
      <c r="O99" s="8">
        <f t="shared" si="150"/>
        <v>1682.4639999999999</v>
      </c>
      <c r="P99" s="8">
        <f t="shared" si="150"/>
        <v>1038.05</v>
      </c>
      <c r="Q99" s="8">
        <f t="shared" si="150"/>
        <v>1264.5550000000001</v>
      </c>
      <c r="R99" s="8">
        <f t="shared" si="150"/>
        <v>1317.5</v>
      </c>
      <c r="S99" s="8">
        <f t="shared" si="150"/>
        <v>1682.4639999999999</v>
      </c>
      <c r="T99" s="8">
        <f t="shared" si="150"/>
        <v>1038.05</v>
      </c>
      <c r="U99" s="8">
        <f t="shared" si="150"/>
        <v>1264.5550000000001</v>
      </c>
      <c r="V99" s="8">
        <f t="shared" si="150"/>
        <v>1317.5</v>
      </c>
      <c r="W99" s="8">
        <f t="shared" si="150"/>
        <v>1682.4639999999999</v>
      </c>
      <c r="X99" s="8">
        <f t="shared" si="150"/>
        <v>1206.952</v>
      </c>
      <c r="Y99" s="8">
        <f t="shared" si="150"/>
        <v>1264.5550000000001</v>
      </c>
      <c r="Z99" s="8">
        <f t="shared" si="150"/>
        <v>1317.5</v>
      </c>
      <c r="AA99" s="8">
        <f t="shared" si="150"/>
        <v>1514.38</v>
      </c>
      <c r="AB99" s="8">
        <f t="shared" si="150"/>
        <v>1202.48</v>
      </c>
      <c r="AC99" s="8">
        <f t="shared" si="150"/>
        <v>1264.5550000000001</v>
      </c>
      <c r="AD99" s="8">
        <f t="shared" si="150"/>
        <v>1317.5</v>
      </c>
      <c r="AE99" s="8">
        <f t="shared" si="150"/>
        <v>1514.38</v>
      </c>
      <c r="AF99" s="8">
        <f t="shared" si="150"/>
        <v>1202.48</v>
      </c>
      <c r="AG99" s="8">
        <f t="shared" si="150"/>
        <v>1264.5550000000001</v>
      </c>
      <c r="AH99" s="8">
        <f t="shared" si="150"/>
        <v>1317.5</v>
      </c>
      <c r="AI99" s="8">
        <f t="shared" si="150"/>
        <v>1514.38</v>
      </c>
      <c r="AJ99" s="8">
        <f t="shared" si="150"/>
        <v>1202.48</v>
      </c>
      <c r="AK99" s="8">
        <f t="shared" ref="AK99:BP99" si="151" xml:space="preserve"> AK$37</f>
        <v>1264.5550000000001</v>
      </c>
      <c r="AL99" s="8">
        <f t="shared" si="151"/>
        <v>1317.5</v>
      </c>
      <c r="AM99" s="8">
        <f t="shared" si="151"/>
        <v>1514.38</v>
      </c>
      <c r="AN99" s="8">
        <f t="shared" si="151"/>
        <v>1206.952</v>
      </c>
      <c r="AO99" s="8">
        <f t="shared" si="151"/>
        <v>1264.5550000000001</v>
      </c>
      <c r="AP99" s="8">
        <f t="shared" si="151"/>
        <v>1317.5</v>
      </c>
      <c r="AQ99" s="8">
        <f t="shared" si="151"/>
        <v>1514.38</v>
      </c>
      <c r="AR99" s="8">
        <f t="shared" si="151"/>
        <v>1202.48</v>
      </c>
      <c r="AS99" s="8">
        <f t="shared" si="151"/>
        <v>1264.5550000000001</v>
      </c>
      <c r="AT99" s="8">
        <f t="shared" si="151"/>
        <v>1317.5</v>
      </c>
      <c r="AU99" s="8">
        <f t="shared" si="151"/>
        <v>1514.38</v>
      </c>
      <c r="AV99" s="8">
        <f t="shared" si="151"/>
        <v>1202.48</v>
      </c>
      <c r="AW99" s="8">
        <f t="shared" si="151"/>
        <v>1264.5550000000001</v>
      </c>
      <c r="AX99" s="8">
        <f t="shared" si="151"/>
        <v>1317.5</v>
      </c>
      <c r="AY99" s="8">
        <f t="shared" si="151"/>
        <v>1514.38</v>
      </c>
      <c r="AZ99" s="8">
        <f t="shared" si="151"/>
        <v>1202.48</v>
      </c>
      <c r="BA99" s="8">
        <f t="shared" si="151"/>
        <v>1264.5550000000001</v>
      </c>
      <c r="BB99" s="8">
        <f t="shared" si="151"/>
        <v>1317.5</v>
      </c>
      <c r="BC99" s="8">
        <f t="shared" si="151"/>
        <v>1514.38</v>
      </c>
      <c r="BD99" s="8">
        <f t="shared" si="151"/>
        <v>1206.952</v>
      </c>
      <c r="BE99" s="8">
        <f t="shared" si="151"/>
        <v>1264.5550000000001</v>
      </c>
      <c r="BF99" s="8">
        <f t="shared" si="151"/>
        <v>1317.5</v>
      </c>
      <c r="BG99" s="8">
        <f t="shared" si="151"/>
        <v>1514.38</v>
      </c>
      <c r="BH99" s="8">
        <f t="shared" si="151"/>
        <v>1202.48</v>
      </c>
      <c r="BI99" s="8">
        <f t="shared" si="151"/>
        <v>1264.5550000000001</v>
      </c>
      <c r="BJ99" s="8">
        <f t="shared" si="151"/>
        <v>1317.5</v>
      </c>
      <c r="BK99" s="8">
        <f t="shared" si="151"/>
        <v>1514.38</v>
      </c>
      <c r="BL99" s="8">
        <f t="shared" si="151"/>
        <v>1202.48</v>
      </c>
      <c r="BM99" s="8">
        <f t="shared" si="151"/>
        <v>1264.5550000000001</v>
      </c>
      <c r="BN99" s="8">
        <f t="shared" si="151"/>
        <v>1317.5</v>
      </c>
      <c r="BO99" s="8">
        <f t="shared" si="151"/>
        <v>1514.38</v>
      </c>
      <c r="BP99" s="8">
        <f t="shared" si="151"/>
        <v>1202.48</v>
      </c>
      <c r="BQ99" s="8">
        <f t="shared" ref="BQ99:BW99" si="152" xml:space="preserve"> BQ$37</f>
        <v>1264.5550000000001</v>
      </c>
      <c r="BR99" s="8">
        <f t="shared" si="152"/>
        <v>1317.5</v>
      </c>
      <c r="BS99" s="8">
        <f t="shared" si="152"/>
        <v>1514.38</v>
      </c>
      <c r="BT99" s="8">
        <f t="shared" si="152"/>
        <v>0</v>
      </c>
      <c r="BU99" s="8">
        <f t="shared" si="152"/>
        <v>0</v>
      </c>
      <c r="BV99" s="8">
        <f t="shared" si="152"/>
        <v>0</v>
      </c>
      <c r="BW99" s="8">
        <f t="shared" si="152"/>
        <v>0</v>
      </c>
    </row>
    <row r="100" spans="1:76" s="221" customFormat="1" x14ac:dyDescent="0.25">
      <c r="A100" s="217"/>
      <c r="B100" s="217"/>
      <c r="C100" s="218"/>
      <c r="D100" s="219"/>
      <c r="E100" s="220" t="s">
        <v>204</v>
      </c>
      <c r="F100" s="220"/>
      <c r="G100" s="220" t="s">
        <v>120</v>
      </c>
      <c r="H100" s="220"/>
      <c r="I100" s="220"/>
      <c r="J100" s="220">
        <f t="shared" ref="J100:AO100" si="153">SUM(J97:J99)</f>
        <v>0</v>
      </c>
      <c r="K100" s="220">
        <f t="shared" si="153"/>
        <v>0</v>
      </c>
      <c r="L100" s="220">
        <f t="shared" si="153"/>
        <v>2637.45</v>
      </c>
      <c r="M100" s="220">
        <f t="shared" si="153"/>
        <v>2989.1750000000002</v>
      </c>
      <c r="N100" s="220">
        <f t="shared" si="153"/>
        <v>3074.38</v>
      </c>
      <c r="O100" s="220">
        <f t="shared" si="153"/>
        <v>3567.04</v>
      </c>
      <c r="P100" s="220">
        <f t="shared" si="153"/>
        <v>2637.45</v>
      </c>
      <c r="Q100" s="220">
        <f t="shared" si="153"/>
        <v>2989.1750000000002</v>
      </c>
      <c r="R100" s="220">
        <f t="shared" si="153"/>
        <v>3074.38</v>
      </c>
      <c r="S100" s="220">
        <f t="shared" si="153"/>
        <v>3567.04</v>
      </c>
      <c r="T100" s="220">
        <f t="shared" si="153"/>
        <v>2637.45</v>
      </c>
      <c r="U100" s="220">
        <f t="shared" si="153"/>
        <v>2989.1750000000002</v>
      </c>
      <c r="V100" s="220">
        <f t="shared" si="153"/>
        <v>3074.38</v>
      </c>
      <c r="W100" s="220">
        <f t="shared" si="153"/>
        <v>3567.04</v>
      </c>
      <c r="X100" s="220">
        <f t="shared" si="153"/>
        <v>2839.48</v>
      </c>
      <c r="Y100" s="220">
        <f t="shared" si="153"/>
        <v>2989.1750000000002</v>
      </c>
      <c r="Z100" s="220">
        <f t="shared" si="153"/>
        <v>3074.38</v>
      </c>
      <c r="AA100" s="220">
        <f t="shared" si="153"/>
        <v>3366.94</v>
      </c>
      <c r="AB100" s="220">
        <f t="shared" si="153"/>
        <v>2833.2</v>
      </c>
      <c r="AC100" s="220">
        <f t="shared" si="153"/>
        <v>2989.1750000000002</v>
      </c>
      <c r="AD100" s="220">
        <f t="shared" si="153"/>
        <v>3074.38</v>
      </c>
      <c r="AE100" s="220">
        <f t="shared" si="153"/>
        <v>3366.94</v>
      </c>
      <c r="AF100" s="220">
        <f t="shared" si="153"/>
        <v>2833.2</v>
      </c>
      <c r="AG100" s="220">
        <f t="shared" si="153"/>
        <v>2989.1750000000002</v>
      </c>
      <c r="AH100" s="220">
        <f t="shared" si="153"/>
        <v>3074.38</v>
      </c>
      <c r="AI100" s="220">
        <f t="shared" si="153"/>
        <v>3366.94</v>
      </c>
      <c r="AJ100" s="220">
        <f t="shared" si="153"/>
        <v>2833.2</v>
      </c>
      <c r="AK100" s="220">
        <f t="shared" si="153"/>
        <v>2989.1750000000002</v>
      </c>
      <c r="AL100" s="220">
        <f t="shared" si="153"/>
        <v>3074.38</v>
      </c>
      <c r="AM100" s="220">
        <f t="shared" si="153"/>
        <v>3366.94</v>
      </c>
      <c r="AN100" s="220">
        <f t="shared" si="153"/>
        <v>2839.48</v>
      </c>
      <c r="AO100" s="220">
        <f t="shared" si="153"/>
        <v>2989.1750000000002</v>
      </c>
      <c r="AP100" s="220">
        <f t="shared" ref="AP100:BU100" si="154">SUM(AP97:AP99)</f>
        <v>3074.38</v>
      </c>
      <c r="AQ100" s="220">
        <f t="shared" si="154"/>
        <v>3366.94</v>
      </c>
      <c r="AR100" s="220">
        <f t="shared" si="154"/>
        <v>2833.2</v>
      </c>
      <c r="AS100" s="220">
        <f t="shared" si="154"/>
        <v>2989.1750000000002</v>
      </c>
      <c r="AT100" s="220">
        <f t="shared" si="154"/>
        <v>3074.38</v>
      </c>
      <c r="AU100" s="220">
        <f t="shared" si="154"/>
        <v>3366.94</v>
      </c>
      <c r="AV100" s="220">
        <f t="shared" si="154"/>
        <v>2833.2</v>
      </c>
      <c r="AW100" s="220">
        <f t="shared" si="154"/>
        <v>2989.1750000000002</v>
      </c>
      <c r="AX100" s="220">
        <f t="shared" si="154"/>
        <v>3074.38</v>
      </c>
      <c r="AY100" s="220">
        <f t="shared" si="154"/>
        <v>3366.94</v>
      </c>
      <c r="AZ100" s="220">
        <f t="shared" si="154"/>
        <v>2833.2</v>
      </c>
      <c r="BA100" s="220">
        <f t="shared" si="154"/>
        <v>2989.1750000000002</v>
      </c>
      <c r="BB100" s="220">
        <f t="shared" si="154"/>
        <v>3074.38</v>
      </c>
      <c r="BC100" s="220">
        <f t="shared" si="154"/>
        <v>3366.94</v>
      </c>
      <c r="BD100" s="220">
        <f t="shared" si="154"/>
        <v>2839.48</v>
      </c>
      <c r="BE100" s="220">
        <f t="shared" si="154"/>
        <v>2989.1750000000002</v>
      </c>
      <c r="BF100" s="220">
        <f t="shared" si="154"/>
        <v>3074.38</v>
      </c>
      <c r="BG100" s="220">
        <f t="shared" si="154"/>
        <v>3366.94</v>
      </c>
      <c r="BH100" s="220">
        <f t="shared" si="154"/>
        <v>2833.2</v>
      </c>
      <c r="BI100" s="220">
        <f t="shared" si="154"/>
        <v>2989.1750000000002</v>
      </c>
      <c r="BJ100" s="220">
        <f t="shared" si="154"/>
        <v>3074.38</v>
      </c>
      <c r="BK100" s="220">
        <f t="shared" si="154"/>
        <v>3366.94</v>
      </c>
      <c r="BL100" s="220">
        <f t="shared" si="154"/>
        <v>2833.2</v>
      </c>
      <c r="BM100" s="220">
        <f t="shared" si="154"/>
        <v>2989.1750000000002</v>
      </c>
      <c r="BN100" s="220">
        <f t="shared" si="154"/>
        <v>3074.38</v>
      </c>
      <c r="BO100" s="220">
        <f t="shared" si="154"/>
        <v>3366.94</v>
      </c>
      <c r="BP100" s="220">
        <f t="shared" si="154"/>
        <v>2833.2</v>
      </c>
      <c r="BQ100" s="220">
        <f t="shared" si="154"/>
        <v>2989.1750000000002</v>
      </c>
      <c r="BR100" s="220">
        <f t="shared" si="154"/>
        <v>3074.38</v>
      </c>
      <c r="BS100" s="220">
        <f t="shared" si="154"/>
        <v>3366.94</v>
      </c>
      <c r="BT100" s="220">
        <f t="shared" si="154"/>
        <v>0</v>
      </c>
      <c r="BU100" s="220">
        <f t="shared" si="154"/>
        <v>0</v>
      </c>
      <c r="BV100" s="220">
        <f t="shared" ref="BV100:BW100" si="155">SUM(BV97:BV99)</f>
        <v>0</v>
      </c>
      <c r="BW100" s="220">
        <f t="shared" si="155"/>
        <v>0</v>
      </c>
    </row>
    <row r="101" spans="1:76" s="235" customFormat="1" ht="14.4" x14ac:dyDescent="0.25">
      <c r="A101" s="195"/>
      <c r="B101" s="195"/>
      <c r="C101" s="196"/>
      <c r="D101" s="197"/>
      <c r="E101" s="232" t="str">
        <f xml:space="preserve"> LEFT(E100, LEN(E100) - 4)</f>
        <v>operating cost</v>
      </c>
      <c r="F101" s="232"/>
      <c r="G101" s="233" t="str">
        <f>Smu</f>
        <v>USD k</v>
      </c>
      <c r="H101" s="232">
        <f xml:space="preserve"> SUM(J101:BW101)</f>
        <v>-183987.31500000006</v>
      </c>
      <c r="I101" s="232"/>
      <c r="J101" s="232">
        <f t="shared" ref="J101:BU101" si="156" xml:space="preserve"> -1 * J100</f>
        <v>0</v>
      </c>
      <c r="K101" s="232">
        <f t="shared" si="156"/>
        <v>0</v>
      </c>
      <c r="L101" s="232">
        <f t="shared" si="156"/>
        <v>-2637.45</v>
      </c>
      <c r="M101" s="232">
        <f t="shared" si="156"/>
        <v>-2989.1750000000002</v>
      </c>
      <c r="N101" s="232">
        <f t="shared" si="156"/>
        <v>-3074.38</v>
      </c>
      <c r="O101" s="232">
        <f t="shared" si="156"/>
        <v>-3567.04</v>
      </c>
      <c r="P101" s="232">
        <f t="shared" si="156"/>
        <v>-2637.45</v>
      </c>
      <c r="Q101" s="232">
        <f t="shared" si="156"/>
        <v>-2989.1750000000002</v>
      </c>
      <c r="R101" s="232">
        <f t="shared" si="156"/>
        <v>-3074.38</v>
      </c>
      <c r="S101" s="232">
        <f t="shared" si="156"/>
        <v>-3567.04</v>
      </c>
      <c r="T101" s="232">
        <f t="shared" si="156"/>
        <v>-2637.45</v>
      </c>
      <c r="U101" s="232">
        <f t="shared" si="156"/>
        <v>-2989.1750000000002</v>
      </c>
      <c r="V101" s="232">
        <f t="shared" si="156"/>
        <v>-3074.38</v>
      </c>
      <c r="W101" s="232">
        <f t="shared" si="156"/>
        <v>-3567.04</v>
      </c>
      <c r="X101" s="232">
        <f t="shared" si="156"/>
        <v>-2839.48</v>
      </c>
      <c r="Y101" s="232">
        <f t="shared" si="156"/>
        <v>-2989.1750000000002</v>
      </c>
      <c r="Z101" s="232">
        <f t="shared" si="156"/>
        <v>-3074.38</v>
      </c>
      <c r="AA101" s="232">
        <f t="shared" si="156"/>
        <v>-3366.94</v>
      </c>
      <c r="AB101" s="232">
        <f t="shared" si="156"/>
        <v>-2833.2</v>
      </c>
      <c r="AC101" s="232">
        <f t="shared" si="156"/>
        <v>-2989.1750000000002</v>
      </c>
      <c r="AD101" s="232">
        <f t="shared" si="156"/>
        <v>-3074.38</v>
      </c>
      <c r="AE101" s="232">
        <f t="shared" si="156"/>
        <v>-3366.94</v>
      </c>
      <c r="AF101" s="232">
        <f t="shared" si="156"/>
        <v>-2833.2</v>
      </c>
      <c r="AG101" s="232">
        <f t="shared" si="156"/>
        <v>-2989.1750000000002</v>
      </c>
      <c r="AH101" s="232">
        <f t="shared" si="156"/>
        <v>-3074.38</v>
      </c>
      <c r="AI101" s="232">
        <f t="shared" si="156"/>
        <v>-3366.94</v>
      </c>
      <c r="AJ101" s="232">
        <f t="shared" si="156"/>
        <v>-2833.2</v>
      </c>
      <c r="AK101" s="232">
        <f t="shared" si="156"/>
        <v>-2989.1750000000002</v>
      </c>
      <c r="AL101" s="232">
        <f t="shared" si="156"/>
        <v>-3074.38</v>
      </c>
      <c r="AM101" s="232">
        <f t="shared" si="156"/>
        <v>-3366.94</v>
      </c>
      <c r="AN101" s="232">
        <f t="shared" si="156"/>
        <v>-2839.48</v>
      </c>
      <c r="AO101" s="232">
        <f t="shared" si="156"/>
        <v>-2989.1750000000002</v>
      </c>
      <c r="AP101" s="232">
        <f t="shared" si="156"/>
        <v>-3074.38</v>
      </c>
      <c r="AQ101" s="232">
        <f t="shared" si="156"/>
        <v>-3366.94</v>
      </c>
      <c r="AR101" s="232">
        <f t="shared" si="156"/>
        <v>-2833.2</v>
      </c>
      <c r="AS101" s="232">
        <f t="shared" si="156"/>
        <v>-2989.1750000000002</v>
      </c>
      <c r="AT101" s="232">
        <f t="shared" si="156"/>
        <v>-3074.38</v>
      </c>
      <c r="AU101" s="232">
        <f t="shared" si="156"/>
        <v>-3366.94</v>
      </c>
      <c r="AV101" s="232">
        <f t="shared" si="156"/>
        <v>-2833.2</v>
      </c>
      <c r="AW101" s="232">
        <f t="shared" si="156"/>
        <v>-2989.1750000000002</v>
      </c>
      <c r="AX101" s="232">
        <f t="shared" si="156"/>
        <v>-3074.38</v>
      </c>
      <c r="AY101" s="232">
        <f t="shared" si="156"/>
        <v>-3366.94</v>
      </c>
      <c r="AZ101" s="232">
        <f t="shared" si="156"/>
        <v>-2833.2</v>
      </c>
      <c r="BA101" s="232">
        <f t="shared" si="156"/>
        <v>-2989.1750000000002</v>
      </c>
      <c r="BB101" s="232">
        <f t="shared" si="156"/>
        <v>-3074.38</v>
      </c>
      <c r="BC101" s="232">
        <f t="shared" si="156"/>
        <v>-3366.94</v>
      </c>
      <c r="BD101" s="232">
        <f t="shared" si="156"/>
        <v>-2839.48</v>
      </c>
      <c r="BE101" s="232">
        <f t="shared" si="156"/>
        <v>-2989.1750000000002</v>
      </c>
      <c r="BF101" s="232">
        <f t="shared" si="156"/>
        <v>-3074.38</v>
      </c>
      <c r="BG101" s="232">
        <f t="shared" si="156"/>
        <v>-3366.94</v>
      </c>
      <c r="BH101" s="232">
        <f t="shared" si="156"/>
        <v>-2833.2</v>
      </c>
      <c r="BI101" s="232">
        <f t="shared" si="156"/>
        <v>-2989.1750000000002</v>
      </c>
      <c r="BJ101" s="232">
        <f t="shared" si="156"/>
        <v>-3074.38</v>
      </c>
      <c r="BK101" s="232">
        <f t="shared" si="156"/>
        <v>-3366.94</v>
      </c>
      <c r="BL101" s="232">
        <f t="shared" si="156"/>
        <v>-2833.2</v>
      </c>
      <c r="BM101" s="232">
        <f t="shared" si="156"/>
        <v>-2989.1750000000002</v>
      </c>
      <c r="BN101" s="232">
        <f t="shared" si="156"/>
        <v>-3074.38</v>
      </c>
      <c r="BO101" s="232">
        <f t="shared" si="156"/>
        <v>-3366.94</v>
      </c>
      <c r="BP101" s="232">
        <f t="shared" si="156"/>
        <v>-2833.2</v>
      </c>
      <c r="BQ101" s="232">
        <f t="shared" si="156"/>
        <v>-2989.1750000000002</v>
      </c>
      <c r="BR101" s="232">
        <f t="shared" si="156"/>
        <v>-3074.38</v>
      </c>
      <c r="BS101" s="232">
        <f t="shared" si="156"/>
        <v>-3366.94</v>
      </c>
      <c r="BT101" s="232">
        <f t="shared" si="156"/>
        <v>0</v>
      </c>
      <c r="BU101" s="232">
        <f t="shared" si="156"/>
        <v>0</v>
      </c>
      <c r="BV101" s="232">
        <f t="shared" ref="BV101:BW101" si="157" xml:space="preserve"> -1 * BV100</f>
        <v>0</v>
      </c>
      <c r="BW101" s="232">
        <f t="shared" si="157"/>
        <v>0</v>
      </c>
      <c r="BX101" s="234"/>
    </row>
    <row r="103" spans="1:76" x14ac:dyDescent="0.25">
      <c r="B103" s="2" t="s">
        <v>205</v>
      </c>
    </row>
    <row r="104" spans="1:76" x14ac:dyDescent="0.25">
      <c r="E104" s="194" t="str">
        <f xml:space="preserve"> InpC!E$67</f>
        <v>Account payables days - FM contractor</v>
      </c>
      <c r="F104" s="194">
        <f xml:space="preserve"> InpC!F$67</f>
        <v>30</v>
      </c>
      <c r="G104" s="194" t="str">
        <f xml:space="preserve"> InpC!G$67</f>
        <v>days</v>
      </c>
    </row>
    <row r="105" spans="1:76" x14ac:dyDescent="0.25">
      <c r="E105" s="194" t="str">
        <f xml:space="preserve"> Time!E$27</f>
        <v>Actual days between model period</v>
      </c>
      <c r="F105" s="194">
        <f xml:space="preserve"> Time!F$27</f>
        <v>0</v>
      </c>
      <c r="G105" s="194" t="str">
        <f xml:space="preserve"> Time!G$27</f>
        <v>days</v>
      </c>
      <c r="H105" s="194">
        <f xml:space="preserve"> Time!H$27</f>
        <v>0</v>
      </c>
      <c r="I105" s="194">
        <f xml:space="preserve"> Time!I$27</f>
        <v>0</v>
      </c>
      <c r="J105" s="194">
        <f xml:space="preserve"> Time!J$27</f>
        <v>92</v>
      </c>
      <c r="K105" s="194">
        <f xml:space="preserve"> Time!K$27</f>
        <v>92</v>
      </c>
      <c r="L105" s="194">
        <f xml:space="preserve"> Time!L$27</f>
        <v>90</v>
      </c>
      <c r="M105" s="194">
        <f xml:space="preserve"> Time!M$27</f>
        <v>91</v>
      </c>
      <c r="N105" s="194">
        <f xml:space="preserve"> Time!N$27</f>
        <v>92</v>
      </c>
      <c r="O105" s="194">
        <f xml:space="preserve"> Time!O$27</f>
        <v>92</v>
      </c>
      <c r="P105" s="194">
        <f xml:space="preserve"> Time!P$27</f>
        <v>90</v>
      </c>
      <c r="Q105" s="194">
        <f xml:space="preserve"> Time!Q$27</f>
        <v>91</v>
      </c>
      <c r="R105" s="194">
        <f xml:space="preserve"> Time!R$27</f>
        <v>92</v>
      </c>
      <c r="S105" s="194">
        <f xml:space="preserve"> Time!S$27</f>
        <v>92</v>
      </c>
      <c r="T105" s="194">
        <f xml:space="preserve"> Time!T$27</f>
        <v>90</v>
      </c>
      <c r="U105" s="194">
        <f xml:space="preserve"> Time!U$27</f>
        <v>91</v>
      </c>
      <c r="V105" s="194">
        <f xml:space="preserve"> Time!V$27</f>
        <v>92</v>
      </c>
      <c r="W105" s="194">
        <f xml:space="preserve"> Time!W$27</f>
        <v>92</v>
      </c>
      <c r="X105" s="194">
        <f xml:space="preserve"> Time!X$27</f>
        <v>91</v>
      </c>
      <c r="Y105" s="194">
        <f xml:space="preserve"> Time!Y$27</f>
        <v>91</v>
      </c>
      <c r="Z105" s="194">
        <f xml:space="preserve"> Time!Z$27</f>
        <v>92</v>
      </c>
      <c r="AA105" s="194">
        <f xml:space="preserve"> Time!AA$27</f>
        <v>92</v>
      </c>
      <c r="AB105" s="194">
        <f xml:space="preserve"> Time!AB$27</f>
        <v>90</v>
      </c>
      <c r="AC105" s="194">
        <f xml:space="preserve"> Time!AC$27</f>
        <v>91</v>
      </c>
      <c r="AD105" s="194">
        <f xml:space="preserve"> Time!AD$27</f>
        <v>92</v>
      </c>
      <c r="AE105" s="194">
        <f xml:space="preserve"> Time!AE$27</f>
        <v>92</v>
      </c>
      <c r="AF105" s="194">
        <f xml:space="preserve"> Time!AF$27</f>
        <v>90</v>
      </c>
      <c r="AG105" s="194">
        <f xml:space="preserve"> Time!AG$27</f>
        <v>91</v>
      </c>
      <c r="AH105" s="194">
        <f xml:space="preserve"> Time!AH$27</f>
        <v>92</v>
      </c>
      <c r="AI105" s="194">
        <f xml:space="preserve"> Time!AI$27</f>
        <v>92</v>
      </c>
      <c r="AJ105" s="194">
        <f xml:space="preserve"> Time!AJ$27</f>
        <v>90</v>
      </c>
      <c r="AK105" s="194">
        <f xml:space="preserve"> Time!AK$27</f>
        <v>91</v>
      </c>
      <c r="AL105" s="194">
        <f xml:space="preserve"> Time!AL$27</f>
        <v>92</v>
      </c>
      <c r="AM105" s="194">
        <f xml:space="preserve"> Time!AM$27</f>
        <v>92</v>
      </c>
      <c r="AN105" s="194">
        <f xml:space="preserve"> Time!AN$27</f>
        <v>91</v>
      </c>
      <c r="AO105" s="194">
        <f xml:space="preserve"> Time!AO$27</f>
        <v>91</v>
      </c>
      <c r="AP105" s="194">
        <f xml:space="preserve"> Time!AP$27</f>
        <v>92</v>
      </c>
      <c r="AQ105" s="194">
        <f xml:space="preserve"> Time!AQ$27</f>
        <v>92</v>
      </c>
      <c r="AR105" s="194">
        <f xml:space="preserve"> Time!AR$27</f>
        <v>90</v>
      </c>
      <c r="AS105" s="194">
        <f xml:space="preserve"> Time!AS$27</f>
        <v>91</v>
      </c>
      <c r="AT105" s="194">
        <f xml:space="preserve"> Time!AT$27</f>
        <v>92</v>
      </c>
      <c r="AU105" s="194">
        <f xml:space="preserve"> Time!AU$27</f>
        <v>92</v>
      </c>
      <c r="AV105" s="194">
        <f xml:space="preserve"> Time!AV$27</f>
        <v>90</v>
      </c>
      <c r="AW105" s="194">
        <f xml:space="preserve"> Time!AW$27</f>
        <v>91</v>
      </c>
      <c r="AX105" s="194">
        <f xml:space="preserve"> Time!AX$27</f>
        <v>92</v>
      </c>
      <c r="AY105" s="194">
        <f xml:space="preserve"> Time!AY$27</f>
        <v>92</v>
      </c>
      <c r="AZ105" s="194">
        <f xml:space="preserve"> Time!AZ$27</f>
        <v>90</v>
      </c>
      <c r="BA105" s="194">
        <f xml:space="preserve"> Time!BA$27</f>
        <v>91</v>
      </c>
      <c r="BB105" s="194">
        <f xml:space="preserve"> Time!BB$27</f>
        <v>92</v>
      </c>
      <c r="BC105" s="194">
        <f xml:space="preserve"> Time!BC$27</f>
        <v>92</v>
      </c>
      <c r="BD105" s="194">
        <f xml:space="preserve"> Time!BD$27</f>
        <v>91</v>
      </c>
      <c r="BE105" s="194">
        <f xml:space="preserve"> Time!BE$27</f>
        <v>91</v>
      </c>
      <c r="BF105" s="194">
        <f xml:space="preserve"> Time!BF$27</f>
        <v>92</v>
      </c>
      <c r="BG105" s="194">
        <f xml:space="preserve"> Time!BG$27</f>
        <v>92</v>
      </c>
      <c r="BH105" s="194">
        <f xml:space="preserve"> Time!BH$27</f>
        <v>90</v>
      </c>
      <c r="BI105" s="194">
        <f xml:space="preserve"> Time!BI$27</f>
        <v>91</v>
      </c>
      <c r="BJ105" s="194">
        <f xml:space="preserve"> Time!BJ$27</f>
        <v>92</v>
      </c>
      <c r="BK105" s="194">
        <f xml:space="preserve"> Time!BK$27</f>
        <v>92</v>
      </c>
      <c r="BL105" s="194">
        <f xml:space="preserve"> Time!BL$27</f>
        <v>90</v>
      </c>
      <c r="BM105" s="194">
        <f xml:space="preserve"> Time!BM$27</f>
        <v>91</v>
      </c>
      <c r="BN105" s="194">
        <f xml:space="preserve"> Time!BN$27</f>
        <v>92</v>
      </c>
      <c r="BO105" s="194">
        <f xml:space="preserve"> Time!BO$27</f>
        <v>92</v>
      </c>
      <c r="BP105" s="194">
        <f xml:space="preserve"> Time!BP$27</f>
        <v>90</v>
      </c>
      <c r="BQ105" s="194">
        <f xml:space="preserve"> Time!BQ$27</f>
        <v>91</v>
      </c>
      <c r="BR105" s="194">
        <f xml:space="preserve"> Time!BR$27</f>
        <v>92</v>
      </c>
      <c r="BS105" s="194">
        <f xml:space="preserve"> Time!BS$27</f>
        <v>92</v>
      </c>
      <c r="BT105" s="194">
        <f xml:space="preserve"> Time!BT$27</f>
        <v>91</v>
      </c>
      <c r="BU105" s="194">
        <f xml:space="preserve"> Time!BU$27</f>
        <v>91</v>
      </c>
      <c r="BV105" s="194">
        <f xml:space="preserve"> Time!BV$27</f>
        <v>92</v>
      </c>
      <c r="BW105" s="194">
        <f xml:space="preserve"> Time!BW$27</f>
        <v>92</v>
      </c>
    </row>
    <row r="106" spans="1:76" x14ac:dyDescent="0.25">
      <c r="E106" s="8" t="str">
        <f t="shared" ref="E106:AJ106" si="158" xml:space="preserve"> E$37</f>
        <v>fm cost</v>
      </c>
      <c r="F106" s="8">
        <f t="shared" si="158"/>
        <v>0</v>
      </c>
      <c r="G106" s="8" t="str">
        <f t="shared" si="158"/>
        <v xml:space="preserve">USD k </v>
      </c>
      <c r="H106" s="8">
        <f t="shared" si="158"/>
        <v>0</v>
      </c>
      <c r="I106" s="8">
        <f t="shared" si="158"/>
        <v>0</v>
      </c>
      <c r="J106" s="8">
        <f t="shared" si="158"/>
        <v>0</v>
      </c>
      <c r="K106" s="8">
        <f t="shared" si="158"/>
        <v>0</v>
      </c>
      <c r="L106" s="8">
        <f t="shared" si="158"/>
        <v>1038.05</v>
      </c>
      <c r="M106" s="8">
        <f t="shared" si="158"/>
        <v>1264.5550000000001</v>
      </c>
      <c r="N106" s="8">
        <f t="shared" si="158"/>
        <v>1317.5</v>
      </c>
      <c r="O106" s="8">
        <f t="shared" si="158"/>
        <v>1682.4639999999999</v>
      </c>
      <c r="P106" s="8">
        <f t="shared" si="158"/>
        <v>1038.05</v>
      </c>
      <c r="Q106" s="8">
        <f t="shared" si="158"/>
        <v>1264.5550000000001</v>
      </c>
      <c r="R106" s="8">
        <f t="shared" si="158"/>
        <v>1317.5</v>
      </c>
      <c r="S106" s="8">
        <f t="shared" si="158"/>
        <v>1682.4639999999999</v>
      </c>
      <c r="T106" s="8">
        <f t="shared" si="158"/>
        <v>1038.05</v>
      </c>
      <c r="U106" s="8">
        <f t="shared" si="158"/>
        <v>1264.5550000000001</v>
      </c>
      <c r="V106" s="8">
        <f t="shared" si="158"/>
        <v>1317.5</v>
      </c>
      <c r="W106" s="8">
        <f t="shared" si="158"/>
        <v>1682.4639999999999</v>
      </c>
      <c r="X106" s="8">
        <f t="shared" si="158"/>
        <v>1206.952</v>
      </c>
      <c r="Y106" s="8">
        <f t="shared" si="158"/>
        <v>1264.5550000000001</v>
      </c>
      <c r="Z106" s="8">
        <f t="shared" si="158"/>
        <v>1317.5</v>
      </c>
      <c r="AA106" s="8">
        <f t="shared" si="158"/>
        <v>1514.38</v>
      </c>
      <c r="AB106" s="8">
        <f t="shared" si="158"/>
        <v>1202.48</v>
      </c>
      <c r="AC106" s="8">
        <f t="shared" si="158"/>
        <v>1264.5550000000001</v>
      </c>
      <c r="AD106" s="8">
        <f t="shared" si="158"/>
        <v>1317.5</v>
      </c>
      <c r="AE106" s="8">
        <f t="shared" si="158"/>
        <v>1514.38</v>
      </c>
      <c r="AF106" s="8">
        <f t="shared" si="158"/>
        <v>1202.48</v>
      </c>
      <c r="AG106" s="8">
        <f t="shared" si="158"/>
        <v>1264.5550000000001</v>
      </c>
      <c r="AH106" s="8">
        <f t="shared" si="158"/>
        <v>1317.5</v>
      </c>
      <c r="AI106" s="8">
        <f t="shared" si="158"/>
        <v>1514.38</v>
      </c>
      <c r="AJ106" s="8">
        <f t="shared" si="158"/>
        <v>1202.48</v>
      </c>
      <c r="AK106" s="8">
        <f t="shared" ref="AK106:BP106" si="159" xml:space="preserve"> AK$37</f>
        <v>1264.5550000000001</v>
      </c>
      <c r="AL106" s="8">
        <f t="shared" si="159"/>
        <v>1317.5</v>
      </c>
      <c r="AM106" s="8">
        <f t="shared" si="159"/>
        <v>1514.38</v>
      </c>
      <c r="AN106" s="8">
        <f t="shared" si="159"/>
        <v>1206.952</v>
      </c>
      <c r="AO106" s="8">
        <f t="shared" si="159"/>
        <v>1264.5550000000001</v>
      </c>
      <c r="AP106" s="8">
        <f t="shared" si="159"/>
        <v>1317.5</v>
      </c>
      <c r="AQ106" s="8">
        <f t="shared" si="159"/>
        <v>1514.38</v>
      </c>
      <c r="AR106" s="8">
        <f t="shared" si="159"/>
        <v>1202.48</v>
      </c>
      <c r="AS106" s="8">
        <f t="shared" si="159"/>
        <v>1264.5550000000001</v>
      </c>
      <c r="AT106" s="8">
        <f t="shared" si="159"/>
        <v>1317.5</v>
      </c>
      <c r="AU106" s="8">
        <f t="shared" si="159"/>
        <v>1514.38</v>
      </c>
      <c r="AV106" s="8">
        <f t="shared" si="159"/>
        <v>1202.48</v>
      </c>
      <c r="AW106" s="8">
        <f t="shared" si="159"/>
        <v>1264.5550000000001</v>
      </c>
      <c r="AX106" s="8">
        <f t="shared" si="159"/>
        <v>1317.5</v>
      </c>
      <c r="AY106" s="8">
        <f t="shared" si="159"/>
        <v>1514.38</v>
      </c>
      <c r="AZ106" s="8">
        <f t="shared" si="159"/>
        <v>1202.48</v>
      </c>
      <c r="BA106" s="8">
        <f t="shared" si="159"/>
        <v>1264.5550000000001</v>
      </c>
      <c r="BB106" s="8">
        <f t="shared" si="159"/>
        <v>1317.5</v>
      </c>
      <c r="BC106" s="8">
        <f t="shared" si="159"/>
        <v>1514.38</v>
      </c>
      <c r="BD106" s="8">
        <f t="shared" si="159"/>
        <v>1206.952</v>
      </c>
      <c r="BE106" s="8">
        <f t="shared" si="159"/>
        <v>1264.5550000000001</v>
      </c>
      <c r="BF106" s="8">
        <f t="shared" si="159"/>
        <v>1317.5</v>
      </c>
      <c r="BG106" s="8">
        <f t="shared" si="159"/>
        <v>1514.38</v>
      </c>
      <c r="BH106" s="8">
        <f t="shared" si="159"/>
        <v>1202.48</v>
      </c>
      <c r="BI106" s="8">
        <f t="shared" si="159"/>
        <v>1264.5550000000001</v>
      </c>
      <c r="BJ106" s="8">
        <f t="shared" si="159"/>
        <v>1317.5</v>
      </c>
      <c r="BK106" s="8">
        <f t="shared" si="159"/>
        <v>1514.38</v>
      </c>
      <c r="BL106" s="8">
        <f t="shared" si="159"/>
        <v>1202.48</v>
      </c>
      <c r="BM106" s="8">
        <f t="shared" si="159"/>
        <v>1264.5550000000001</v>
      </c>
      <c r="BN106" s="8">
        <f t="shared" si="159"/>
        <v>1317.5</v>
      </c>
      <c r="BO106" s="8">
        <f t="shared" si="159"/>
        <v>1514.38</v>
      </c>
      <c r="BP106" s="8">
        <f t="shared" si="159"/>
        <v>1202.48</v>
      </c>
      <c r="BQ106" s="8">
        <f t="shared" ref="BQ106:BW106" si="160" xml:space="preserve"> BQ$37</f>
        <v>1264.5550000000001</v>
      </c>
      <c r="BR106" s="8">
        <f t="shared" si="160"/>
        <v>1317.5</v>
      </c>
      <c r="BS106" s="8">
        <f t="shared" si="160"/>
        <v>1514.38</v>
      </c>
      <c r="BT106" s="8">
        <f t="shared" si="160"/>
        <v>0</v>
      </c>
      <c r="BU106" s="8">
        <f t="shared" si="160"/>
        <v>0</v>
      </c>
      <c r="BV106" s="8">
        <f t="shared" si="160"/>
        <v>0</v>
      </c>
      <c r="BW106" s="8">
        <f t="shared" si="160"/>
        <v>0</v>
      </c>
    </row>
    <row r="107" spans="1:76" s="221" customFormat="1" x14ac:dyDescent="0.25">
      <c r="A107" s="217"/>
      <c r="B107" s="217"/>
      <c r="C107" s="218"/>
      <c r="D107" s="219"/>
      <c r="E107" s="220" t="s">
        <v>206</v>
      </c>
      <c r="F107" s="220"/>
      <c r="G107" s="220" t="s">
        <v>120</v>
      </c>
      <c r="H107" s="220"/>
      <c r="I107" s="220"/>
      <c r="J107" s="220">
        <f t="shared" ref="J107:AO107" si="161">(J105-$F104)/J105*J106</f>
        <v>0</v>
      </c>
      <c r="K107" s="220">
        <f t="shared" si="161"/>
        <v>0</v>
      </c>
      <c r="L107" s="220">
        <f t="shared" si="161"/>
        <v>692.0333333333333</v>
      </c>
      <c r="M107" s="220">
        <f t="shared" si="161"/>
        <v>847.66873626373626</v>
      </c>
      <c r="N107" s="220">
        <f t="shared" si="161"/>
        <v>887.88043478260875</v>
      </c>
      <c r="O107" s="220">
        <f t="shared" si="161"/>
        <v>1133.8344347826087</v>
      </c>
      <c r="P107" s="220">
        <f t="shared" si="161"/>
        <v>692.0333333333333</v>
      </c>
      <c r="Q107" s="220">
        <f t="shared" si="161"/>
        <v>847.66873626373626</v>
      </c>
      <c r="R107" s="220">
        <f t="shared" si="161"/>
        <v>887.88043478260875</v>
      </c>
      <c r="S107" s="220">
        <f t="shared" si="161"/>
        <v>1133.8344347826087</v>
      </c>
      <c r="T107" s="220">
        <f t="shared" si="161"/>
        <v>692.0333333333333</v>
      </c>
      <c r="U107" s="220">
        <f t="shared" si="161"/>
        <v>847.66873626373626</v>
      </c>
      <c r="V107" s="220">
        <f t="shared" si="161"/>
        <v>887.88043478260875</v>
      </c>
      <c r="W107" s="220">
        <f t="shared" si="161"/>
        <v>1133.8344347826087</v>
      </c>
      <c r="X107" s="220">
        <f t="shared" si="161"/>
        <v>809.05573626373621</v>
      </c>
      <c r="Y107" s="220">
        <f t="shared" si="161"/>
        <v>847.66873626373626</v>
      </c>
      <c r="Z107" s="220">
        <f t="shared" si="161"/>
        <v>887.88043478260875</v>
      </c>
      <c r="AA107" s="220">
        <f t="shared" si="161"/>
        <v>1020.5604347826088</v>
      </c>
      <c r="AB107" s="220">
        <f t="shared" si="161"/>
        <v>801.65333333333331</v>
      </c>
      <c r="AC107" s="220">
        <f t="shared" si="161"/>
        <v>847.66873626373626</v>
      </c>
      <c r="AD107" s="220">
        <f t="shared" si="161"/>
        <v>887.88043478260875</v>
      </c>
      <c r="AE107" s="220">
        <f t="shared" si="161"/>
        <v>1020.5604347826088</v>
      </c>
      <c r="AF107" s="220">
        <f t="shared" si="161"/>
        <v>801.65333333333331</v>
      </c>
      <c r="AG107" s="220">
        <f t="shared" si="161"/>
        <v>847.66873626373626</v>
      </c>
      <c r="AH107" s="220">
        <f t="shared" si="161"/>
        <v>887.88043478260875</v>
      </c>
      <c r="AI107" s="220">
        <f t="shared" si="161"/>
        <v>1020.5604347826088</v>
      </c>
      <c r="AJ107" s="220">
        <f t="shared" si="161"/>
        <v>801.65333333333331</v>
      </c>
      <c r="AK107" s="220">
        <f t="shared" si="161"/>
        <v>847.66873626373626</v>
      </c>
      <c r="AL107" s="220">
        <f t="shared" si="161"/>
        <v>887.88043478260875</v>
      </c>
      <c r="AM107" s="220">
        <f t="shared" si="161"/>
        <v>1020.5604347826088</v>
      </c>
      <c r="AN107" s="220">
        <f t="shared" si="161"/>
        <v>809.05573626373621</v>
      </c>
      <c r="AO107" s="220">
        <f t="shared" si="161"/>
        <v>847.66873626373626</v>
      </c>
      <c r="AP107" s="220">
        <f t="shared" ref="AP107:BU107" si="162">(AP105-$F104)/AP105*AP106</f>
        <v>887.88043478260875</v>
      </c>
      <c r="AQ107" s="220">
        <f t="shared" si="162"/>
        <v>1020.5604347826088</v>
      </c>
      <c r="AR107" s="220">
        <f t="shared" si="162"/>
        <v>801.65333333333331</v>
      </c>
      <c r="AS107" s="220">
        <f t="shared" si="162"/>
        <v>847.66873626373626</v>
      </c>
      <c r="AT107" s="220">
        <f t="shared" si="162"/>
        <v>887.88043478260875</v>
      </c>
      <c r="AU107" s="220">
        <f t="shared" si="162"/>
        <v>1020.5604347826088</v>
      </c>
      <c r="AV107" s="220">
        <f t="shared" si="162"/>
        <v>801.65333333333331</v>
      </c>
      <c r="AW107" s="220">
        <f t="shared" si="162"/>
        <v>847.66873626373626</v>
      </c>
      <c r="AX107" s="220">
        <f t="shared" si="162"/>
        <v>887.88043478260875</v>
      </c>
      <c r="AY107" s="220">
        <f t="shared" si="162"/>
        <v>1020.5604347826088</v>
      </c>
      <c r="AZ107" s="220">
        <f t="shared" si="162"/>
        <v>801.65333333333331</v>
      </c>
      <c r="BA107" s="220">
        <f t="shared" si="162"/>
        <v>847.66873626373626</v>
      </c>
      <c r="BB107" s="220">
        <f t="shared" si="162"/>
        <v>887.88043478260875</v>
      </c>
      <c r="BC107" s="220">
        <f t="shared" si="162"/>
        <v>1020.5604347826088</v>
      </c>
      <c r="BD107" s="220">
        <f t="shared" si="162"/>
        <v>809.05573626373621</v>
      </c>
      <c r="BE107" s="220">
        <f t="shared" si="162"/>
        <v>847.66873626373626</v>
      </c>
      <c r="BF107" s="220">
        <f t="shared" si="162"/>
        <v>887.88043478260875</v>
      </c>
      <c r="BG107" s="220">
        <f t="shared" si="162"/>
        <v>1020.5604347826088</v>
      </c>
      <c r="BH107" s="220">
        <f t="shared" si="162"/>
        <v>801.65333333333331</v>
      </c>
      <c r="BI107" s="220">
        <f t="shared" si="162"/>
        <v>847.66873626373626</v>
      </c>
      <c r="BJ107" s="220">
        <f t="shared" si="162"/>
        <v>887.88043478260875</v>
      </c>
      <c r="BK107" s="220">
        <f t="shared" si="162"/>
        <v>1020.5604347826088</v>
      </c>
      <c r="BL107" s="220">
        <f t="shared" si="162"/>
        <v>801.65333333333331</v>
      </c>
      <c r="BM107" s="220">
        <f t="shared" si="162"/>
        <v>847.66873626373626</v>
      </c>
      <c r="BN107" s="220">
        <f t="shared" si="162"/>
        <v>887.88043478260875</v>
      </c>
      <c r="BO107" s="220">
        <f t="shared" si="162"/>
        <v>1020.5604347826088</v>
      </c>
      <c r="BP107" s="220">
        <f t="shared" si="162"/>
        <v>801.65333333333331</v>
      </c>
      <c r="BQ107" s="220">
        <f t="shared" si="162"/>
        <v>847.66873626373626</v>
      </c>
      <c r="BR107" s="220">
        <f t="shared" si="162"/>
        <v>887.88043478260875</v>
      </c>
      <c r="BS107" s="220">
        <f t="shared" si="162"/>
        <v>1020.5604347826088</v>
      </c>
      <c r="BT107" s="220">
        <f t="shared" si="162"/>
        <v>0</v>
      </c>
      <c r="BU107" s="220">
        <f t="shared" si="162"/>
        <v>0</v>
      </c>
      <c r="BV107" s="220">
        <f t="shared" ref="BV107:BW107" si="163">(BV105-$F104)/BV105*BV106</f>
        <v>0</v>
      </c>
      <c r="BW107" s="220">
        <f t="shared" si="163"/>
        <v>0</v>
      </c>
    </row>
    <row r="108" spans="1:76" x14ac:dyDescent="0.25">
      <c r="B108" s="2" t="s">
        <v>209</v>
      </c>
    </row>
    <row r="109" spans="1:76" x14ac:dyDescent="0.25">
      <c r="E109" s="8" t="str">
        <f t="shared" ref="E109:AJ109" si="164" xml:space="preserve"> E$107</f>
        <v>cash paid to fm contractor</v>
      </c>
      <c r="F109" s="8">
        <f t="shared" si="164"/>
        <v>0</v>
      </c>
      <c r="G109" s="8" t="str">
        <f t="shared" si="164"/>
        <v xml:space="preserve">USD k </v>
      </c>
      <c r="H109" s="8">
        <f t="shared" si="164"/>
        <v>0</v>
      </c>
      <c r="I109" s="8">
        <f t="shared" si="164"/>
        <v>0</v>
      </c>
      <c r="J109" s="8">
        <f t="shared" si="164"/>
        <v>0</v>
      </c>
      <c r="K109" s="8">
        <f t="shared" si="164"/>
        <v>0</v>
      </c>
      <c r="L109" s="8">
        <f t="shared" si="164"/>
        <v>692.0333333333333</v>
      </c>
      <c r="M109" s="8">
        <f t="shared" si="164"/>
        <v>847.66873626373626</v>
      </c>
      <c r="N109" s="8">
        <f t="shared" si="164"/>
        <v>887.88043478260875</v>
      </c>
      <c r="O109" s="8">
        <f t="shared" si="164"/>
        <v>1133.8344347826087</v>
      </c>
      <c r="P109" s="8">
        <f t="shared" si="164"/>
        <v>692.0333333333333</v>
      </c>
      <c r="Q109" s="8">
        <f t="shared" si="164"/>
        <v>847.66873626373626</v>
      </c>
      <c r="R109" s="8">
        <f t="shared" si="164"/>
        <v>887.88043478260875</v>
      </c>
      <c r="S109" s="8">
        <f t="shared" si="164"/>
        <v>1133.8344347826087</v>
      </c>
      <c r="T109" s="8">
        <f t="shared" si="164"/>
        <v>692.0333333333333</v>
      </c>
      <c r="U109" s="8">
        <f t="shared" si="164"/>
        <v>847.66873626373626</v>
      </c>
      <c r="V109" s="8">
        <f t="shared" si="164"/>
        <v>887.88043478260875</v>
      </c>
      <c r="W109" s="8">
        <f t="shared" si="164"/>
        <v>1133.8344347826087</v>
      </c>
      <c r="X109" s="8">
        <f t="shared" si="164"/>
        <v>809.05573626373621</v>
      </c>
      <c r="Y109" s="8">
        <f t="shared" si="164"/>
        <v>847.66873626373626</v>
      </c>
      <c r="Z109" s="8">
        <f t="shared" si="164"/>
        <v>887.88043478260875</v>
      </c>
      <c r="AA109" s="8">
        <f t="shared" si="164"/>
        <v>1020.5604347826088</v>
      </c>
      <c r="AB109" s="8">
        <f t="shared" si="164"/>
        <v>801.65333333333331</v>
      </c>
      <c r="AC109" s="8">
        <f t="shared" si="164"/>
        <v>847.66873626373626</v>
      </c>
      <c r="AD109" s="8">
        <f t="shared" si="164"/>
        <v>887.88043478260875</v>
      </c>
      <c r="AE109" s="8">
        <f t="shared" si="164"/>
        <v>1020.5604347826088</v>
      </c>
      <c r="AF109" s="8">
        <f t="shared" si="164"/>
        <v>801.65333333333331</v>
      </c>
      <c r="AG109" s="8">
        <f t="shared" si="164"/>
        <v>847.66873626373626</v>
      </c>
      <c r="AH109" s="8">
        <f t="shared" si="164"/>
        <v>887.88043478260875</v>
      </c>
      <c r="AI109" s="8">
        <f t="shared" si="164"/>
        <v>1020.5604347826088</v>
      </c>
      <c r="AJ109" s="8">
        <f t="shared" si="164"/>
        <v>801.65333333333331</v>
      </c>
      <c r="AK109" s="8">
        <f t="shared" ref="AK109:BP109" si="165" xml:space="preserve"> AK$107</f>
        <v>847.66873626373626</v>
      </c>
      <c r="AL109" s="8">
        <f t="shared" si="165"/>
        <v>887.88043478260875</v>
      </c>
      <c r="AM109" s="8">
        <f t="shared" si="165"/>
        <v>1020.5604347826088</v>
      </c>
      <c r="AN109" s="8">
        <f t="shared" si="165"/>
        <v>809.05573626373621</v>
      </c>
      <c r="AO109" s="8">
        <f t="shared" si="165"/>
        <v>847.66873626373626</v>
      </c>
      <c r="AP109" s="8">
        <f t="shared" si="165"/>
        <v>887.88043478260875</v>
      </c>
      <c r="AQ109" s="8">
        <f t="shared" si="165"/>
        <v>1020.5604347826088</v>
      </c>
      <c r="AR109" s="8">
        <f t="shared" si="165"/>
        <v>801.65333333333331</v>
      </c>
      <c r="AS109" s="8">
        <f t="shared" si="165"/>
        <v>847.66873626373626</v>
      </c>
      <c r="AT109" s="8">
        <f t="shared" si="165"/>
        <v>887.88043478260875</v>
      </c>
      <c r="AU109" s="8">
        <f t="shared" si="165"/>
        <v>1020.5604347826088</v>
      </c>
      <c r="AV109" s="8">
        <f t="shared" si="165"/>
        <v>801.65333333333331</v>
      </c>
      <c r="AW109" s="8">
        <f t="shared" si="165"/>
        <v>847.66873626373626</v>
      </c>
      <c r="AX109" s="8">
        <f t="shared" si="165"/>
        <v>887.88043478260875</v>
      </c>
      <c r="AY109" s="8">
        <f t="shared" si="165"/>
        <v>1020.5604347826088</v>
      </c>
      <c r="AZ109" s="8">
        <f t="shared" si="165"/>
        <v>801.65333333333331</v>
      </c>
      <c r="BA109" s="8">
        <f t="shared" si="165"/>
        <v>847.66873626373626</v>
      </c>
      <c r="BB109" s="8">
        <f t="shared" si="165"/>
        <v>887.88043478260875</v>
      </c>
      <c r="BC109" s="8">
        <f t="shared" si="165"/>
        <v>1020.5604347826088</v>
      </c>
      <c r="BD109" s="8">
        <f t="shared" si="165"/>
        <v>809.05573626373621</v>
      </c>
      <c r="BE109" s="8">
        <f t="shared" si="165"/>
        <v>847.66873626373626</v>
      </c>
      <c r="BF109" s="8">
        <f t="shared" si="165"/>
        <v>887.88043478260875</v>
      </c>
      <c r="BG109" s="8">
        <f t="shared" si="165"/>
        <v>1020.5604347826088</v>
      </c>
      <c r="BH109" s="8">
        <f t="shared" si="165"/>
        <v>801.65333333333331</v>
      </c>
      <c r="BI109" s="8">
        <f t="shared" si="165"/>
        <v>847.66873626373626</v>
      </c>
      <c r="BJ109" s="8">
        <f t="shared" si="165"/>
        <v>887.88043478260875</v>
      </c>
      <c r="BK109" s="8">
        <f t="shared" si="165"/>
        <v>1020.5604347826088</v>
      </c>
      <c r="BL109" s="8">
        <f t="shared" si="165"/>
        <v>801.65333333333331</v>
      </c>
      <c r="BM109" s="8">
        <f t="shared" si="165"/>
        <v>847.66873626373626</v>
      </c>
      <c r="BN109" s="8">
        <f t="shared" si="165"/>
        <v>887.88043478260875</v>
      </c>
      <c r="BO109" s="8">
        <f t="shared" si="165"/>
        <v>1020.5604347826088</v>
      </c>
      <c r="BP109" s="8">
        <f t="shared" si="165"/>
        <v>801.65333333333331</v>
      </c>
      <c r="BQ109" s="8">
        <f t="shared" ref="BQ109:BW109" si="166" xml:space="preserve"> BQ$107</f>
        <v>847.66873626373626</v>
      </c>
      <c r="BR109" s="8">
        <f t="shared" si="166"/>
        <v>887.88043478260875</v>
      </c>
      <c r="BS109" s="8">
        <f t="shared" si="166"/>
        <v>1020.5604347826088</v>
      </c>
      <c r="BT109" s="8">
        <f t="shared" si="166"/>
        <v>0</v>
      </c>
      <c r="BU109" s="8">
        <f t="shared" si="166"/>
        <v>0</v>
      </c>
      <c r="BV109" s="8">
        <f t="shared" si="166"/>
        <v>0</v>
      </c>
      <c r="BW109" s="8">
        <f t="shared" si="166"/>
        <v>0</v>
      </c>
    </row>
    <row r="110" spans="1:76" x14ac:dyDescent="0.25">
      <c r="E110" s="8" t="str">
        <f t="shared" ref="E110:AJ110" si="167" xml:space="preserve"> E$121</f>
        <v>account payable balance beg</v>
      </c>
      <c r="F110" s="8">
        <f t="shared" si="167"/>
        <v>0</v>
      </c>
      <c r="G110" s="8" t="str">
        <f t="shared" si="167"/>
        <v xml:space="preserve">USD k </v>
      </c>
      <c r="H110" s="8">
        <f t="shared" si="167"/>
        <v>0</v>
      </c>
      <c r="I110" s="8">
        <f t="shared" si="167"/>
        <v>0</v>
      </c>
      <c r="J110" s="8">
        <f t="shared" si="167"/>
        <v>0</v>
      </c>
      <c r="K110" s="8">
        <f t="shared" si="167"/>
        <v>0</v>
      </c>
      <c r="L110" s="8">
        <f t="shared" si="167"/>
        <v>350</v>
      </c>
      <c r="M110" s="8">
        <f t="shared" si="167"/>
        <v>696.01666666666665</v>
      </c>
      <c r="N110" s="8">
        <f t="shared" si="167"/>
        <v>1112.9029304029305</v>
      </c>
      <c r="O110" s="8">
        <f t="shared" si="167"/>
        <v>1542.5224956203217</v>
      </c>
      <c r="P110" s="8">
        <f t="shared" si="167"/>
        <v>2091.1520608377132</v>
      </c>
      <c r="Q110" s="8">
        <f t="shared" si="167"/>
        <v>2437.1687275043801</v>
      </c>
      <c r="R110" s="8">
        <f t="shared" si="167"/>
        <v>2854.0549912406436</v>
      </c>
      <c r="S110" s="8">
        <f t="shared" si="167"/>
        <v>3283.6745564580351</v>
      </c>
      <c r="T110" s="8">
        <f t="shared" si="167"/>
        <v>3832.3041216754264</v>
      </c>
      <c r="U110" s="8">
        <f t="shared" si="167"/>
        <v>4178.3207883420928</v>
      </c>
      <c r="V110" s="8">
        <f t="shared" si="167"/>
        <v>4595.2070520783564</v>
      </c>
      <c r="W110" s="8">
        <f t="shared" si="167"/>
        <v>5024.8266172957474</v>
      </c>
      <c r="X110" s="8">
        <f t="shared" si="167"/>
        <v>5573.4561825131386</v>
      </c>
      <c r="Y110" s="8">
        <f t="shared" si="167"/>
        <v>5971.3524462494024</v>
      </c>
      <c r="Z110" s="8">
        <f t="shared" si="167"/>
        <v>6388.238709985666</v>
      </c>
      <c r="AA110" s="8">
        <f t="shared" si="167"/>
        <v>6817.858275203057</v>
      </c>
      <c r="AB110" s="8">
        <f t="shared" si="167"/>
        <v>7311.6778404204488</v>
      </c>
      <c r="AC110" s="8">
        <f t="shared" si="167"/>
        <v>7712.5045070871147</v>
      </c>
      <c r="AD110" s="8">
        <f t="shared" si="167"/>
        <v>8129.3907708233783</v>
      </c>
      <c r="AE110" s="8">
        <f t="shared" si="167"/>
        <v>8559.0103360407702</v>
      </c>
      <c r="AF110" s="8">
        <f t="shared" si="167"/>
        <v>9052.8299012581629</v>
      </c>
      <c r="AG110" s="8">
        <f t="shared" si="167"/>
        <v>9453.6565679248288</v>
      </c>
      <c r="AH110" s="8">
        <f t="shared" si="167"/>
        <v>9870.5428316610924</v>
      </c>
      <c r="AI110" s="8">
        <f t="shared" si="167"/>
        <v>10300.162396878484</v>
      </c>
      <c r="AJ110" s="8">
        <f t="shared" si="167"/>
        <v>10793.981962095877</v>
      </c>
      <c r="AK110" s="8">
        <f t="shared" ref="AK110:BP110" si="168" xml:space="preserve"> AK$121</f>
        <v>11194.808628762543</v>
      </c>
      <c r="AL110" s="8">
        <f t="shared" si="168"/>
        <v>11611.694892498806</v>
      </c>
      <c r="AM110" s="8">
        <f t="shared" si="168"/>
        <v>12041.314457716198</v>
      </c>
      <c r="AN110" s="8">
        <f t="shared" si="168"/>
        <v>12535.134022933591</v>
      </c>
      <c r="AO110" s="8">
        <f t="shared" si="168"/>
        <v>12933.030286669855</v>
      </c>
      <c r="AP110" s="8">
        <f t="shared" si="168"/>
        <v>13349.916550406118</v>
      </c>
      <c r="AQ110" s="8">
        <f t="shared" si="168"/>
        <v>13779.53611562351</v>
      </c>
      <c r="AR110" s="8">
        <f t="shared" si="168"/>
        <v>14273.355680840901</v>
      </c>
      <c r="AS110" s="8">
        <f t="shared" si="168"/>
        <v>14674.182347507567</v>
      </c>
      <c r="AT110" s="8">
        <f t="shared" si="168"/>
        <v>15091.068611243831</v>
      </c>
      <c r="AU110" s="8">
        <f t="shared" si="168"/>
        <v>15520.688176461223</v>
      </c>
      <c r="AV110" s="8">
        <f t="shared" si="168"/>
        <v>16014.507741678615</v>
      </c>
      <c r="AW110" s="8">
        <f t="shared" si="168"/>
        <v>16415.334408345283</v>
      </c>
      <c r="AX110" s="8">
        <f t="shared" si="168"/>
        <v>16832.220672081548</v>
      </c>
      <c r="AY110" s="8">
        <f t="shared" si="168"/>
        <v>17261.84023729894</v>
      </c>
      <c r="AZ110" s="8">
        <f t="shared" si="168"/>
        <v>17755.659802516333</v>
      </c>
      <c r="BA110" s="8">
        <f t="shared" si="168"/>
        <v>18156.486469183001</v>
      </c>
      <c r="BB110" s="8">
        <f t="shared" si="168"/>
        <v>18573.372732919266</v>
      </c>
      <c r="BC110" s="8">
        <f t="shared" si="168"/>
        <v>19002.992298136658</v>
      </c>
      <c r="BD110" s="8">
        <f t="shared" si="168"/>
        <v>19496.811863354051</v>
      </c>
      <c r="BE110" s="8">
        <f t="shared" si="168"/>
        <v>19894.708127090315</v>
      </c>
      <c r="BF110" s="8">
        <f t="shared" si="168"/>
        <v>20311.59439082658</v>
      </c>
      <c r="BG110" s="8">
        <f t="shared" si="168"/>
        <v>20741.213956043972</v>
      </c>
      <c r="BH110" s="8">
        <f t="shared" si="168"/>
        <v>21235.033521261365</v>
      </c>
      <c r="BI110" s="8">
        <f t="shared" si="168"/>
        <v>21635.860187928032</v>
      </c>
      <c r="BJ110" s="8">
        <f t="shared" si="168"/>
        <v>22052.746451664298</v>
      </c>
      <c r="BK110" s="8">
        <f t="shared" si="168"/>
        <v>22482.36601688169</v>
      </c>
      <c r="BL110" s="8">
        <f t="shared" si="168"/>
        <v>22976.185582099082</v>
      </c>
      <c r="BM110" s="8">
        <f t="shared" si="168"/>
        <v>23377.01224876575</v>
      </c>
      <c r="BN110" s="8">
        <f t="shared" si="168"/>
        <v>23793.898512502015</v>
      </c>
      <c r="BO110" s="8">
        <f t="shared" si="168"/>
        <v>24223.518077719407</v>
      </c>
      <c r="BP110" s="8">
        <f t="shared" si="168"/>
        <v>24717.3376429368</v>
      </c>
      <c r="BQ110" s="8">
        <f t="shared" ref="BQ110:BW110" si="169" xml:space="preserve"> BQ$121</f>
        <v>25118.164309603468</v>
      </c>
      <c r="BR110" s="8">
        <f t="shared" si="169"/>
        <v>25535.050573339733</v>
      </c>
      <c r="BS110" s="8">
        <f t="shared" si="169"/>
        <v>25964.670138557125</v>
      </c>
      <c r="BT110" s="8">
        <f t="shared" si="169"/>
        <v>26458.489703774518</v>
      </c>
      <c r="BU110" s="8">
        <f t="shared" si="169"/>
        <v>26458.489703774518</v>
      </c>
      <c r="BV110" s="8">
        <f t="shared" si="169"/>
        <v>26458.489703774518</v>
      </c>
      <c r="BW110" s="8">
        <f t="shared" si="169"/>
        <v>26458.489703774518</v>
      </c>
    </row>
    <row r="111" spans="1:76" s="221" customFormat="1" x14ac:dyDescent="0.25">
      <c r="A111" s="217"/>
      <c r="B111" s="217"/>
      <c r="C111" s="218"/>
      <c r="D111" s="219"/>
      <c r="E111" s="220" t="s">
        <v>210</v>
      </c>
      <c r="F111" s="220"/>
      <c r="G111" s="220" t="s">
        <v>120</v>
      </c>
      <c r="H111" s="220"/>
      <c r="I111" s="220"/>
      <c r="J111" s="221">
        <f t="shared" ref="J111:AO111" si="170">SUM(J109:J110)</f>
        <v>0</v>
      </c>
      <c r="K111" s="221">
        <f t="shared" si="170"/>
        <v>0</v>
      </c>
      <c r="L111" s="221">
        <f t="shared" si="170"/>
        <v>1042.0333333333333</v>
      </c>
      <c r="M111" s="221">
        <f t="shared" si="170"/>
        <v>1543.6854029304029</v>
      </c>
      <c r="N111" s="221">
        <f t="shared" si="170"/>
        <v>2000.7833651855392</v>
      </c>
      <c r="O111" s="221">
        <f t="shared" si="170"/>
        <v>2676.3569304029306</v>
      </c>
      <c r="P111" s="221">
        <f t="shared" si="170"/>
        <v>2783.1853941710465</v>
      </c>
      <c r="Q111" s="221">
        <f t="shared" si="170"/>
        <v>3284.8374637681163</v>
      </c>
      <c r="R111" s="221">
        <f t="shared" si="170"/>
        <v>3741.9354260232521</v>
      </c>
      <c r="S111" s="221">
        <f t="shared" si="170"/>
        <v>4417.5089912406438</v>
      </c>
      <c r="T111" s="221">
        <f t="shared" si="170"/>
        <v>4524.3374550087592</v>
      </c>
      <c r="U111" s="221">
        <f t="shared" si="170"/>
        <v>5025.9895246058295</v>
      </c>
      <c r="V111" s="221">
        <f t="shared" si="170"/>
        <v>5483.0874868609653</v>
      </c>
      <c r="W111" s="221">
        <f t="shared" si="170"/>
        <v>6158.6610520783561</v>
      </c>
      <c r="X111" s="221">
        <f t="shared" si="170"/>
        <v>6382.5119187768751</v>
      </c>
      <c r="Y111" s="221">
        <f t="shared" si="170"/>
        <v>6819.0211825131391</v>
      </c>
      <c r="Z111" s="221">
        <f t="shared" si="170"/>
        <v>7276.119144768275</v>
      </c>
      <c r="AA111" s="221">
        <f t="shared" si="170"/>
        <v>7838.4187099856663</v>
      </c>
      <c r="AB111" s="221">
        <f t="shared" si="170"/>
        <v>8113.3311737537824</v>
      </c>
      <c r="AC111" s="221">
        <f t="shared" si="170"/>
        <v>8560.1732433508514</v>
      </c>
      <c r="AD111" s="221">
        <f t="shared" si="170"/>
        <v>9017.2712056059863</v>
      </c>
      <c r="AE111" s="221">
        <f t="shared" si="170"/>
        <v>9579.5707708233786</v>
      </c>
      <c r="AF111" s="221">
        <f t="shared" si="170"/>
        <v>9854.4832345914965</v>
      </c>
      <c r="AG111" s="221">
        <f t="shared" si="170"/>
        <v>10301.325304188565</v>
      </c>
      <c r="AH111" s="221">
        <f t="shared" si="170"/>
        <v>10758.4232664437</v>
      </c>
      <c r="AI111" s="221">
        <f t="shared" si="170"/>
        <v>11320.722831661093</v>
      </c>
      <c r="AJ111" s="221">
        <f t="shared" si="170"/>
        <v>11595.635295429211</v>
      </c>
      <c r="AK111" s="221">
        <f t="shared" si="170"/>
        <v>12042.47736502628</v>
      </c>
      <c r="AL111" s="221">
        <f t="shared" si="170"/>
        <v>12499.575327281415</v>
      </c>
      <c r="AM111" s="221">
        <f t="shared" si="170"/>
        <v>13061.874892498807</v>
      </c>
      <c r="AN111" s="221">
        <f t="shared" si="170"/>
        <v>13344.189759197327</v>
      </c>
      <c r="AO111" s="221">
        <f t="shared" si="170"/>
        <v>13780.699022933592</v>
      </c>
      <c r="AP111" s="221">
        <f t="shared" ref="AP111:BU111" si="171">SUM(AP109:AP110)</f>
        <v>14237.796985188726</v>
      </c>
      <c r="AQ111" s="221">
        <f t="shared" si="171"/>
        <v>14800.096550406119</v>
      </c>
      <c r="AR111" s="221">
        <f t="shared" si="171"/>
        <v>15075.009014174235</v>
      </c>
      <c r="AS111" s="221">
        <f t="shared" si="171"/>
        <v>15521.851083771304</v>
      </c>
      <c r="AT111" s="221">
        <f t="shared" si="171"/>
        <v>15978.949046026439</v>
      </c>
      <c r="AU111" s="221">
        <f t="shared" si="171"/>
        <v>16541.248611243831</v>
      </c>
      <c r="AV111" s="221">
        <f t="shared" si="171"/>
        <v>16816.161075011947</v>
      </c>
      <c r="AW111" s="221">
        <f t="shared" si="171"/>
        <v>17263.003144609018</v>
      </c>
      <c r="AX111" s="221">
        <f t="shared" si="171"/>
        <v>17720.101106864156</v>
      </c>
      <c r="AY111" s="221">
        <f t="shared" si="171"/>
        <v>18282.400672081549</v>
      </c>
      <c r="AZ111" s="221">
        <f t="shared" si="171"/>
        <v>18557.313135849665</v>
      </c>
      <c r="BA111" s="221">
        <f t="shared" si="171"/>
        <v>19004.155205446736</v>
      </c>
      <c r="BB111" s="221">
        <f t="shared" si="171"/>
        <v>19461.253167701874</v>
      </c>
      <c r="BC111" s="221">
        <f t="shared" si="171"/>
        <v>20023.552732919266</v>
      </c>
      <c r="BD111" s="221">
        <f t="shared" si="171"/>
        <v>20305.867599617788</v>
      </c>
      <c r="BE111" s="221">
        <f t="shared" si="171"/>
        <v>20742.376863354049</v>
      </c>
      <c r="BF111" s="221">
        <f t="shared" si="171"/>
        <v>21199.474825609188</v>
      </c>
      <c r="BG111" s="221">
        <f t="shared" si="171"/>
        <v>21761.77439082658</v>
      </c>
      <c r="BH111" s="221">
        <f t="shared" si="171"/>
        <v>22036.686854594696</v>
      </c>
      <c r="BI111" s="221">
        <f t="shared" si="171"/>
        <v>22483.528924191767</v>
      </c>
      <c r="BJ111" s="221">
        <f t="shared" si="171"/>
        <v>22940.626886446906</v>
      </c>
      <c r="BK111" s="221">
        <f t="shared" si="171"/>
        <v>23502.926451664298</v>
      </c>
      <c r="BL111" s="221">
        <f t="shared" si="171"/>
        <v>23777.838915432414</v>
      </c>
      <c r="BM111" s="221">
        <f t="shared" si="171"/>
        <v>24224.680985029485</v>
      </c>
      <c r="BN111" s="221">
        <f t="shared" si="171"/>
        <v>24681.778947284623</v>
      </c>
      <c r="BO111" s="221">
        <f t="shared" si="171"/>
        <v>25244.078512502016</v>
      </c>
      <c r="BP111" s="221">
        <f t="shared" si="171"/>
        <v>25518.990976270132</v>
      </c>
      <c r="BQ111" s="221">
        <f t="shared" si="171"/>
        <v>25965.833045867203</v>
      </c>
      <c r="BR111" s="221">
        <f t="shared" si="171"/>
        <v>26422.931008122341</v>
      </c>
      <c r="BS111" s="221">
        <f t="shared" si="171"/>
        <v>26985.230573339733</v>
      </c>
      <c r="BT111" s="221">
        <f t="shared" si="171"/>
        <v>26458.489703774518</v>
      </c>
      <c r="BU111" s="221">
        <f t="shared" si="171"/>
        <v>26458.489703774518</v>
      </c>
      <c r="BV111" s="221">
        <f t="shared" ref="BV111:BW111" si="172">SUM(BV109:BV110)</f>
        <v>26458.489703774518</v>
      </c>
      <c r="BW111" s="221">
        <f t="shared" si="172"/>
        <v>26458.489703774518</v>
      </c>
    </row>
    <row r="116" spans="1:76" ht="14.4" x14ac:dyDescent="0.25">
      <c r="A116" s="52" t="s">
        <v>207</v>
      </c>
      <c r="B116" s="52"/>
      <c r="C116" s="53"/>
      <c r="D116" s="54"/>
      <c r="E116" s="55"/>
      <c r="F116" s="55"/>
      <c r="G116" s="55"/>
      <c r="H116" s="55"/>
      <c r="I116" s="55"/>
      <c r="J116" s="55"/>
      <c r="K116" s="55"/>
      <c r="L116" s="55"/>
      <c r="M116" s="55"/>
      <c r="N116" s="55"/>
      <c r="O116" s="55"/>
      <c r="P116" s="55"/>
      <c r="Q116" s="55"/>
      <c r="R116" s="55"/>
      <c r="S116" s="55"/>
      <c r="T116" s="55"/>
      <c r="U116" s="55"/>
      <c r="V116" s="55"/>
      <c r="W116" s="55"/>
      <c r="X116" s="55"/>
      <c r="Y116" s="55"/>
      <c r="Z116" s="55"/>
      <c r="AA116" s="55"/>
      <c r="AB116" s="55"/>
      <c r="AC116" s="55"/>
      <c r="AD116" s="55"/>
      <c r="AE116" s="55"/>
      <c r="AF116" s="55"/>
      <c r="AG116" s="55"/>
      <c r="AH116" s="55"/>
      <c r="AI116" s="55"/>
      <c r="AJ116" s="55"/>
      <c r="AK116" s="55"/>
      <c r="AL116" s="55"/>
      <c r="AM116" s="55"/>
      <c r="AN116" s="55"/>
      <c r="AO116" s="55"/>
      <c r="AP116" s="55"/>
      <c r="AQ116" s="55"/>
      <c r="AR116" s="55"/>
      <c r="AS116" s="55"/>
      <c r="AT116" s="55"/>
      <c r="AU116" s="55"/>
      <c r="AV116" s="55"/>
      <c r="AW116" s="55"/>
      <c r="AX116" s="55"/>
      <c r="AY116" s="55"/>
      <c r="AZ116" s="55"/>
      <c r="BA116" s="55"/>
      <c r="BB116" s="55"/>
      <c r="BC116" s="55"/>
      <c r="BD116" s="55"/>
      <c r="BE116" s="55"/>
      <c r="BF116" s="55"/>
      <c r="BG116" s="55"/>
      <c r="BH116" s="55"/>
      <c r="BI116" s="55"/>
      <c r="BJ116" s="55"/>
      <c r="BK116" s="55"/>
      <c r="BL116" s="55"/>
      <c r="BM116" s="55"/>
      <c r="BN116" s="55"/>
      <c r="BO116" s="55"/>
      <c r="BP116" s="55"/>
      <c r="BQ116" s="55"/>
      <c r="BR116" s="55"/>
      <c r="BS116" s="55"/>
      <c r="BT116" s="55"/>
      <c r="BU116" s="55"/>
      <c r="BV116" s="55"/>
      <c r="BW116" s="55"/>
      <c r="BX116" s="59"/>
    </row>
    <row r="117" spans="1:76" ht="14.4" x14ac:dyDescent="0.25">
      <c r="A117" s="52"/>
      <c r="B117" s="52"/>
      <c r="C117" s="53"/>
      <c r="D117" s="54"/>
      <c r="E117" s="55"/>
      <c r="F117" s="55"/>
      <c r="G117" s="55"/>
      <c r="H117" s="55"/>
      <c r="I117" s="55"/>
      <c r="J117" s="55"/>
      <c r="K117" s="55"/>
      <c r="L117" s="55"/>
      <c r="M117" s="55"/>
      <c r="N117" s="55"/>
      <c r="O117" s="55"/>
      <c r="P117" s="55"/>
      <c r="Q117" s="55"/>
      <c r="R117" s="55"/>
      <c r="S117" s="55"/>
      <c r="T117" s="55"/>
      <c r="U117" s="55"/>
      <c r="V117" s="55"/>
      <c r="W117" s="55"/>
      <c r="X117" s="55"/>
      <c r="Y117" s="55"/>
      <c r="Z117" s="55"/>
      <c r="AA117" s="55"/>
      <c r="AB117" s="55"/>
      <c r="AC117" s="55"/>
      <c r="AD117" s="55"/>
      <c r="AE117" s="55"/>
      <c r="AF117" s="55"/>
      <c r="AG117" s="55"/>
      <c r="AH117" s="55"/>
      <c r="AI117" s="55"/>
      <c r="AJ117" s="55"/>
      <c r="AK117" s="55"/>
      <c r="AL117" s="55"/>
      <c r="AM117" s="55"/>
      <c r="AN117" s="55"/>
      <c r="AO117" s="55"/>
      <c r="AP117" s="55"/>
      <c r="AQ117" s="55"/>
      <c r="AR117" s="55"/>
      <c r="AS117" s="55"/>
      <c r="AT117" s="55"/>
      <c r="AU117" s="55"/>
      <c r="AV117" s="55"/>
      <c r="AW117" s="55"/>
      <c r="AX117" s="55"/>
      <c r="AY117" s="55"/>
      <c r="AZ117" s="55"/>
      <c r="BA117" s="55"/>
      <c r="BB117" s="55"/>
      <c r="BC117" s="55"/>
      <c r="BD117" s="55"/>
      <c r="BE117" s="55"/>
      <c r="BF117" s="55"/>
      <c r="BG117" s="55"/>
      <c r="BH117" s="55"/>
      <c r="BI117" s="55"/>
      <c r="BJ117" s="55"/>
      <c r="BK117" s="55"/>
      <c r="BL117" s="55"/>
      <c r="BM117" s="55"/>
      <c r="BN117" s="55"/>
      <c r="BO117" s="55"/>
      <c r="BP117" s="55"/>
      <c r="BQ117" s="55"/>
      <c r="BR117" s="55"/>
      <c r="BS117" s="55"/>
      <c r="BT117" s="55"/>
      <c r="BU117" s="55"/>
      <c r="BV117" s="55"/>
      <c r="BW117" s="55"/>
      <c r="BX117" s="54"/>
    </row>
    <row r="118" spans="1:76" ht="14.4" x14ac:dyDescent="0.25">
      <c r="A118" s="140"/>
      <c r="B118" s="140"/>
      <c r="C118" s="141"/>
      <c r="D118" s="142"/>
      <c r="E118" s="189" t="str">
        <f xml:space="preserve"> InpC!E$100</f>
        <v>Accounts payable - initial balance</v>
      </c>
      <c r="F118" s="189">
        <f xml:space="preserve"> InpC!F$100</f>
        <v>350</v>
      </c>
      <c r="G118" s="188" t="str">
        <f xml:space="preserve"> InpC!G$100</f>
        <v>USD k</v>
      </c>
      <c r="H118" s="142"/>
      <c r="I118" s="142"/>
      <c r="J118" s="142"/>
      <c r="K118" s="142"/>
      <c r="L118" s="142"/>
      <c r="M118" s="142"/>
      <c r="N118" s="142"/>
      <c r="O118" s="142"/>
      <c r="P118" s="142"/>
      <c r="Q118" s="142"/>
      <c r="R118" s="142"/>
      <c r="S118" s="142"/>
      <c r="T118" s="142"/>
      <c r="U118" s="142"/>
      <c r="V118" s="142"/>
      <c r="W118" s="142"/>
      <c r="X118" s="142"/>
      <c r="Y118" s="142"/>
      <c r="Z118" s="142"/>
      <c r="AA118" s="142"/>
      <c r="AB118" s="142"/>
      <c r="AC118" s="142"/>
      <c r="AD118" s="142"/>
      <c r="AE118" s="142"/>
      <c r="AF118" s="142"/>
      <c r="AG118" s="142"/>
      <c r="AH118" s="142"/>
      <c r="AI118" s="142"/>
      <c r="AJ118" s="142"/>
      <c r="AK118" s="142"/>
      <c r="AL118" s="142"/>
      <c r="AM118" s="142"/>
      <c r="AN118" s="142"/>
      <c r="AO118" s="142"/>
      <c r="AP118" s="142"/>
      <c r="AQ118" s="142"/>
      <c r="AR118" s="142"/>
      <c r="AS118" s="142"/>
      <c r="AT118" s="142"/>
      <c r="AU118" s="142"/>
      <c r="AV118" s="142"/>
      <c r="AW118" s="142"/>
      <c r="AX118" s="142"/>
      <c r="AY118" s="142"/>
      <c r="AZ118" s="142"/>
      <c r="BA118" s="142"/>
      <c r="BB118" s="142"/>
      <c r="BC118" s="142"/>
      <c r="BD118" s="142"/>
      <c r="BE118" s="142"/>
      <c r="BF118" s="142"/>
      <c r="BG118" s="142"/>
      <c r="BH118" s="142"/>
      <c r="BI118" s="142"/>
      <c r="BJ118" s="142"/>
      <c r="BK118" s="142"/>
      <c r="BL118" s="142"/>
      <c r="BM118" s="142"/>
      <c r="BN118" s="142"/>
      <c r="BO118" s="142"/>
      <c r="BP118" s="142"/>
      <c r="BQ118" s="142"/>
      <c r="BR118" s="142"/>
      <c r="BS118" s="142"/>
      <c r="BT118" s="142"/>
      <c r="BU118" s="142"/>
      <c r="BV118" s="142"/>
      <c r="BW118" s="142"/>
      <c r="BX118" s="59"/>
    </row>
    <row r="119" spans="1:76" s="45" customFormat="1" ht="14.4" x14ac:dyDescent="0.25">
      <c r="A119" s="56"/>
      <c r="B119" s="56"/>
      <c r="C119" s="57"/>
      <c r="D119" s="59"/>
      <c r="E119" s="145" t="str">
        <f>Time!E$39</f>
        <v>Acquisition / initial balance date flag</v>
      </c>
      <c r="F119" s="145">
        <f>Time!F$39</f>
        <v>0</v>
      </c>
      <c r="G119" s="145" t="str">
        <f>Time!G$39</f>
        <v>flag</v>
      </c>
      <c r="H119" s="145">
        <f>Time!H$39</f>
        <v>1</v>
      </c>
      <c r="I119" s="145">
        <f>Time!I$39</f>
        <v>0</v>
      </c>
      <c r="J119" s="145">
        <f>Time!J$39</f>
        <v>0</v>
      </c>
      <c r="K119" s="145">
        <f>Time!K$39</f>
        <v>1</v>
      </c>
      <c r="L119" s="145">
        <f>Time!L$39</f>
        <v>0</v>
      </c>
      <c r="M119" s="145">
        <f>Time!M$39</f>
        <v>0</v>
      </c>
      <c r="N119" s="145">
        <f>Time!N$39</f>
        <v>0</v>
      </c>
      <c r="O119" s="145">
        <f>Time!O$39</f>
        <v>0</v>
      </c>
      <c r="P119" s="145">
        <f>Time!P$39</f>
        <v>0</v>
      </c>
      <c r="Q119" s="145">
        <f>Time!Q$39</f>
        <v>0</v>
      </c>
      <c r="R119" s="145">
        <f>Time!R$39</f>
        <v>0</v>
      </c>
      <c r="S119" s="145">
        <f>Time!S$39</f>
        <v>0</v>
      </c>
      <c r="T119" s="145">
        <f>Time!T$39</f>
        <v>0</v>
      </c>
      <c r="U119" s="145">
        <f>Time!U$39</f>
        <v>0</v>
      </c>
      <c r="V119" s="145">
        <f>Time!V$39</f>
        <v>0</v>
      </c>
      <c r="W119" s="145">
        <f>Time!W$39</f>
        <v>0</v>
      </c>
      <c r="X119" s="145">
        <f>Time!X$39</f>
        <v>0</v>
      </c>
      <c r="Y119" s="145">
        <f>Time!Y$39</f>
        <v>0</v>
      </c>
      <c r="Z119" s="145">
        <f>Time!Z$39</f>
        <v>0</v>
      </c>
      <c r="AA119" s="145">
        <f>Time!AA$39</f>
        <v>0</v>
      </c>
      <c r="AB119" s="145">
        <f>Time!AB$39</f>
        <v>0</v>
      </c>
      <c r="AC119" s="145">
        <f>Time!AC$39</f>
        <v>0</v>
      </c>
      <c r="AD119" s="145">
        <f>Time!AD$39</f>
        <v>0</v>
      </c>
      <c r="AE119" s="145">
        <f>Time!AE$39</f>
        <v>0</v>
      </c>
      <c r="AF119" s="145">
        <f>Time!AF$39</f>
        <v>0</v>
      </c>
      <c r="AG119" s="145">
        <f>Time!AG$39</f>
        <v>0</v>
      </c>
      <c r="AH119" s="145">
        <f>Time!AH$39</f>
        <v>0</v>
      </c>
      <c r="AI119" s="145">
        <f>Time!AI$39</f>
        <v>0</v>
      </c>
      <c r="AJ119" s="145">
        <f>Time!AJ$39</f>
        <v>0</v>
      </c>
      <c r="AK119" s="145">
        <f>Time!AK$39</f>
        <v>0</v>
      </c>
      <c r="AL119" s="145">
        <f>Time!AL$39</f>
        <v>0</v>
      </c>
      <c r="AM119" s="145">
        <f>Time!AM$39</f>
        <v>0</v>
      </c>
      <c r="AN119" s="145">
        <f>Time!AN$39</f>
        <v>0</v>
      </c>
      <c r="AO119" s="145">
        <f>Time!AO$39</f>
        <v>0</v>
      </c>
      <c r="AP119" s="145">
        <f>Time!AP$39</f>
        <v>0</v>
      </c>
      <c r="AQ119" s="145">
        <f>Time!AQ$39</f>
        <v>0</v>
      </c>
      <c r="AR119" s="145">
        <f>Time!AR$39</f>
        <v>0</v>
      </c>
      <c r="AS119" s="145">
        <f>Time!AS$39</f>
        <v>0</v>
      </c>
      <c r="AT119" s="145">
        <f>Time!AT$39</f>
        <v>0</v>
      </c>
      <c r="AU119" s="145">
        <f>Time!AU$39</f>
        <v>0</v>
      </c>
      <c r="AV119" s="145">
        <f>Time!AV$39</f>
        <v>0</v>
      </c>
      <c r="AW119" s="145">
        <f>Time!AW$39</f>
        <v>0</v>
      </c>
      <c r="AX119" s="145">
        <f>Time!AX$39</f>
        <v>0</v>
      </c>
      <c r="AY119" s="145">
        <f>Time!AY$39</f>
        <v>0</v>
      </c>
      <c r="AZ119" s="145">
        <f>Time!AZ$39</f>
        <v>0</v>
      </c>
      <c r="BA119" s="145">
        <f>Time!BA$39</f>
        <v>0</v>
      </c>
      <c r="BB119" s="145">
        <f>Time!BB$39</f>
        <v>0</v>
      </c>
      <c r="BC119" s="145">
        <f>Time!BC$39</f>
        <v>0</v>
      </c>
      <c r="BD119" s="145">
        <f>Time!BD$39</f>
        <v>0</v>
      </c>
      <c r="BE119" s="145">
        <f>Time!BE$39</f>
        <v>0</v>
      </c>
      <c r="BF119" s="145">
        <f>Time!BF$39</f>
        <v>0</v>
      </c>
      <c r="BG119" s="145">
        <f>Time!BG$39</f>
        <v>0</v>
      </c>
      <c r="BH119" s="145">
        <f>Time!BH$39</f>
        <v>0</v>
      </c>
      <c r="BI119" s="145">
        <f>Time!BI$39</f>
        <v>0</v>
      </c>
      <c r="BJ119" s="145">
        <f>Time!BJ$39</f>
        <v>0</v>
      </c>
      <c r="BK119" s="145">
        <f>Time!BK$39</f>
        <v>0</v>
      </c>
      <c r="BL119" s="145">
        <f>Time!BL$39</f>
        <v>0</v>
      </c>
      <c r="BM119" s="145">
        <f>Time!BM$39</f>
        <v>0</v>
      </c>
      <c r="BN119" s="145">
        <f>Time!BN$39</f>
        <v>0</v>
      </c>
      <c r="BO119" s="145">
        <f>Time!BO$39</f>
        <v>0</v>
      </c>
      <c r="BP119" s="145">
        <f>Time!BP$39</f>
        <v>0</v>
      </c>
      <c r="BQ119" s="145">
        <f>Time!BQ$39</f>
        <v>0</v>
      </c>
      <c r="BR119" s="145">
        <f>Time!BR$39</f>
        <v>0</v>
      </c>
      <c r="BS119" s="145">
        <f>Time!BS$39</f>
        <v>0</v>
      </c>
      <c r="BT119" s="145">
        <f>Time!BT$39</f>
        <v>0</v>
      </c>
      <c r="BU119" s="145">
        <f>Time!BU$39</f>
        <v>0</v>
      </c>
      <c r="BV119" s="145">
        <f>Time!BV$39</f>
        <v>0</v>
      </c>
      <c r="BW119" s="145">
        <f>Time!BW$39</f>
        <v>0</v>
      </c>
      <c r="BX119" s="145"/>
    </row>
    <row r="120" spans="1:76" ht="14.4" x14ac:dyDescent="0.25">
      <c r="A120" s="56"/>
      <c r="B120" s="56"/>
      <c r="C120" s="57"/>
      <c r="D120" s="59"/>
      <c r="E120" s="59"/>
      <c r="F120" s="59"/>
      <c r="G120" s="59"/>
      <c r="H120" s="59"/>
      <c r="I120" s="59"/>
      <c r="J120" s="59"/>
      <c r="K120" s="59"/>
      <c r="L120" s="59"/>
      <c r="M120" s="59"/>
      <c r="N120" s="59"/>
      <c r="O120" s="59"/>
      <c r="P120" s="59"/>
      <c r="Q120" s="59"/>
      <c r="R120" s="59"/>
      <c r="S120" s="59"/>
      <c r="T120" s="59"/>
      <c r="U120" s="59"/>
      <c r="V120" s="59"/>
      <c r="W120" s="59"/>
      <c r="X120" s="59"/>
      <c r="Y120" s="59"/>
      <c r="Z120" s="59"/>
      <c r="AA120" s="59"/>
      <c r="AB120" s="59"/>
      <c r="AC120" s="59"/>
      <c r="AD120" s="59"/>
      <c r="AE120" s="59"/>
      <c r="AF120" s="59"/>
      <c r="AG120" s="59"/>
      <c r="AH120" s="59"/>
      <c r="AI120" s="59"/>
      <c r="AJ120" s="59"/>
      <c r="AK120" s="59"/>
      <c r="AL120" s="59"/>
      <c r="AM120" s="59"/>
      <c r="AN120" s="59"/>
      <c r="AO120" s="59"/>
      <c r="AP120" s="59"/>
      <c r="AQ120" s="59"/>
      <c r="AR120" s="59"/>
      <c r="AS120" s="59"/>
      <c r="AT120" s="59"/>
      <c r="AU120" s="59"/>
      <c r="AV120" s="59"/>
      <c r="AW120" s="59"/>
      <c r="AX120" s="59"/>
      <c r="AY120" s="59"/>
      <c r="AZ120" s="59"/>
      <c r="BA120" s="59"/>
      <c r="BB120" s="59"/>
      <c r="BC120" s="59"/>
      <c r="BD120" s="59"/>
      <c r="BE120" s="59"/>
      <c r="BF120" s="59"/>
      <c r="BG120" s="59"/>
      <c r="BH120" s="59"/>
      <c r="BI120" s="59"/>
      <c r="BJ120" s="59"/>
      <c r="BK120" s="59"/>
      <c r="BL120" s="59"/>
      <c r="BM120" s="59"/>
      <c r="BN120" s="59"/>
      <c r="BO120" s="59"/>
      <c r="BP120" s="59"/>
      <c r="BQ120" s="59"/>
      <c r="BR120" s="59"/>
      <c r="BS120" s="59"/>
      <c r="BT120" s="59"/>
      <c r="BU120" s="59"/>
      <c r="BV120" s="59"/>
      <c r="BW120" s="59"/>
      <c r="BX120" s="59"/>
    </row>
    <row r="121" spans="1:76" s="241" customFormat="1" ht="14.4" x14ac:dyDescent="0.25">
      <c r="A121" s="237"/>
      <c r="B121" s="237"/>
      <c r="C121" s="238"/>
      <c r="D121" s="239"/>
      <c r="E121" s="239" t="s">
        <v>211</v>
      </c>
      <c r="F121" s="239"/>
      <c r="G121" s="240" t="s">
        <v>120</v>
      </c>
      <c r="H121" s="239"/>
      <c r="I121" s="239"/>
      <c r="J121" s="239">
        <f t="shared" ref="J121:AO121" si="173">I124</f>
        <v>0</v>
      </c>
      <c r="K121" s="239">
        <f t="shared" si="173"/>
        <v>0</v>
      </c>
      <c r="L121" s="239">
        <f t="shared" si="173"/>
        <v>350</v>
      </c>
      <c r="M121" s="239">
        <f t="shared" si="173"/>
        <v>696.01666666666665</v>
      </c>
      <c r="N121" s="239">
        <f t="shared" si="173"/>
        <v>1112.9029304029305</v>
      </c>
      <c r="O121" s="239">
        <f t="shared" si="173"/>
        <v>1542.5224956203217</v>
      </c>
      <c r="P121" s="239">
        <f t="shared" si="173"/>
        <v>2091.1520608377132</v>
      </c>
      <c r="Q121" s="239">
        <f t="shared" si="173"/>
        <v>2437.1687275043801</v>
      </c>
      <c r="R121" s="239">
        <f t="shared" si="173"/>
        <v>2854.0549912406436</v>
      </c>
      <c r="S121" s="239">
        <f t="shared" si="173"/>
        <v>3283.6745564580351</v>
      </c>
      <c r="T121" s="239">
        <f t="shared" si="173"/>
        <v>3832.3041216754264</v>
      </c>
      <c r="U121" s="239">
        <f t="shared" si="173"/>
        <v>4178.3207883420928</v>
      </c>
      <c r="V121" s="239">
        <f t="shared" si="173"/>
        <v>4595.2070520783564</v>
      </c>
      <c r="W121" s="239">
        <f t="shared" si="173"/>
        <v>5024.8266172957474</v>
      </c>
      <c r="X121" s="239">
        <f t="shared" si="173"/>
        <v>5573.4561825131386</v>
      </c>
      <c r="Y121" s="239">
        <f t="shared" si="173"/>
        <v>5971.3524462494024</v>
      </c>
      <c r="Z121" s="239">
        <f t="shared" si="173"/>
        <v>6388.238709985666</v>
      </c>
      <c r="AA121" s="239">
        <f t="shared" si="173"/>
        <v>6817.858275203057</v>
      </c>
      <c r="AB121" s="239">
        <f t="shared" si="173"/>
        <v>7311.6778404204488</v>
      </c>
      <c r="AC121" s="239">
        <f t="shared" si="173"/>
        <v>7712.5045070871147</v>
      </c>
      <c r="AD121" s="239">
        <f t="shared" si="173"/>
        <v>8129.3907708233783</v>
      </c>
      <c r="AE121" s="239">
        <f t="shared" si="173"/>
        <v>8559.0103360407702</v>
      </c>
      <c r="AF121" s="239">
        <f t="shared" si="173"/>
        <v>9052.8299012581629</v>
      </c>
      <c r="AG121" s="239">
        <f t="shared" si="173"/>
        <v>9453.6565679248288</v>
      </c>
      <c r="AH121" s="239">
        <f t="shared" si="173"/>
        <v>9870.5428316610924</v>
      </c>
      <c r="AI121" s="239">
        <f t="shared" si="173"/>
        <v>10300.162396878484</v>
      </c>
      <c r="AJ121" s="239">
        <f t="shared" si="173"/>
        <v>10793.981962095877</v>
      </c>
      <c r="AK121" s="239">
        <f t="shared" si="173"/>
        <v>11194.808628762543</v>
      </c>
      <c r="AL121" s="239">
        <f t="shared" si="173"/>
        <v>11611.694892498806</v>
      </c>
      <c r="AM121" s="239">
        <f t="shared" si="173"/>
        <v>12041.314457716198</v>
      </c>
      <c r="AN121" s="239">
        <f t="shared" si="173"/>
        <v>12535.134022933591</v>
      </c>
      <c r="AO121" s="239">
        <f t="shared" si="173"/>
        <v>12933.030286669855</v>
      </c>
      <c r="AP121" s="239">
        <f t="shared" ref="AP121:BW121" si="174">AO124</f>
        <v>13349.916550406118</v>
      </c>
      <c r="AQ121" s="239">
        <f t="shared" si="174"/>
        <v>13779.53611562351</v>
      </c>
      <c r="AR121" s="239">
        <f t="shared" si="174"/>
        <v>14273.355680840901</v>
      </c>
      <c r="AS121" s="239">
        <f t="shared" si="174"/>
        <v>14674.182347507567</v>
      </c>
      <c r="AT121" s="239">
        <f t="shared" si="174"/>
        <v>15091.068611243831</v>
      </c>
      <c r="AU121" s="239">
        <f t="shared" si="174"/>
        <v>15520.688176461223</v>
      </c>
      <c r="AV121" s="239">
        <f t="shared" si="174"/>
        <v>16014.507741678615</v>
      </c>
      <c r="AW121" s="239">
        <f t="shared" si="174"/>
        <v>16415.334408345283</v>
      </c>
      <c r="AX121" s="239">
        <f t="shared" si="174"/>
        <v>16832.220672081548</v>
      </c>
      <c r="AY121" s="239">
        <f t="shared" si="174"/>
        <v>17261.84023729894</v>
      </c>
      <c r="AZ121" s="239">
        <f t="shared" si="174"/>
        <v>17755.659802516333</v>
      </c>
      <c r="BA121" s="239">
        <f t="shared" si="174"/>
        <v>18156.486469183001</v>
      </c>
      <c r="BB121" s="239">
        <f t="shared" si="174"/>
        <v>18573.372732919266</v>
      </c>
      <c r="BC121" s="239">
        <f t="shared" si="174"/>
        <v>19002.992298136658</v>
      </c>
      <c r="BD121" s="239">
        <f t="shared" si="174"/>
        <v>19496.811863354051</v>
      </c>
      <c r="BE121" s="239">
        <f t="shared" si="174"/>
        <v>19894.708127090315</v>
      </c>
      <c r="BF121" s="239">
        <f t="shared" si="174"/>
        <v>20311.59439082658</v>
      </c>
      <c r="BG121" s="239">
        <f t="shared" si="174"/>
        <v>20741.213956043972</v>
      </c>
      <c r="BH121" s="239">
        <f t="shared" si="174"/>
        <v>21235.033521261365</v>
      </c>
      <c r="BI121" s="239">
        <f t="shared" si="174"/>
        <v>21635.860187928032</v>
      </c>
      <c r="BJ121" s="239">
        <f t="shared" si="174"/>
        <v>22052.746451664298</v>
      </c>
      <c r="BK121" s="239">
        <f t="shared" si="174"/>
        <v>22482.36601688169</v>
      </c>
      <c r="BL121" s="239">
        <f t="shared" si="174"/>
        <v>22976.185582099082</v>
      </c>
      <c r="BM121" s="239">
        <f t="shared" si="174"/>
        <v>23377.01224876575</v>
      </c>
      <c r="BN121" s="239">
        <f t="shared" si="174"/>
        <v>23793.898512502015</v>
      </c>
      <c r="BO121" s="239">
        <f t="shared" si="174"/>
        <v>24223.518077719407</v>
      </c>
      <c r="BP121" s="239">
        <f t="shared" si="174"/>
        <v>24717.3376429368</v>
      </c>
      <c r="BQ121" s="239">
        <f t="shared" si="174"/>
        <v>25118.164309603468</v>
      </c>
      <c r="BR121" s="239">
        <f t="shared" si="174"/>
        <v>25535.050573339733</v>
      </c>
      <c r="BS121" s="239">
        <f t="shared" si="174"/>
        <v>25964.670138557125</v>
      </c>
      <c r="BT121" s="239">
        <f t="shared" si="174"/>
        <v>26458.489703774518</v>
      </c>
      <c r="BU121" s="239">
        <f t="shared" si="174"/>
        <v>26458.489703774518</v>
      </c>
      <c r="BV121" s="239">
        <f t="shared" si="174"/>
        <v>26458.489703774518</v>
      </c>
      <c r="BW121" s="239">
        <f t="shared" si="174"/>
        <v>26458.489703774518</v>
      </c>
      <c r="BX121" s="239"/>
    </row>
    <row r="122" spans="1:76" ht="14.4" x14ac:dyDescent="0.25">
      <c r="A122" s="56"/>
      <c r="B122" s="56"/>
      <c r="C122" s="57"/>
      <c r="D122" s="58" t="s">
        <v>30</v>
      </c>
      <c r="E122" s="59" t="str">
        <f t="shared" ref="E122:AJ122" si="175" xml:space="preserve"> E$106</f>
        <v>fm cost</v>
      </c>
      <c r="F122" s="59">
        <f t="shared" si="175"/>
        <v>0</v>
      </c>
      <c r="G122" s="59" t="s">
        <v>120</v>
      </c>
      <c r="H122" s="59">
        <f t="shared" si="175"/>
        <v>0</v>
      </c>
      <c r="I122" s="59">
        <f t="shared" si="175"/>
        <v>0</v>
      </c>
      <c r="J122" s="59">
        <f t="shared" si="175"/>
        <v>0</v>
      </c>
      <c r="K122" s="59">
        <f t="shared" si="175"/>
        <v>0</v>
      </c>
      <c r="L122" s="59">
        <f t="shared" si="175"/>
        <v>1038.05</v>
      </c>
      <c r="M122" s="59">
        <f t="shared" si="175"/>
        <v>1264.5550000000001</v>
      </c>
      <c r="N122" s="59">
        <f t="shared" si="175"/>
        <v>1317.5</v>
      </c>
      <c r="O122" s="59">
        <f t="shared" si="175"/>
        <v>1682.4639999999999</v>
      </c>
      <c r="P122" s="59">
        <f t="shared" si="175"/>
        <v>1038.05</v>
      </c>
      <c r="Q122" s="59">
        <f t="shared" si="175"/>
        <v>1264.5550000000001</v>
      </c>
      <c r="R122" s="59">
        <f t="shared" si="175"/>
        <v>1317.5</v>
      </c>
      <c r="S122" s="59">
        <f t="shared" si="175"/>
        <v>1682.4639999999999</v>
      </c>
      <c r="T122" s="59">
        <f t="shared" si="175"/>
        <v>1038.05</v>
      </c>
      <c r="U122" s="59">
        <f t="shared" si="175"/>
        <v>1264.5550000000001</v>
      </c>
      <c r="V122" s="59">
        <f t="shared" si="175"/>
        <v>1317.5</v>
      </c>
      <c r="W122" s="59">
        <f t="shared" si="175"/>
        <v>1682.4639999999999</v>
      </c>
      <c r="X122" s="59">
        <f t="shared" si="175"/>
        <v>1206.952</v>
      </c>
      <c r="Y122" s="59">
        <f t="shared" si="175"/>
        <v>1264.5550000000001</v>
      </c>
      <c r="Z122" s="59">
        <f t="shared" si="175"/>
        <v>1317.5</v>
      </c>
      <c r="AA122" s="59">
        <f t="shared" si="175"/>
        <v>1514.38</v>
      </c>
      <c r="AB122" s="59">
        <f t="shared" si="175"/>
        <v>1202.48</v>
      </c>
      <c r="AC122" s="59">
        <f t="shared" si="175"/>
        <v>1264.5550000000001</v>
      </c>
      <c r="AD122" s="59">
        <f t="shared" si="175"/>
        <v>1317.5</v>
      </c>
      <c r="AE122" s="59">
        <f t="shared" si="175"/>
        <v>1514.38</v>
      </c>
      <c r="AF122" s="59">
        <f t="shared" si="175"/>
        <v>1202.48</v>
      </c>
      <c r="AG122" s="59">
        <f t="shared" si="175"/>
        <v>1264.5550000000001</v>
      </c>
      <c r="AH122" s="59">
        <f t="shared" si="175"/>
        <v>1317.5</v>
      </c>
      <c r="AI122" s="59">
        <f t="shared" si="175"/>
        <v>1514.38</v>
      </c>
      <c r="AJ122" s="59">
        <f t="shared" si="175"/>
        <v>1202.48</v>
      </c>
      <c r="AK122" s="59">
        <f t="shared" ref="AK122:BP122" si="176" xml:space="preserve"> AK$106</f>
        <v>1264.5550000000001</v>
      </c>
      <c r="AL122" s="59">
        <f t="shared" si="176"/>
        <v>1317.5</v>
      </c>
      <c r="AM122" s="59">
        <f t="shared" si="176"/>
        <v>1514.38</v>
      </c>
      <c r="AN122" s="59">
        <f t="shared" si="176"/>
        <v>1206.952</v>
      </c>
      <c r="AO122" s="59">
        <f t="shared" si="176"/>
        <v>1264.5550000000001</v>
      </c>
      <c r="AP122" s="59">
        <f t="shared" si="176"/>
        <v>1317.5</v>
      </c>
      <c r="AQ122" s="59">
        <f t="shared" si="176"/>
        <v>1514.38</v>
      </c>
      <c r="AR122" s="59">
        <f t="shared" si="176"/>
        <v>1202.48</v>
      </c>
      <c r="AS122" s="59">
        <f t="shared" si="176"/>
        <v>1264.5550000000001</v>
      </c>
      <c r="AT122" s="59">
        <f t="shared" si="176"/>
        <v>1317.5</v>
      </c>
      <c r="AU122" s="59">
        <f t="shared" si="176"/>
        <v>1514.38</v>
      </c>
      <c r="AV122" s="59">
        <f t="shared" si="176"/>
        <v>1202.48</v>
      </c>
      <c r="AW122" s="59">
        <f t="shared" si="176"/>
        <v>1264.5550000000001</v>
      </c>
      <c r="AX122" s="59">
        <f t="shared" si="176"/>
        <v>1317.5</v>
      </c>
      <c r="AY122" s="59">
        <f t="shared" si="176"/>
        <v>1514.38</v>
      </c>
      <c r="AZ122" s="59">
        <f t="shared" si="176"/>
        <v>1202.48</v>
      </c>
      <c r="BA122" s="59">
        <f t="shared" si="176"/>
        <v>1264.5550000000001</v>
      </c>
      <c r="BB122" s="59">
        <f t="shared" si="176"/>
        <v>1317.5</v>
      </c>
      <c r="BC122" s="59">
        <f t="shared" si="176"/>
        <v>1514.38</v>
      </c>
      <c r="BD122" s="59">
        <f t="shared" si="176"/>
        <v>1206.952</v>
      </c>
      <c r="BE122" s="59">
        <f t="shared" si="176"/>
        <v>1264.5550000000001</v>
      </c>
      <c r="BF122" s="59">
        <f t="shared" si="176"/>
        <v>1317.5</v>
      </c>
      <c r="BG122" s="59">
        <f t="shared" si="176"/>
        <v>1514.38</v>
      </c>
      <c r="BH122" s="59">
        <f t="shared" si="176"/>
        <v>1202.48</v>
      </c>
      <c r="BI122" s="59">
        <f t="shared" si="176"/>
        <v>1264.5550000000001</v>
      </c>
      <c r="BJ122" s="59">
        <f t="shared" si="176"/>
        <v>1317.5</v>
      </c>
      <c r="BK122" s="59">
        <f t="shared" si="176"/>
        <v>1514.38</v>
      </c>
      <c r="BL122" s="59">
        <f t="shared" si="176"/>
        <v>1202.48</v>
      </c>
      <c r="BM122" s="59">
        <f t="shared" si="176"/>
        <v>1264.5550000000001</v>
      </c>
      <c r="BN122" s="59">
        <f t="shared" si="176"/>
        <v>1317.5</v>
      </c>
      <c r="BO122" s="59">
        <f t="shared" si="176"/>
        <v>1514.38</v>
      </c>
      <c r="BP122" s="59">
        <f t="shared" si="176"/>
        <v>1202.48</v>
      </c>
      <c r="BQ122" s="59">
        <f t="shared" ref="BQ122:BW122" si="177" xml:space="preserve"> BQ$106</f>
        <v>1264.5550000000001</v>
      </c>
      <c r="BR122" s="59">
        <f t="shared" si="177"/>
        <v>1317.5</v>
      </c>
      <c r="BS122" s="59">
        <f t="shared" si="177"/>
        <v>1514.38</v>
      </c>
      <c r="BT122" s="59">
        <f t="shared" si="177"/>
        <v>0</v>
      </c>
      <c r="BU122" s="59">
        <f t="shared" si="177"/>
        <v>0</v>
      </c>
      <c r="BV122" s="59">
        <f t="shared" si="177"/>
        <v>0</v>
      </c>
      <c r="BW122" s="59">
        <f t="shared" si="177"/>
        <v>0</v>
      </c>
      <c r="BX122" s="59"/>
    </row>
    <row r="123" spans="1:76" ht="14.4" x14ac:dyDescent="0.25">
      <c r="A123" s="56"/>
      <c r="B123" s="56"/>
      <c r="C123" s="57"/>
      <c r="D123" s="58" t="s">
        <v>31</v>
      </c>
      <c r="E123" s="59" t="str">
        <f t="shared" ref="E123:AJ123" si="178" xml:space="preserve"> E$109</f>
        <v>cash paid to fm contractor</v>
      </c>
      <c r="F123" s="59">
        <f t="shared" si="178"/>
        <v>0</v>
      </c>
      <c r="G123" s="59" t="str">
        <f t="shared" si="178"/>
        <v xml:space="preserve">USD k </v>
      </c>
      <c r="H123" s="59">
        <f t="shared" si="178"/>
        <v>0</v>
      </c>
      <c r="I123" s="59">
        <f t="shared" si="178"/>
        <v>0</v>
      </c>
      <c r="J123" s="59">
        <f t="shared" si="178"/>
        <v>0</v>
      </c>
      <c r="K123" s="59">
        <f t="shared" si="178"/>
        <v>0</v>
      </c>
      <c r="L123" s="59">
        <f t="shared" si="178"/>
        <v>692.0333333333333</v>
      </c>
      <c r="M123" s="59">
        <f t="shared" si="178"/>
        <v>847.66873626373626</v>
      </c>
      <c r="N123" s="59">
        <f t="shared" si="178"/>
        <v>887.88043478260875</v>
      </c>
      <c r="O123" s="59">
        <f t="shared" si="178"/>
        <v>1133.8344347826087</v>
      </c>
      <c r="P123" s="59">
        <f t="shared" si="178"/>
        <v>692.0333333333333</v>
      </c>
      <c r="Q123" s="59">
        <f t="shared" si="178"/>
        <v>847.66873626373626</v>
      </c>
      <c r="R123" s="59">
        <f t="shared" si="178"/>
        <v>887.88043478260875</v>
      </c>
      <c r="S123" s="59">
        <f t="shared" si="178"/>
        <v>1133.8344347826087</v>
      </c>
      <c r="T123" s="59">
        <f t="shared" si="178"/>
        <v>692.0333333333333</v>
      </c>
      <c r="U123" s="59">
        <f t="shared" si="178"/>
        <v>847.66873626373626</v>
      </c>
      <c r="V123" s="59">
        <f t="shared" si="178"/>
        <v>887.88043478260875</v>
      </c>
      <c r="W123" s="59">
        <f t="shared" si="178"/>
        <v>1133.8344347826087</v>
      </c>
      <c r="X123" s="59">
        <f t="shared" si="178"/>
        <v>809.05573626373621</v>
      </c>
      <c r="Y123" s="59">
        <f t="shared" si="178"/>
        <v>847.66873626373626</v>
      </c>
      <c r="Z123" s="59">
        <f t="shared" si="178"/>
        <v>887.88043478260875</v>
      </c>
      <c r="AA123" s="59">
        <f t="shared" si="178"/>
        <v>1020.5604347826088</v>
      </c>
      <c r="AB123" s="59">
        <f t="shared" si="178"/>
        <v>801.65333333333331</v>
      </c>
      <c r="AC123" s="59">
        <f t="shared" si="178"/>
        <v>847.66873626373626</v>
      </c>
      <c r="AD123" s="59">
        <f t="shared" si="178"/>
        <v>887.88043478260875</v>
      </c>
      <c r="AE123" s="59">
        <f t="shared" si="178"/>
        <v>1020.5604347826088</v>
      </c>
      <c r="AF123" s="59">
        <f t="shared" si="178"/>
        <v>801.65333333333331</v>
      </c>
      <c r="AG123" s="59">
        <f t="shared" si="178"/>
        <v>847.66873626373626</v>
      </c>
      <c r="AH123" s="59">
        <f t="shared" si="178"/>
        <v>887.88043478260875</v>
      </c>
      <c r="AI123" s="59">
        <f t="shared" si="178"/>
        <v>1020.5604347826088</v>
      </c>
      <c r="AJ123" s="59">
        <f t="shared" si="178"/>
        <v>801.65333333333331</v>
      </c>
      <c r="AK123" s="59">
        <f t="shared" ref="AK123:BP123" si="179" xml:space="preserve"> AK$109</f>
        <v>847.66873626373626</v>
      </c>
      <c r="AL123" s="59">
        <f t="shared" si="179"/>
        <v>887.88043478260875</v>
      </c>
      <c r="AM123" s="59">
        <f t="shared" si="179"/>
        <v>1020.5604347826088</v>
      </c>
      <c r="AN123" s="59">
        <f t="shared" si="179"/>
        <v>809.05573626373621</v>
      </c>
      <c r="AO123" s="59">
        <f t="shared" si="179"/>
        <v>847.66873626373626</v>
      </c>
      <c r="AP123" s="59">
        <f t="shared" si="179"/>
        <v>887.88043478260875</v>
      </c>
      <c r="AQ123" s="59">
        <f t="shared" si="179"/>
        <v>1020.5604347826088</v>
      </c>
      <c r="AR123" s="59">
        <f t="shared" si="179"/>
        <v>801.65333333333331</v>
      </c>
      <c r="AS123" s="59">
        <f t="shared" si="179"/>
        <v>847.66873626373626</v>
      </c>
      <c r="AT123" s="59">
        <f t="shared" si="179"/>
        <v>887.88043478260875</v>
      </c>
      <c r="AU123" s="59">
        <f t="shared" si="179"/>
        <v>1020.5604347826088</v>
      </c>
      <c r="AV123" s="59">
        <f t="shared" si="179"/>
        <v>801.65333333333331</v>
      </c>
      <c r="AW123" s="59">
        <f t="shared" si="179"/>
        <v>847.66873626373626</v>
      </c>
      <c r="AX123" s="59">
        <f t="shared" si="179"/>
        <v>887.88043478260875</v>
      </c>
      <c r="AY123" s="59">
        <f t="shared" si="179"/>
        <v>1020.5604347826088</v>
      </c>
      <c r="AZ123" s="59">
        <f t="shared" si="179"/>
        <v>801.65333333333331</v>
      </c>
      <c r="BA123" s="59">
        <f t="shared" si="179"/>
        <v>847.66873626373626</v>
      </c>
      <c r="BB123" s="59">
        <f t="shared" si="179"/>
        <v>887.88043478260875</v>
      </c>
      <c r="BC123" s="59">
        <f t="shared" si="179"/>
        <v>1020.5604347826088</v>
      </c>
      <c r="BD123" s="59">
        <f t="shared" si="179"/>
        <v>809.05573626373621</v>
      </c>
      <c r="BE123" s="59">
        <f t="shared" si="179"/>
        <v>847.66873626373626</v>
      </c>
      <c r="BF123" s="59">
        <f t="shared" si="179"/>
        <v>887.88043478260875</v>
      </c>
      <c r="BG123" s="59">
        <f t="shared" si="179"/>
        <v>1020.5604347826088</v>
      </c>
      <c r="BH123" s="59">
        <f t="shared" si="179"/>
        <v>801.65333333333331</v>
      </c>
      <c r="BI123" s="59">
        <f t="shared" si="179"/>
        <v>847.66873626373626</v>
      </c>
      <c r="BJ123" s="59">
        <f t="shared" si="179"/>
        <v>887.88043478260875</v>
      </c>
      <c r="BK123" s="59">
        <f t="shared" si="179"/>
        <v>1020.5604347826088</v>
      </c>
      <c r="BL123" s="59">
        <f t="shared" si="179"/>
        <v>801.65333333333331</v>
      </c>
      <c r="BM123" s="59">
        <f t="shared" si="179"/>
        <v>847.66873626373626</v>
      </c>
      <c r="BN123" s="59">
        <f t="shared" si="179"/>
        <v>887.88043478260875</v>
      </c>
      <c r="BO123" s="59">
        <f t="shared" si="179"/>
        <v>1020.5604347826088</v>
      </c>
      <c r="BP123" s="59">
        <f t="shared" si="179"/>
        <v>801.65333333333331</v>
      </c>
      <c r="BQ123" s="59">
        <f t="shared" ref="BQ123:BW123" si="180" xml:space="preserve"> BQ$109</f>
        <v>847.66873626373626</v>
      </c>
      <c r="BR123" s="59">
        <f t="shared" si="180"/>
        <v>887.88043478260875</v>
      </c>
      <c r="BS123" s="59">
        <f t="shared" si="180"/>
        <v>1020.5604347826088</v>
      </c>
      <c r="BT123" s="59">
        <f t="shared" si="180"/>
        <v>0</v>
      </c>
      <c r="BU123" s="59">
        <f t="shared" si="180"/>
        <v>0</v>
      </c>
      <c r="BV123" s="59">
        <f t="shared" si="180"/>
        <v>0</v>
      </c>
      <c r="BW123" s="59">
        <f t="shared" si="180"/>
        <v>0</v>
      </c>
      <c r="BX123" s="59"/>
    </row>
    <row r="124" spans="1:76" s="182" customFormat="1" ht="14.4" x14ac:dyDescent="0.25">
      <c r="A124" s="190"/>
      <c r="B124" s="190"/>
      <c r="C124" s="191"/>
      <c r="D124" s="192"/>
      <c r="E124" s="192" t="s">
        <v>208</v>
      </c>
      <c r="F124" s="192"/>
      <c r="G124" s="192" t="s">
        <v>120</v>
      </c>
      <c r="H124" s="192"/>
      <c r="I124" s="192"/>
      <c r="J124" s="192">
        <f xml:space="preserve"> IF(J119 = 1, $F118, J121 + J122 - J123)</f>
        <v>0</v>
      </c>
      <c r="K124" s="192">
        <f t="shared" ref="K124:BV124" si="181" xml:space="preserve"> IF(K119 = 1, $F118, K121 + K122 - K123)</f>
        <v>350</v>
      </c>
      <c r="L124" s="192">
        <f t="shared" si="181"/>
        <v>696.01666666666665</v>
      </c>
      <c r="M124" s="192">
        <f t="shared" si="181"/>
        <v>1112.9029304029305</v>
      </c>
      <c r="N124" s="192">
        <f t="shared" si="181"/>
        <v>1542.5224956203217</v>
      </c>
      <c r="O124" s="192">
        <f t="shared" si="181"/>
        <v>2091.1520608377132</v>
      </c>
      <c r="P124" s="192">
        <f t="shared" si="181"/>
        <v>2437.1687275043801</v>
      </c>
      <c r="Q124" s="192">
        <f t="shared" si="181"/>
        <v>2854.0549912406436</v>
      </c>
      <c r="R124" s="192">
        <f t="shared" si="181"/>
        <v>3283.6745564580351</v>
      </c>
      <c r="S124" s="192">
        <f t="shared" si="181"/>
        <v>3832.3041216754264</v>
      </c>
      <c r="T124" s="192">
        <f t="shared" si="181"/>
        <v>4178.3207883420928</v>
      </c>
      <c r="U124" s="192">
        <f t="shared" si="181"/>
        <v>4595.2070520783564</v>
      </c>
      <c r="V124" s="192">
        <f t="shared" si="181"/>
        <v>5024.8266172957474</v>
      </c>
      <c r="W124" s="192">
        <f t="shared" si="181"/>
        <v>5573.4561825131386</v>
      </c>
      <c r="X124" s="192">
        <f t="shared" si="181"/>
        <v>5971.3524462494024</v>
      </c>
      <c r="Y124" s="192">
        <f t="shared" si="181"/>
        <v>6388.238709985666</v>
      </c>
      <c r="Z124" s="192">
        <f t="shared" si="181"/>
        <v>6817.858275203057</v>
      </c>
      <c r="AA124" s="192">
        <f t="shared" si="181"/>
        <v>7311.6778404204488</v>
      </c>
      <c r="AB124" s="192">
        <f t="shared" si="181"/>
        <v>7712.5045070871147</v>
      </c>
      <c r="AC124" s="192">
        <f t="shared" si="181"/>
        <v>8129.3907708233783</v>
      </c>
      <c r="AD124" s="192">
        <f t="shared" si="181"/>
        <v>8559.0103360407702</v>
      </c>
      <c r="AE124" s="192">
        <f t="shared" si="181"/>
        <v>9052.8299012581629</v>
      </c>
      <c r="AF124" s="192">
        <f t="shared" si="181"/>
        <v>9453.6565679248288</v>
      </c>
      <c r="AG124" s="192">
        <f t="shared" si="181"/>
        <v>9870.5428316610924</v>
      </c>
      <c r="AH124" s="192">
        <f t="shared" si="181"/>
        <v>10300.162396878484</v>
      </c>
      <c r="AI124" s="192">
        <f t="shared" si="181"/>
        <v>10793.981962095877</v>
      </c>
      <c r="AJ124" s="192">
        <f t="shared" si="181"/>
        <v>11194.808628762543</v>
      </c>
      <c r="AK124" s="192">
        <f t="shared" si="181"/>
        <v>11611.694892498806</v>
      </c>
      <c r="AL124" s="192">
        <f t="shared" si="181"/>
        <v>12041.314457716198</v>
      </c>
      <c r="AM124" s="192">
        <f t="shared" si="181"/>
        <v>12535.134022933591</v>
      </c>
      <c r="AN124" s="192">
        <f t="shared" si="181"/>
        <v>12933.030286669855</v>
      </c>
      <c r="AO124" s="192">
        <f t="shared" si="181"/>
        <v>13349.916550406118</v>
      </c>
      <c r="AP124" s="192">
        <f t="shared" si="181"/>
        <v>13779.53611562351</v>
      </c>
      <c r="AQ124" s="192">
        <f t="shared" si="181"/>
        <v>14273.355680840901</v>
      </c>
      <c r="AR124" s="192">
        <f t="shared" si="181"/>
        <v>14674.182347507567</v>
      </c>
      <c r="AS124" s="192">
        <f t="shared" si="181"/>
        <v>15091.068611243831</v>
      </c>
      <c r="AT124" s="192">
        <f t="shared" si="181"/>
        <v>15520.688176461223</v>
      </c>
      <c r="AU124" s="192">
        <f t="shared" si="181"/>
        <v>16014.507741678615</v>
      </c>
      <c r="AV124" s="192">
        <f t="shared" si="181"/>
        <v>16415.334408345283</v>
      </c>
      <c r="AW124" s="192">
        <f t="shared" si="181"/>
        <v>16832.220672081548</v>
      </c>
      <c r="AX124" s="192">
        <f t="shared" si="181"/>
        <v>17261.84023729894</v>
      </c>
      <c r="AY124" s="192">
        <f t="shared" si="181"/>
        <v>17755.659802516333</v>
      </c>
      <c r="AZ124" s="192">
        <f t="shared" si="181"/>
        <v>18156.486469183001</v>
      </c>
      <c r="BA124" s="192">
        <f t="shared" si="181"/>
        <v>18573.372732919266</v>
      </c>
      <c r="BB124" s="192">
        <f t="shared" si="181"/>
        <v>19002.992298136658</v>
      </c>
      <c r="BC124" s="192">
        <f t="shared" si="181"/>
        <v>19496.811863354051</v>
      </c>
      <c r="BD124" s="192">
        <f t="shared" si="181"/>
        <v>19894.708127090315</v>
      </c>
      <c r="BE124" s="192">
        <f t="shared" si="181"/>
        <v>20311.59439082658</v>
      </c>
      <c r="BF124" s="192">
        <f t="shared" si="181"/>
        <v>20741.213956043972</v>
      </c>
      <c r="BG124" s="192">
        <f t="shared" si="181"/>
        <v>21235.033521261365</v>
      </c>
      <c r="BH124" s="192">
        <f t="shared" si="181"/>
        <v>21635.860187928032</v>
      </c>
      <c r="BI124" s="192">
        <f t="shared" si="181"/>
        <v>22052.746451664298</v>
      </c>
      <c r="BJ124" s="192">
        <f t="shared" si="181"/>
        <v>22482.36601688169</v>
      </c>
      <c r="BK124" s="192">
        <f t="shared" si="181"/>
        <v>22976.185582099082</v>
      </c>
      <c r="BL124" s="192">
        <f t="shared" si="181"/>
        <v>23377.01224876575</v>
      </c>
      <c r="BM124" s="192">
        <f t="shared" si="181"/>
        <v>23793.898512502015</v>
      </c>
      <c r="BN124" s="192">
        <f t="shared" si="181"/>
        <v>24223.518077719407</v>
      </c>
      <c r="BO124" s="192">
        <f t="shared" si="181"/>
        <v>24717.3376429368</v>
      </c>
      <c r="BP124" s="192">
        <f t="shared" si="181"/>
        <v>25118.164309603468</v>
      </c>
      <c r="BQ124" s="192">
        <f t="shared" si="181"/>
        <v>25535.050573339733</v>
      </c>
      <c r="BR124" s="192">
        <f t="shared" si="181"/>
        <v>25964.670138557125</v>
      </c>
      <c r="BS124" s="192">
        <f t="shared" si="181"/>
        <v>26458.489703774518</v>
      </c>
      <c r="BT124" s="192">
        <f t="shared" si="181"/>
        <v>26458.489703774518</v>
      </c>
      <c r="BU124" s="192">
        <f t="shared" si="181"/>
        <v>26458.489703774518</v>
      </c>
      <c r="BV124" s="192">
        <f t="shared" si="181"/>
        <v>26458.489703774518</v>
      </c>
      <c r="BW124" s="192">
        <f xml:space="preserve"> IF(BW119 = 1, $F118, BW121 + BW122 - BW123)</f>
        <v>26458.489703774518</v>
      </c>
      <c r="BX124" s="193"/>
    </row>
    <row r="125" spans="1:76" ht="14.4" x14ac:dyDescent="0.25">
      <c r="A125" s="52"/>
      <c r="B125" s="52"/>
      <c r="C125" s="53"/>
      <c r="D125" s="54"/>
      <c r="E125" s="55"/>
      <c r="F125" s="55"/>
      <c r="G125" s="55"/>
      <c r="H125" s="55"/>
      <c r="I125" s="55"/>
      <c r="J125" s="55"/>
      <c r="K125" s="55"/>
      <c r="L125" s="55"/>
      <c r="M125" s="55"/>
      <c r="N125" s="55"/>
      <c r="O125" s="55"/>
      <c r="P125" s="55"/>
      <c r="Q125" s="55"/>
      <c r="R125" s="55"/>
      <c r="S125" s="55"/>
      <c r="T125" s="55"/>
      <c r="U125" s="55"/>
      <c r="V125" s="55"/>
      <c r="W125" s="55"/>
      <c r="X125" s="55"/>
      <c r="Y125" s="55"/>
      <c r="Z125" s="55"/>
      <c r="AA125" s="55"/>
      <c r="AB125" s="55"/>
      <c r="AC125" s="55"/>
      <c r="AD125" s="55"/>
      <c r="AE125" s="55"/>
      <c r="AF125" s="55"/>
      <c r="AG125" s="55"/>
      <c r="AH125" s="55"/>
      <c r="AI125" s="55"/>
      <c r="AJ125" s="55"/>
      <c r="AK125" s="55"/>
      <c r="AL125" s="55"/>
      <c r="AM125" s="55"/>
      <c r="AN125" s="55"/>
      <c r="AO125" s="55"/>
      <c r="AP125" s="55"/>
      <c r="AQ125" s="55"/>
      <c r="AR125" s="55"/>
      <c r="AS125" s="55"/>
      <c r="AT125" s="55"/>
      <c r="AU125" s="55"/>
      <c r="AV125" s="55"/>
      <c r="AW125" s="55"/>
      <c r="AX125" s="55"/>
      <c r="AY125" s="55"/>
      <c r="AZ125" s="55"/>
      <c r="BA125" s="55"/>
      <c r="BB125" s="55"/>
      <c r="BC125" s="55"/>
      <c r="BD125" s="55"/>
      <c r="BE125" s="55"/>
      <c r="BF125" s="55"/>
      <c r="BG125" s="55"/>
      <c r="BH125" s="55"/>
      <c r="BI125" s="55"/>
      <c r="BJ125" s="55"/>
      <c r="BK125" s="55"/>
      <c r="BL125" s="55"/>
      <c r="BM125" s="55"/>
      <c r="BN125" s="55"/>
      <c r="BO125" s="55"/>
      <c r="BP125" s="55"/>
      <c r="BQ125" s="55"/>
      <c r="BR125" s="55"/>
      <c r="BS125" s="55"/>
      <c r="BT125" s="55"/>
      <c r="BU125" s="55"/>
      <c r="BV125" s="55"/>
      <c r="BW125" s="55"/>
      <c r="BX125" s="54"/>
    </row>
    <row r="127" spans="1:76" x14ac:dyDescent="0.25">
      <c r="A127" s="2" t="s">
        <v>246</v>
      </c>
    </row>
    <row r="129" spans="1:75" x14ac:dyDescent="0.25">
      <c r="E129" s="194" t="str">
        <f xml:space="preserve"> OpRev!E$86</f>
        <v>Account receivable balance</v>
      </c>
      <c r="F129" s="194">
        <f xml:space="preserve"> OpRev!F$86</f>
        <v>0</v>
      </c>
      <c r="G129" s="194">
        <f xml:space="preserve"> OpRev!G$86</f>
        <v>0</v>
      </c>
      <c r="H129" s="194">
        <f xml:space="preserve"> OpRev!H$86</f>
        <v>0</v>
      </c>
      <c r="I129" s="194">
        <f xml:space="preserve"> OpRev!I$86</f>
        <v>0</v>
      </c>
      <c r="J129" s="194">
        <f xml:space="preserve"> OpRev!J$86</f>
        <v>0</v>
      </c>
      <c r="K129" s="194">
        <f xml:space="preserve"> OpRev!K$86</f>
        <v>850</v>
      </c>
      <c r="L129" s="194">
        <f xml:space="preserve"> OpRev!L$86</f>
        <v>1620.8500000000001</v>
      </c>
      <c r="M129" s="194">
        <f xml:space="preserve"> OpRev!M$86</f>
        <v>3131.5000000000005</v>
      </c>
      <c r="N129" s="194">
        <f xml:space="preserve"> OpRev!N$86</f>
        <v>4771.7500000000009</v>
      </c>
      <c r="O129" s="194">
        <f xml:space="preserve"> OpRev!O$86</f>
        <v>8718.3940000000021</v>
      </c>
      <c r="P129" s="194">
        <f xml:space="preserve"> OpRev!P$86</f>
        <v>9489.2440000000024</v>
      </c>
      <c r="Q129" s="194">
        <f xml:space="preserve"> OpRev!Q$86</f>
        <v>10999.894000000002</v>
      </c>
      <c r="R129" s="194">
        <f xml:space="preserve"> OpRev!R$86</f>
        <v>12640.144000000004</v>
      </c>
      <c r="S129" s="194">
        <f xml:space="preserve"> OpRev!S$86</f>
        <v>16586.788000000008</v>
      </c>
      <c r="T129" s="194">
        <f xml:space="preserve"> OpRev!T$86</f>
        <v>17357.63800000001</v>
      </c>
      <c r="U129" s="194">
        <f xml:space="preserve"> OpRev!U$86</f>
        <v>18868.288000000011</v>
      </c>
      <c r="V129" s="194">
        <f xml:space="preserve"> OpRev!V$86</f>
        <v>20508.538000000011</v>
      </c>
      <c r="W129" s="194">
        <f xml:space="preserve"> OpRev!W$86</f>
        <v>24455.182000000015</v>
      </c>
      <c r="X129" s="194">
        <f xml:space="preserve"> OpRev!X$86</f>
        <v>26061.466000000015</v>
      </c>
      <c r="Y129" s="194">
        <f xml:space="preserve"> OpRev!Y$86</f>
        <v>27572.116000000016</v>
      </c>
      <c r="Z129" s="194">
        <f xml:space="preserve"> OpRev!Z$86</f>
        <v>29212.366000000016</v>
      </c>
      <c r="AA129" s="194">
        <f xml:space="preserve"> OpRev!AA$86</f>
        <v>32323.576000000015</v>
      </c>
      <c r="AB129" s="194">
        <f xml:space="preserve"> OpRev!AB$86</f>
        <v>33929.860000000015</v>
      </c>
      <c r="AC129" s="194">
        <f xml:space="preserve"> OpRev!AC$86</f>
        <v>35440.510000000009</v>
      </c>
      <c r="AD129" s="194">
        <f xml:space="preserve"> OpRev!AD$86</f>
        <v>37080.760000000009</v>
      </c>
      <c r="AE129" s="194">
        <f xml:space="preserve"> OpRev!AE$86</f>
        <v>40191.970000000008</v>
      </c>
      <c r="AF129" s="194">
        <f xml:space="preserve"> OpRev!AF$86</f>
        <v>41798.254000000008</v>
      </c>
      <c r="AG129" s="194">
        <f xml:space="preserve"> OpRev!AG$86</f>
        <v>43308.90400000001</v>
      </c>
      <c r="AH129" s="194">
        <f xml:space="preserve"> OpRev!AH$86</f>
        <v>44949.15400000001</v>
      </c>
      <c r="AI129" s="194">
        <f xml:space="preserve"> OpRev!AI$86</f>
        <v>48060.364000000009</v>
      </c>
      <c r="AJ129" s="194">
        <f xml:space="preserve"> OpRev!AJ$86</f>
        <v>49666.648000000008</v>
      </c>
      <c r="AK129" s="194">
        <f xml:space="preserve"> OpRev!AK$86</f>
        <v>51177.29800000001</v>
      </c>
      <c r="AL129" s="194">
        <f xml:space="preserve"> OpRev!AL$86</f>
        <v>52817.54800000001</v>
      </c>
      <c r="AM129" s="194">
        <f xml:space="preserve"> OpRev!AM$86</f>
        <v>55928.758000000009</v>
      </c>
      <c r="AN129" s="194">
        <f xml:space="preserve"> OpRev!AN$86</f>
        <v>57535.042000000009</v>
      </c>
      <c r="AO129" s="194">
        <f xml:space="preserve"> OpRev!AO$86</f>
        <v>59045.69200000001</v>
      </c>
      <c r="AP129" s="194">
        <f xml:space="preserve"> OpRev!AP$86</f>
        <v>60685.94200000001</v>
      </c>
      <c r="AQ129" s="194">
        <f xml:space="preserve"> OpRev!AQ$86</f>
        <v>63797.152000000009</v>
      </c>
      <c r="AR129" s="194">
        <f xml:space="preserve"> OpRev!AR$86</f>
        <v>65403.436000000009</v>
      </c>
      <c r="AS129" s="194">
        <f xml:space="preserve"> OpRev!AS$86</f>
        <v>66914.08600000001</v>
      </c>
      <c r="AT129" s="194">
        <f xml:space="preserve"> OpRev!AT$86</f>
        <v>68554.33600000001</v>
      </c>
      <c r="AU129" s="194">
        <f xml:space="preserve"> OpRev!AU$86</f>
        <v>71665.546000000002</v>
      </c>
      <c r="AV129" s="194">
        <f xml:space="preserve"> OpRev!AV$86</f>
        <v>73271.83</v>
      </c>
      <c r="AW129" s="194">
        <f xml:space="preserve"> OpRev!AW$86</f>
        <v>74782.48</v>
      </c>
      <c r="AX129" s="194">
        <f xml:space="preserve"> OpRev!AX$86</f>
        <v>76422.73</v>
      </c>
      <c r="AY129" s="194">
        <f xml:space="preserve"> OpRev!AY$86</f>
        <v>79533.939999999988</v>
      </c>
      <c r="AZ129" s="194">
        <f xml:space="preserve"> OpRev!AZ$86</f>
        <v>81140.223999999987</v>
      </c>
      <c r="BA129" s="194">
        <f xml:space="preserve"> OpRev!BA$86</f>
        <v>82650.873999999982</v>
      </c>
      <c r="BB129" s="194">
        <f xml:space="preserve"> OpRev!BB$86</f>
        <v>84291.123999999982</v>
      </c>
      <c r="BC129" s="194">
        <f xml:space="preserve"> OpRev!BC$86</f>
        <v>87402.333999999973</v>
      </c>
      <c r="BD129" s="194">
        <f xml:space="preserve"> OpRev!BD$86</f>
        <v>89008.617999999973</v>
      </c>
      <c r="BE129" s="194">
        <f xml:space="preserve"> OpRev!BE$86</f>
        <v>90519.267999999967</v>
      </c>
      <c r="BF129" s="194">
        <f xml:space="preserve"> OpRev!BF$86</f>
        <v>92159.517999999967</v>
      </c>
      <c r="BG129" s="194">
        <f xml:space="preserve"> OpRev!BG$86</f>
        <v>95270.727999999959</v>
      </c>
      <c r="BH129" s="194">
        <f xml:space="preserve"> OpRev!BH$86</f>
        <v>96877.011999999959</v>
      </c>
      <c r="BI129" s="194">
        <f xml:space="preserve"> OpRev!BI$86</f>
        <v>98387.661999999953</v>
      </c>
      <c r="BJ129" s="194">
        <f xml:space="preserve"> OpRev!BJ$86</f>
        <v>100027.91199999995</v>
      </c>
      <c r="BK129" s="194">
        <f xml:space="preserve"> OpRev!BK$86</f>
        <v>103139.12199999994</v>
      </c>
      <c r="BL129" s="194">
        <f xml:space="preserve"> OpRev!BL$86</f>
        <v>104745.40599999994</v>
      </c>
      <c r="BM129" s="194">
        <f xml:space="preserve"> OpRev!BM$86</f>
        <v>106256.05599999994</v>
      </c>
      <c r="BN129" s="194">
        <f xml:space="preserve"> OpRev!BN$86</f>
        <v>107896.30599999994</v>
      </c>
      <c r="BO129" s="194">
        <f xml:space="preserve"> OpRev!BO$86</f>
        <v>111007.51599999993</v>
      </c>
      <c r="BP129" s="194">
        <f xml:space="preserve"> OpRev!BP$86</f>
        <v>112613.79999999993</v>
      </c>
      <c r="BQ129" s="194">
        <f xml:space="preserve"> OpRev!BQ$86</f>
        <v>114124.44999999992</v>
      </c>
      <c r="BR129" s="194">
        <f xml:space="preserve"> OpRev!BR$86</f>
        <v>115764.69999999992</v>
      </c>
      <c r="BS129" s="194">
        <f xml:space="preserve"> OpRev!BS$86</f>
        <v>118875.90999999992</v>
      </c>
      <c r="BT129" s="194">
        <f xml:space="preserve"> OpRev!BT$86</f>
        <v>118875.90999999992</v>
      </c>
      <c r="BU129" s="194">
        <f xml:space="preserve"> OpRev!BU$86</f>
        <v>118875.90999999992</v>
      </c>
      <c r="BV129" s="194">
        <f xml:space="preserve"> OpRev!BV$86</f>
        <v>118875.90999999992</v>
      </c>
      <c r="BW129" s="194">
        <f xml:space="preserve"> OpRev!BW$86</f>
        <v>118875.90999999992</v>
      </c>
    </row>
    <row r="130" spans="1:75" x14ac:dyDescent="0.25">
      <c r="E130" s="8" t="str">
        <f t="shared" ref="E130:AJ130" si="182" xml:space="preserve"> E$124</f>
        <v>Account payables balance</v>
      </c>
      <c r="F130" s="8">
        <f t="shared" si="182"/>
        <v>0</v>
      </c>
      <c r="G130" s="8" t="str">
        <f t="shared" si="182"/>
        <v xml:space="preserve">USD k </v>
      </c>
      <c r="H130" s="8">
        <f t="shared" si="182"/>
        <v>0</v>
      </c>
      <c r="I130" s="8">
        <f t="shared" si="182"/>
        <v>0</v>
      </c>
      <c r="J130" s="8">
        <f t="shared" si="182"/>
        <v>0</v>
      </c>
      <c r="K130" s="8">
        <f t="shared" si="182"/>
        <v>350</v>
      </c>
      <c r="L130" s="8">
        <f t="shared" si="182"/>
        <v>696.01666666666665</v>
      </c>
      <c r="M130" s="8">
        <f t="shared" si="182"/>
        <v>1112.9029304029305</v>
      </c>
      <c r="N130" s="8">
        <f t="shared" si="182"/>
        <v>1542.5224956203217</v>
      </c>
      <c r="O130" s="8">
        <f t="shared" si="182"/>
        <v>2091.1520608377132</v>
      </c>
      <c r="P130" s="8">
        <f t="shared" si="182"/>
        <v>2437.1687275043801</v>
      </c>
      <c r="Q130" s="8">
        <f t="shared" si="182"/>
        <v>2854.0549912406436</v>
      </c>
      <c r="R130" s="8">
        <f t="shared" si="182"/>
        <v>3283.6745564580351</v>
      </c>
      <c r="S130" s="8">
        <f t="shared" si="182"/>
        <v>3832.3041216754264</v>
      </c>
      <c r="T130" s="8">
        <f t="shared" si="182"/>
        <v>4178.3207883420928</v>
      </c>
      <c r="U130" s="8">
        <f t="shared" si="182"/>
        <v>4595.2070520783564</v>
      </c>
      <c r="V130" s="8">
        <f t="shared" si="182"/>
        <v>5024.8266172957474</v>
      </c>
      <c r="W130" s="8">
        <f t="shared" si="182"/>
        <v>5573.4561825131386</v>
      </c>
      <c r="X130" s="8">
        <f t="shared" si="182"/>
        <v>5971.3524462494024</v>
      </c>
      <c r="Y130" s="8">
        <f t="shared" si="182"/>
        <v>6388.238709985666</v>
      </c>
      <c r="Z130" s="8">
        <f t="shared" si="182"/>
        <v>6817.858275203057</v>
      </c>
      <c r="AA130" s="8">
        <f t="shared" si="182"/>
        <v>7311.6778404204488</v>
      </c>
      <c r="AB130" s="8">
        <f t="shared" si="182"/>
        <v>7712.5045070871147</v>
      </c>
      <c r="AC130" s="8">
        <f t="shared" si="182"/>
        <v>8129.3907708233783</v>
      </c>
      <c r="AD130" s="8">
        <f t="shared" si="182"/>
        <v>8559.0103360407702</v>
      </c>
      <c r="AE130" s="8">
        <f t="shared" si="182"/>
        <v>9052.8299012581629</v>
      </c>
      <c r="AF130" s="8">
        <f t="shared" si="182"/>
        <v>9453.6565679248288</v>
      </c>
      <c r="AG130" s="8">
        <f t="shared" si="182"/>
        <v>9870.5428316610924</v>
      </c>
      <c r="AH130" s="8">
        <f t="shared" si="182"/>
        <v>10300.162396878484</v>
      </c>
      <c r="AI130" s="8">
        <f t="shared" si="182"/>
        <v>10793.981962095877</v>
      </c>
      <c r="AJ130" s="8">
        <f t="shared" si="182"/>
        <v>11194.808628762543</v>
      </c>
      <c r="AK130" s="8">
        <f t="shared" ref="AK130:BP130" si="183" xml:space="preserve"> AK$124</f>
        <v>11611.694892498806</v>
      </c>
      <c r="AL130" s="8">
        <f t="shared" si="183"/>
        <v>12041.314457716198</v>
      </c>
      <c r="AM130" s="8">
        <f t="shared" si="183"/>
        <v>12535.134022933591</v>
      </c>
      <c r="AN130" s="8">
        <f t="shared" si="183"/>
        <v>12933.030286669855</v>
      </c>
      <c r="AO130" s="8">
        <f t="shared" si="183"/>
        <v>13349.916550406118</v>
      </c>
      <c r="AP130" s="8">
        <f t="shared" si="183"/>
        <v>13779.53611562351</v>
      </c>
      <c r="AQ130" s="8">
        <f t="shared" si="183"/>
        <v>14273.355680840901</v>
      </c>
      <c r="AR130" s="8">
        <f t="shared" si="183"/>
        <v>14674.182347507567</v>
      </c>
      <c r="AS130" s="8">
        <f t="shared" si="183"/>
        <v>15091.068611243831</v>
      </c>
      <c r="AT130" s="8">
        <f t="shared" si="183"/>
        <v>15520.688176461223</v>
      </c>
      <c r="AU130" s="8">
        <f t="shared" si="183"/>
        <v>16014.507741678615</v>
      </c>
      <c r="AV130" s="8">
        <f t="shared" si="183"/>
        <v>16415.334408345283</v>
      </c>
      <c r="AW130" s="8">
        <f t="shared" si="183"/>
        <v>16832.220672081548</v>
      </c>
      <c r="AX130" s="8">
        <f t="shared" si="183"/>
        <v>17261.84023729894</v>
      </c>
      <c r="AY130" s="8">
        <f t="shared" si="183"/>
        <v>17755.659802516333</v>
      </c>
      <c r="AZ130" s="8">
        <f t="shared" si="183"/>
        <v>18156.486469183001</v>
      </c>
      <c r="BA130" s="8">
        <f t="shared" si="183"/>
        <v>18573.372732919266</v>
      </c>
      <c r="BB130" s="8">
        <f t="shared" si="183"/>
        <v>19002.992298136658</v>
      </c>
      <c r="BC130" s="8">
        <f t="shared" si="183"/>
        <v>19496.811863354051</v>
      </c>
      <c r="BD130" s="8">
        <f t="shared" si="183"/>
        <v>19894.708127090315</v>
      </c>
      <c r="BE130" s="8">
        <f t="shared" si="183"/>
        <v>20311.59439082658</v>
      </c>
      <c r="BF130" s="8">
        <f t="shared" si="183"/>
        <v>20741.213956043972</v>
      </c>
      <c r="BG130" s="8">
        <f t="shared" si="183"/>
        <v>21235.033521261365</v>
      </c>
      <c r="BH130" s="8">
        <f t="shared" si="183"/>
        <v>21635.860187928032</v>
      </c>
      <c r="BI130" s="8">
        <f t="shared" si="183"/>
        <v>22052.746451664298</v>
      </c>
      <c r="BJ130" s="8">
        <f t="shared" si="183"/>
        <v>22482.36601688169</v>
      </c>
      <c r="BK130" s="8">
        <f t="shared" si="183"/>
        <v>22976.185582099082</v>
      </c>
      <c r="BL130" s="8">
        <f t="shared" si="183"/>
        <v>23377.01224876575</v>
      </c>
      <c r="BM130" s="8">
        <f t="shared" si="183"/>
        <v>23793.898512502015</v>
      </c>
      <c r="BN130" s="8">
        <f t="shared" si="183"/>
        <v>24223.518077719407</v>
      </c>
      <c r="BO130" s="8">
        <f t="shared" si="183"/>
        <v>24717.3376429368</v>
      </c>
      <c r="BP130" s="8">
        <f t="shared" si="183"/>
        <v>25118.164309603468</v>
      </c>
      <c r="BQ130" s="8">
        <f t="shared" ref="BQ130:BW130" si="184" xml:space="preserve"> BQ$124</f>
        <v>25535.050573339733</v>
      </c>
      <c r="BR130" s="8">
        <f t="shared" si="184"/>
        <v>25964.670138557125</v>
      </c>
      <c r="BS130" s="8">
        <f t="shared" si="184"/>
        <v>26458.489703774518</v>
      </c>
      <c r="BT130" s="8">
        <f t="shared" si="184"/>
        <v>26458.489703774518</v>
      </c>
      <c r="BU130" s="8">
        <f t="shared" si="184"/>
        <v>26458.489703774518</v>
      </c>
      <c r="BV130" s="8">
        <f t="shared" si="184"/>
        <v>26458.489703774518</v>
      </c>
      <c r="BW130" s="8">
        <f t="shared" si="184"/>
        <v>26458.489703774518</v>
      </c>
    </row>
    <row r="131" spans="1:75" x14ac:dyDescent="0.25">
      <c r="E131" s="11" t="s">
        <v>247</v>
      </c>
      <c r="G131" s="11" t="s">
        <v>120</v>
      </c>
      <c r="J131" s="11">
        <f t="shared" ref="J131:AO131" si="185">J129-J130</f>
        <v>0</v>
      </c>
      <c r="K131" s="11">
        <f t="shared" si="185"/>
        <v>500</v>
      </c>
      <c r="L131" s="11">
        <f t="shared" si="185"/>
        <v>924.83333333333348</v>
      </c>
      <c r="M131" s="11">
        <f t="shared" si="185"/>
        <v>2018.59706959707</v>
      </c>
      <c r="N131" s="11">
        <f t="shared" si="185"/>
        <v>3229.227504379679</v>
      </c>
      <c r="O131" s="11">
        <f t="shared" si="185"/>
        <v>6627.2419391622889</v>
      </c>
      <c r="P131" s="11">
        <f t="shared" si="185"/>
        <v>7052.0752724956219</v>
      </c>
      <c r="Q131" s="11">
        <f t="shared" si="185"/>
        <v>8145.839008759358</v>
      </c>
      <c r="R131" s="11">
        <f t="shared" si="185"/>
        <v>9356.4694435419697</v>
      </c>
      <c r="S131" s="11">
        <f t="shared" si="185"/>
        <v>12754.483878324581</v>
      </c>
      <c r="T131" s="11">
        <f t="shared" si="185"/>
        <v>13179.317211657917</v>
      </c>
      <c r="U131" s="11">
        <f t="shared" si="185"/>
        <v>14273.080947921655</v>
      </c>
      <c r="V131" s="11">
        <f t="shared" si="185"/>
        <v>15483.711382704263</v>
      </c>
      <c r="W131" s="11">
        <f t="shared" si="185"/>
        <v>18881.725817486877</v>
      </c>
      <c r="X131" s="11">
        <f t="shared" si="185"/>
        <v>20090.113553750612</v>
      </c>
      <c r="Y131" s="11">
        <f t="shared" si="185"/>
        <v>21183.877290014352</v>
      </c>
      <c r="Z131" s="11">
        <f t="shared" si="185"/>
        <v>22394.50772479696</v>
      </c>
      <c r="AA131" s="11">
        <f t="shared" si="185"/>
        <v>25011.898159579567</v>
      </c>
      <c r="AB131" s="11">
        <f t="shared" si="185"/>
        <v>26217.355492912902</v>
      </c>
      <c r="AC131" s="11">
        <f t="shared" si="185"/>
        <v>27311.119229176631</v>
      </c>
      <c r="AD131" s="11">
        <f t="shared" si="185"/>
        <v>28521.749663959239</v>
      </c>
      <c r="AE131" s="11">
        <f t="shared" si="185"/>
        <v>31139.140098741846</v>
      </c>
      <c r="AF131" s="11">
        <f t="shared" si="185"/>
        <v>32344.597432075177</v>
      </c>
      <c r="AG131" s="11">
        <f t="shared" si="185"/>
        <v>33438.361168338917</v>
      </c>
      <c r="AH131" s="11">
        <f t="shared" si="185"/>
        <v>34648.991603121525</v>
      </c>
      <c r="AI131" s="11">
        <f t="shared" si="185"/>
        <v>37266.382037904128</v>
      </c>
      <c r="AJ131" s="11">
        <f t="shared" si="185"/>
        <v>38471.839371237467</v>
      </c>
      <c r="AK131" s="11">
        <f t="shared" si="185"/>
        <v>39565.6031075012</v>
      </c>
      <c r="AL131" s="11">
        <f t="shared" si="185"/>
        <v>40776.233542283808</v>
      </c>
      <c r="AM131" s="11">
        <f t="shared" si="185"/>
        <v>43393.623977066418</v>
      </c>
      <c r="AN131" s="11">
        <f t="shared" si="185"/>
        <v>44602.011713330154</v>
      </c>
      <c r="AO131" s="11">
        <f t="shared" si="185"/>
        <v>45695.775449593893</v>
      </c>
      <c r="AP131" s="11">
        <f t="shared" ref="AP131:BU131" si="186">AP129-AP130</f>
        <v>46906.405884376501</v>
      </c>
      <c r="AQ131" s="11">
        <f t="shared" si="186"/>
        <v>49523.796319159112</v>
      </c>
      <c r="AR131" s="11">
        <f t="shared" si="186"/>
        <v>50729.253652492444</v>
      </c>
      <c r="AS131" s="11">
        <f t="shared" si="186"/>
        <v>51823.017388756183</v>
      </c>
      <c r="AT131" s="11">
        <f t="shared" si="186"/>
        <v>53033.647823538791</v>
      </c>
      <c r="AU131" s="11">
        <f t="shared" si="186"/>
        <v>55651.038258321387</v>
      </c>
      <c r="AV131" s="11">
        <f t="shared" si="186"/>
        <v>56856.495591654719</v>
      </c>
      <c r="AW131" s="11">
        <f t="shared" si="186"/>
        <v>57950.259327918451</v>
      </c>
      <c r="AX131" s="11">
        <f t="shared" si="186"/>
        <v>59160.889762701059</v>
      </c>
      <c r="AY131" s="11">
        <f t="shared" si="186"/>
        <v>61778.280197483655</v>
      </c>
      <c r="AZ131" s="11">
        <f t="shared" si="186"/>
        <v>62983.737530816987</v>
      </c>
      <c r="BA131" s="11">
        <f t="shared" si="186"/>
        <v>64077.501267080719</v>
      </c>
      <c r="BB131" s="11">
        <f t="shared" si="186"/>
        <v>65288.131701863327</v>
      </c>
      <c r="BC131" s="11">
        <f t="shared" si="186"/>
        <v>67905.522136645915</v>
      </c>
      <c r="BD131" s="11">
        <f t="shared" si="186"/>
        <v>69113.909872909659</v>
      </c>
      <c r="BE131" s="11">
        <f t="shared" si="186"/>
        <v>70207.673609173391</v>
      </c>
      <c r="BF131" s="11">
        <f t="shared" si="186"/>
        <v>71418.304043955999</v>
      </c>
      <c r="BG131" s="11">
        <f t="shared" si="186"/>
        <v>74035.694478738587</v>
      </c>
      <c r="BH131" s="11">
        <f t="shared" si="186"/>
        <v>75241.151812071927</v>
      </c>
      <c r="BI131" s="11">
        <f t="shared" si="186"/>
        <v>76334.915548335659</v>
      </c>
      <c r="BJ131" s="11">
        <f t="shared" si="186"/>
        <v>77545.545983118267</v>
      </c>
      <c r="BK131" s="11">
        <f t="shared" si="186"/>
        <v>80162.93641790087</v>
      </c>
      <c r="BL131" s="11">
        <f t="shared" si="186"/>
        <v>81368.393751234194</v>
      </c>
      <c r="BM131" s="11">
        <f t="shared" si="186"/>
        <v>82462.157487497927</v>
      </c>
      <c r="BN131" s="11">
        <f t="shared" si="186"/>
        <v>83672.787922280535</v>
      </c>
      <c r="BO131" s="11">
        <f t="shared" si="186"/>
        <v>86290.178357063123</v>
      </c>
      <c r="BP131" s="11">
        <f t="shared" si="186"/>
        <v>87495.635690396462</v>
      </c>
      <c r="BQ131" s="11">
        <f t="shared" si="186"/>
        <v>88589.399426660195</v>
      </c>
      <c r="BR131" s="11">
        <f t="shared" si="186"/>
        <v>89800.029861442803</v>
      </c>
      <c r="BS131" s="11">
        <f t="shared" si="186"/>
        <v>92417.420296225406</v>
      </c>
      <c r="BT131" s="11">
        <f t="shared" si="186"/>
        <v>92417.420296225406</v>
      </c>
      <c r="BU131" s="11">
        <f t="shared" si="186"/>
        <v>92417.420296225406</v>
      </c>
      <c r="BV131" s="11">
        <f t="shared" ref="BV131:BW131" si="187">BV129-BV130</f>
        <v>92417.420296225406</v>
      </c>
      <c r="BW131" s="11">
        <f t="shared" si="187"/>
        <v>92417.420296225406</v>
      </c>
    </row>
    <row r="132" spans="1:75" s="224" customFormat="1" x14ac:dyDescent="0.25">
      <c r="A132" s="222"/>
      <c r="B132" s="222"/>
      <c r="C132" s="223"/>
      <c r="E132" s="225" t="s">
        <v>248</v>
      </c>
      <c r="F132" s="225"/>
      <c r="G132" s="225" t="s">
        <v>120</v>
      </c>
      <c r="H132" s="225"/>
      <c r="I132" s="225"/>
      <c r="J132" s="225">
        <f t="shared" ref="J132" si="188">I131-J131</f>
        <v>0</v>
      </c>
      <c r="K132" s="225">
        <f t="shared" ref="K132" si="189">J131-K131</f>
        <v>-500</v>
      </c>
      <c r="L132" s="225">
        <f t="shared" ref="L132" si="190">K131-L131</f>
        <v>-424.83333333333348</v>
      </c>
      <c r="M132" s="225">
        <f t="shared" ref="M132" si="191">L131-M131</f>
        <v>-1093.7637362637365</v>
      </c>
      <c r="N132" s="225">
        <f t="shared" ref="N132" si="192">M131-N131</f>
        <v>-1210.630434782609</v>
      </c>
      <c r="O132" s="225">
        <f t="shared" ref="O132" si="193">N131-O131</f>
        <v>-3398.0144347826099</v>
      </c>
      <c r="P132" s="225">
        <f t="shared" ref="P132" si="194">O131-P131</f>
        <v>-424.83333333333303</v>
      </c>
      <c r="Q132" s="225">
        <f t="shared" ref="Q132" si="195">P131-Q131</f>
        <v>-1093.7637362637361</v>
      </c>
      <c r="R132" s="225">
        <f t="shared" ref="R132" si="196">Q131-R131</f>
        <v>-1210.6304347826117</v>
      </c>
      <c r="S132" s="225">
        <f t="shared" ref="S132" si="197">R131-S131</f>
        <v>-3398.0144347826117</v>
      </c>
      <c r="T132" s="225">
        <f t="shared" ref="T132" si="198">S131-T131</f>
        <v>-424.83333333333576</v>
      </c>
      <c r="U132" s="225">
        <f t="shared" ref="U132" si="199">T131-U131</f>
        <v>-1093.7637362637379</v>
      </c>
      <c r="V132" s="225">
        <f t="shared" ref="V132" si="200">U131-V131</f>
        <v>-1210.6304347826081</v>
      </c>
      <c r="W132" s="225">
        <f t="shared" ref="W132" si="201">V131-W131</f>
        <v>-3398.0144347826135</v>
      </c>
      <c r="X132" s="225">
        <f t="shared" ref="X132" si="202">W131-X131</f>
        <v>-1208.3877362637359</v>
      </c>
      <c r="Y132" s="225">
        <f t="shared" ref="Y132" si="203">X131-Y131</f>
        <v>-1093.7637362637397</v>
      </c>
      <c r="Z132" s="225">
        <f t="shared" ref="Z132" si="204">Y131-Z131</f>
        <v>-1210.6304347826081</v>
      </c>
      <c r="AA132" s="225">
        <f t="shared" ref="AA132" si="205">Z131-AA131</f>
        <v>-2617.3904347826065</v>
      </c>
      <c r="AB132" s="225">
        <f t="shared" ref="AB132" si="206">AA131-AB131</f>
        <v>-1205.4573333333356</v>
      </c>
      <c r="AC132" s="225">
        <f t="shared" ref="AC132" si="207">AB131-AC131</f>
        <v>-1093.7637362637288</v>
      </c>
      <c r="AD132" s="225">
        <f t="shared" ref="AD132" si="208">AC131-AD131</f>
        <v>-1210.6304347826081</v>
      </c>
      <c r="AE132" s="225">
        <f t="shared" ref="AE132" si="209">AD131-AE131</f>
        <v>-2617.3904347826065</v>
      </c>
      <c r="AF132" s="225">
        <f t="shared" ref="AF132" si="210">AE131-AF131</f>
        <v>-1205.4573333333319</v>
      </c>
      <c r="AG132" s="225">
        <f t="shared" ref="AG132" si="211">AF131-AG131</f>
        <v>-1093.7637362637397</v>
      </c>
      <c r="AH132" s="225">
        <f t="shared" ref="AH132" si="212">AG131-AH131</f>
        <v>-1210.6304347826081</v>
      </c>
      <c r="AI132" s="225">
        <f t="shared" ref="AI132" si="213">AH131-AI131</f>
        <v>-2617.3904347826028</v>
      </c>
      <c r="AJ132" s="225">
        <f t="shared" ref="AJ132" si="214">AI131-AJ131</f>
        <v>-1205.4573333333392</v>
      </c>
      <c r="AK132" s="225">
        <f t="shared" ref="AK132" si="215">AJ131-AK131</f>
        <v>-1093.7637362637324</v>
      </c>
      <c r="AL132" s="225">
        <f t="shared" ref="AL132" si="216">AK131-AL131</f>
        <v>-1210.6304347826081</v>
      </c>
      <c r="AM132" s="225">
        <f t="shared" ref="AM132" si="217">AL131-AM131</f>
        <v>-2617.3904347826101</v>
      </c>
      <c r="AN132" s="225">
        <f t="shared" ref="AN132" si="218">AM131-AN131</f>
        <v>-1208.3877362637359</v>
      </c>
      <c r="AO132" s="225">
        <f t="shared" ref="AO132" si="219">AN131-AO131</f>
        <v>-1093.7637362637397</v>
      </c>
      <c r="AP132" s="225">
        <f t="shared" ref="AP132" si="220">AO131-AP131</f>
        <v>-1210.6304347826081</v>
      </c>
      <c r="AQ132" s="225">
        <f t="shared" ref="AQ132" si="221">AP131-AQ131</f>
        <v>-2617.3904347826101</v>
      </c>
      <c r="AR132" s="225">
        <f t="shared" ref="AR132" si="222">AQ131-AR131</f>
        <v>-1205.4573333333319</v>
      </c>
      <c r="AS132" s="225">
        <f t="shared" ref="AS132" si="223">AR131-AS131</f>
        <v>-1093.7637362637397</v>
      </c>
      <c r="AT132" s="225">
        <f t="shared" ref="AT132" si="224">AS131-AT131</f>
        <v>-1210.6304347826081</v>
      </c>
      <c r="AU132" s="225">
        <f t="shared" ref="AU132" si="225">AT131-AU131</f>
        <v>-2617.3904347825955</v>
      </c>
      <c r="AV132" s="225">
        <f t="shared" ref="AV132" si="226">AU131-AV131</f>
        <v>-1205.4573333333319</v>
      </c>
      <c r="AW132" s="225">
        <f t="shared" ref="AW132" si="227">AV131-AW131</f>
        <v>-1093.7637362637324</v>
      </c>
      <c r="AX132" s="225">
        <f t="shared" ref="AX132" si="228">AW131-AX131</f>
        <v>-1210.6304347826081</v>
      </c>
      <c r="AY132" s="225">
        <f t="shared" ref="AY132" si="229">AX131-AY131</f>
        <v>-2617.3904347825955</v>
      </c>
      <c r="AZ132" s="225">
        <f t="shared" ref="AZ132" si="230">AY131-AZ131</f>
        <v>-1205.4573333333319</v>
      </c>
      <c r="BA132" s="225">
        <f t="shared" ref="BA132" si="231">AZ131-BA131</f>
        <v>-1093.7637362637324</v>
      </c>
      <c r="BB132" s="225">
        <f t="shared" ref="BB132" si="232">BA131-BB131</f>
        <v>-1210.6304347826081</v>
      </c>
      <c r="BC132" s="225">
        <f t="shared" ref="BC132" si="233">BB131-BC131</f>
        <v>-2617.3904347825883</v>
      </c>
      <c r="BD132" s="225">
        <f t="shared" ref="BD132" si="234">BC131-BD131</f>
        <v>-1208.3877362637431</v>
      </c>
      <c r="BE132" s="225">
        <f t="shared" ref="BE132" si="235">BD131-BE131</f>
        <v>-1093.7637362637324</v>
      </c>
      <c r="BF132" s="225">
        <f t="shared" ref="BF132" si="236">BE131-BF131</f>
        <v>-1210.6304347826081</v>
      </c>
      <c r="BG132" s="225">
        <f t="shared" ref="BG132" si="237">BF131-BG131</f>
        <v>-2617.3904347825883</v>
      </c>
      <c r="BH132" s="225">
        <f t="shared" ref="BH132" si="238">BG131-BH131</f>
        <v>-1205.4573333333392</v>
      </c>
      <c r="BI132" s="225">
        <f t="shared" ref="BI132" si="239">BH131-BI131</f>
        <v>-1093.7637362637324</v>
      </c>
      <c r="BJ132" s="225">
        <f t="shared" ref="BJ132" si="240">BI131-BJ131</f>
        <v>-1210.6304347826081</v>
      </c>
      <c r="BK132" s="225">
        <f t="shared" ref="BK132" si="241">BJ131-BK131</f>
        <v>-2617.3904347826028</v>
      </c>
      <c r="BL132" s="225">
        <f t="shared" ref="BL132" si="242">BK131-BL131</f>
        <v>-1205.4573333333246</v>
      </c>
      <c r="BM132" s="225">
        <f t="shared" ref="BM132" si="243">BL131-BM131</f>
        <v>-1093.7637362637324</v>
      </c>
      <c r="BN132" s="225">
        <f t="shared" ref="BN132" si="244">BM131-BN131</f>
        <v>-1210.6304347826081</v>
      </c>
      <c r="BO132" s="225">
        <f t="shared" ref="BO132" si="245">BN131-BO131</f>
        <v>-2617.3904347825883</v>
      </c>
      <c r="BP132" s="225">
        <f t="shared" ref="BP132" si="246">BO131-BP131</f>
        <v>-1205.4573333333392</v>
      </c>
      <c r="BQ132" s="225">
        <f t="shared" ref="BQ132" si="247">BP131-BQ131</f>
        <v>-1093.7637362637324</v>
      </c>
      <c r="BR132" s="225">
        <f t="shared" ref="BR132" si="248">BQ131-BR131</f>
        <v>-1210.6304347826081</v>
      </c>
      <c r="BS132" s="225">
        <f t="shared" ref="BS132" si="249">BR131-BS131</f>
        <v>-2617.3904347826028</v>
      </c>
      <c r="BT132" s="225">
        <f t="shared" ref="BT132" si="250">BS131-BT131</f>
        <v>0</v>
      </c>
      <c r="BU132" s="225">
        <f t="shared" ref="BU132" si="251">BT131-BU131</f>
        <v>0</v>
      </c>
      <c r="BV132" s="225">
        <f t="shared" ref="BV132" si="252">BU131-BV131</f>
        <v>0</v>
      </c>
      <c r="BW132" s="225">
        <f>BV131-BW131</f>
        <v>0</v>
      </c>
    </row>
  </sheetData>
  <conditionalFormatting sqref="F2">
    <cfRule type="cellIs" dxfId="41" priority="1" stopIfTrue="1" operator="notEqual">
      <formula>0</formula>
    </cfRule>
    <cfRule type="cellIs" dxfId="40" priority="2" stopIfTrue="1" operator="equal">
      <formula>""</formula>
    </cfRule>
  </conditionalFormatting>
  <conditionalFormatting sqref="J3:BW3">
    <cfRule type="cellIs" dxfId="39" priority="5" stopIfTrue="1" operator="equal">
      <formula>"Pre-fcst"</formula>
    </cfRule>
    <cfRule type="cellIs" dxfId="38" priority="6" stopIfTrue="1" operator="equal">
      <formula>"Forecast"</formula>
    </cfRule>
  </conditionalFormatting>
  <printOptions verticalCentered="1" headings="1"/>
  <pageMargins left="0.74803149606299213" right="0.74803149606299213" top="0.98425196850393704" bottom="0.98425196850393704" header="0.51181102362204722" footer="0.51181102362204722"/>
  <pageSetup paperSize="9" scale="55" orientation="landscape" blackAndWhite="1" r:id="rId1"/>
  <headerFooter alignWithMargins="0">
    <oddHeader>&amp;L&amp;"Arial,Bold"&amp;14F1F9 Training Model&amp;C&amp;"Arial,Bold"&amp;14Sheet: &amp;A&amp;R&amp;"Arial,Bold"&amp;14CONFIDENTIAL</oddHeader>
    <oddFooter>&amp;L&amp;F ( Printed on &amp;D at &amp;T )&amp;RPage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2507A7-FA38-49AA-82DF-B69482429FFC}">
  <sheetPr>
    <tabColor indexed="13"/>
    <outlinePr summaryBelow="0" summaryRight="0"/>
  </sheetPr>
  <dimension ref="A1:BX38"/>
  <sheetViews>
    <sheetView defaultGridColor="0" colorId="22" zoomScale="65" workbookViewId="0">
      <pane xSplit="9" ySplit="5" topLeftCell="J6" activePane="bottomRight" state="frozen"/>
      <selection activeCell="F2" sqref="F2:G2"/>
      <selection pane="topRight" activeCell="F2" sqref="F2:G2"/>
      <selection pane="bottomLeft" activeCell="F2" sqref="F2:G2"/>
      <selection pane="bottomRight" activeCell="E48" sqref="E48"/>
    </sheetView>
  </sheetViews>
  <sheetFormatPr defaultColWidth="0" defaultRowHeight="13.2" x14ac:dyDescent="0.25"/>
  <cols>
    <col min="1" max="2" width="1.21875" style="2" customWidth="1"/>
    <col min="3" max="3" width="1.21875" style="14" customWidth="1"/>
    <col min="4" max="4" width="1.21875" style="1" customWidth="1"/>
    <col min="5" max="5" width="40.77734375" style="11" customWidth="1"/>
    <col min="6" max="6" width="12.77734375" style="11" customWidth="1"/>
    <col min="7" max="8" width="11.77734375" style="11" customWidth="1"/>
    <col min="9" max="9" width="2.77734375" style="11" customWidth="1"/>
    <col min="10" max="75" width="11.77734375" style="11" customWidth="1"/>
    <col min="76" max="76" width="11.77734375" style="44" hidden="1" customWidth="1"/>
    <col min="77" max="16384" width="11.77734375" style="12" hidden="1"/>
  </cols>
  <sheetData>
    <row r="1" spans="1:76" s="46" customFormat="1" ht="25.8" x14ac:dyDescent="0.25">
      <c r="A1" s="51" t="str">
        <f ca="1" xml:space="preserve"> RIGHT(CELL("filename", A1), LEN(CELL("filename", A1)) - SEARCH("]", CELL("filename", A1)))</f>
        <v>NCA</v>
      </c>
      <c r="B1" s="2"/>
      <c r="C1" s="14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</row>
    <row r="2" spans="1:76" s="15" customFormat="1" ht="14.4" x14ac:dyDescent="0.25">
      <c r="A2" s="56"/>
      <c r="B2" s="56"/>
      <c r="C2" s="122"/>
      <c r="D2" s="56"/>
      <c r="E2"/>
      <c r="F2" s="138">
        <f>Check!$F$9</f>
        <v>0</v>
      </c>
      <c r="G2" s="61" t="s">
        <v>268</v>
      </c>
      <c r="H2"/>
      <c r="I2"/>
      <c r="J2" s="62">
        <f xml:space="preserve"> Time!J$18</f>
        <v>45565</v>
      </c>
      <c r="K2" s="62">
        <f xml:space="preserve"> Time!K$18</f>
        <v>45657</v>
      </c>
      <c r="L2" s="62">
        <f xml:space="preserve"> Time!L$18</f>
        <v>45747</v>
      </c>
      <c r="M2" s="62">
        <f xml:space="preserve"> Time!M$18</f>
        <v>45838</v>
      </c>
      <c r="N2" s="62">
        <f xml:space="preserve"> Time!N$18</f>
        <v>45930</v>
      </c>
      <c r="O2" s="62">
        <f xml:space="preserve"> Time!O$18</f>
        <v>46022</v>
      </c>
      <c r="P2" s="62">
        <f xml:space="preserve"> Time!P$18</f>
        <v>46112</v>
      </c>
      <c r="Q2" s="62">
        <f xml:space="preserve"> Time!Q$18</f>
        <v>46203</v>
      </c>
      <c r="R2" s="62">
        <f xml:space="preserve"> Time!R$18</f>
        <v>46295</v>
      </c>
      <c r="S2" s="62">
        <f xml:space="preserve"> Time!S$18</f>
        <v>46387</v>
      </c>
      <c r="T2" s="62">
        <f xml:space="preserve"> Time!T$18</f>
        <v>46477</v>
      </c>
      <c r="U2" s="62">
        <f xml:space="preserve"> Time!U$18</f>
        <v>46568</v>
      </c>
      <c r="V2" s="62">
        <f xml:space="preserve"> Time!V$18</f>
        <v>46660</v>
      </c>
      <c r="W2" s="62">
        <f xml:space="preserve"> Time!W$18</f>
        <v>46752</v>
      </c>
      <c r="X2" s="62">
        <f xml:space="preserve"> Time!X$18</f>
        <v>46843</v>
      </c>
      <c r="Y2" s="62">
        <f xml:space="preserve"> Time!Y$18</f>
        <v>46934</v>
      </c>
      <c r="Z2" s="62">
        <f xml:space="preserve"> Time!Z$18</f>
        <v>47026</v>
      </c>
      <c r="AA2" s="62">
        <f xml:space="preserve"> Time!AA$18</f>
        <v>47118</v>
      </c>
      <c r="AB2" s="62">
        <f xml:space="preserve"> Time!AB$18</f>
        <v>47208</v>
      </c>
      <c r="AC2" s="62">
        <f xml:space="preserve"> Time!AC$18</f>
        <v>47299</v>
      </c>
      <c r="AD2" s="62">
        <f xml:space="preserve"> Time!AD$18</f>
        <v>47391</v>
      </c>
      <c r="AE2" s="62">
        <f xml:space="preserve"> Time!AE$18</f>
        <v>47483</v>
      </c>
      <c r="AF2" s="62">
        <f xml:space="preserve"> Time!AF$18</f>
        <v>47573</v>
      </c>
      <c r="AG2" s="62">
        <f xml:space="preserve"> Time!AG$18</f>
        <v>47664</v>
      </c>
      <c r="AH2" s="62">
        <f xml:space="preserve"> Time!AH$18</f>
        <v>47756</v>
      </c>
      <c r="AI2" s="62">
        <f xml:space="preserve"> Time!AI$18</f>
        <v>47848</v>
      </c>
      <c r="AJ2" s="62">
        <f xml:space="preserve"> Time!AJ$18</f>
        <v>47938</v>
      </c>
      <c r="AK2" s="62">
        <f xml:space="preserve"> Time!AK$18</f>
        <v>48029</v>
      </c>
      <c r="AL2" s="62">
        <f xml:space="preserve"> Time!AL$18</f>
        <v>48121</v>
      </c>
      <c r="AM2" s="62">
        <f xml:space="preserve"> Time!AM$18</f>
        <v>48213</v>
      </c>
      <c r="AN2" s="62">
        <f xml:space="preserve"> Time!AN$18</f>
        <v>48304</v>
      </c>
      <c r="AO2" s="62">
        <f xml:space="preserve"> Time!AO$18</f>
        <v>48395</v>
      </c>
      <c r="AP2" s="62">
        <f xml:space="preserve"> Time!AP$18</f>
        <v>48487</v>
      </c>
      <c r="AQ2" s="62">
        <f xml:space="preserve"> Time!AQ$18</f>
        <v>48579</v>
      </c>
      <c r="AR2" s="62">
        <f xml:space="preserve"> Time!AR$18</f>
        <v>48669</v>
      </c>
      <c r="AS2" s="62">
        <f xml:space="preserve"> Time!AS$18</f>
        <v>48760</v>
      </c>
      <c r="AT2" s="62">
        <f xml:space="preserve"> Time!AT$18</f>
        <v>48852</v>
      </c>
      <c r="AU2" s="62">
        <f xml:space="preserve"> Time!AU$18</f>
        <v>48944</v>
      </c>
      <c r="AV2" s="62">
        <f xml:space="preserve"> Time!AV$18</f>
        <v>49034</v>
      </c>
      <c r="AW2" s="62">
        <f xml:space="preserve"> Time!AW$18</f>
        <v>49125</v>
      </c>
      <c r="AX2" s="62">
        <f xml:space="preserve"> Time!AX$18</f>
        <v>49217</v>
      </c>
      <c r="AY2" s="62">
        <f xml:space="preserve"> Time!AY$18</f>
        <v>49309</v>
      </c>
      <c r="AZ2" s="62">
        <f xml:space="preserve"> Time!AZ$18</f>
        <v>49399</v>
      </c>
      <c r="BA2" s="62">
        <f xml:space="preserve"> Time!BA$18</f>
        <v>49490</v>
      </c>
      <c r="BB2" s="62">
        <f xml:space="preserve"> Time!BB$18</f>
        <v>49582</v>
      </c>
      <c r="BC2" s="62">
        <f xml:space="preserve"> Time!BC$18</f>
        <v>49674</v>
      </c>
      <c r="BD2" s="62">
        <f xml:space="preserve"> Time!BD$18</f>
        <v>49765</v>
      </c>
      <c r="BE2" s="62">
        <f xml:space="preserve"> Time!BE$18</f>
        <v>49856</v>
      </c>
      <c r="BF2" s="62">
        <f xml:space="preserve"> Time!BF$18</f>
        <v>49948</v>
      </c>
      <c r="BG2" s="62">
        <f xml:space="preserve"> Time!BG$18</f>
        <v>50040</v>
      </c>
      <c r="BH2" s="62">
        <f xml:space="preserve"> Time!BH$18</f>
        <v>50130</v>
      </c>
      <c r="BI2" s="62">
        <f xml:space="preserve"> Time!BI$18</f>
        <v>50221</v>
      </c>
      <c r="BJ2" s="62">
        <f xml:space="preserve"> Time!BJ$18</f>
        <v>50313</v>
      </c>
      <c r="BK2" s="62">
        <f xml:space="preserve"> Time!BK$18</f>
        <v>50405</v>
      </c>
      <c r="BL2" s="62">
        <f xml:space="preserve"> Time!BL$18</f>
        <v>50495</v>
      </c>
      <c r="BM2" s="62">
        <f xml:space="preserve"> Time!BM$18</f>
        <v>50586</v>
      </c>
      <c r="BN2" s="62">
        <f xml:space="preserve"> Time!BN$18</f>
        <v>50678</v>
      </c>
      <c r="BO2" s="62">
        <f xml:space="preserve"> Time!BO$18</f>
        <v>50770</v>
      </c>
      <c r="BP2" s="62">
        <f xml:space="preserve"> Time!BP$18</f>
        <v>50860</v>
      </c>
      <c r="BQ2" s="62">
        <f xml:space="preserve"> Time!BQ$18</f>
        <v>50951</v>
      </c>
      <c r="BR2" s="62">
        <f xml:space="preserve"> Time!BR$18</f>
        <v>51043</v>
      </c>
      <c r="BS2" s="62">
        <f xml:space="preserve"> Time!BS$18</f>
        <v>51135</v>
      </c>
      <c r="BT2" s="62">
        <f xml:space="preserve"> Time!BT$18</f>
        <v>51226</v>
      </c>
      <c r="BU2" s="62">
        <f xml:space="preserve"> Time!BU$18</f>
        <v>51317</v>
      </c>
      <c r="BV2" s="62">
        <f xml:space="preserve"> Time!BV$18</f>
        <v>51409</v>
      </c>
      <c r="BW2" s="62">
        <f xml:space="preserve"> Time!BW$18</f>
        <v>51501</v>
      </c>
      <c r="BX2" s="62"/>
    </row>
    <row r="3" spans="1:76" s="15" customFormat="1" ht="14.4" x14ac:dyDescent="0.25">
      <c r="A3" s="56"/>
      <c r="B3" s="56"/>
      <c r="C3" s="57"/>
      <c r="D3" s="56"/>
      <c r="E3"/>
      <c r="F3"/>
      <c r="G3"/>
      <c r="H3"/>
      <c r="I3"/>
      <c r="J3" s="91" t="str">
        <f xml:space="preserve"> Time!J$114</f>
        <v>Pre-fcst</v>
      </c>
      <c r="K3" s="91" t="str">
        <f xml:space="preserve"> Time!K$114</f>
        <v>Pre-fcst</v>
      </c>
      <c r="L3" s="91" t="str">
        <f xml:space="preserve"> Time!L$114</f>
        <v>Forecast</v>
      </c>
      <c r="M3" s="91" t="str">
        <f xml:space="preserve"> Time!M$114</f>
        <v>Forecast</v>
      </c>
      <c r="N3" s="91" t="str">
        <f xml:space="preserve"> Time!N$114</f>
        <v>Forecast</v>
      </c>
      <c r="O3" s="91" t="str">
        <f xml:space="preserve"> Time!O$114</f>
        <v>Forecast</v>
      </c>
      <c r="P3" s="91" t="str">
        <f xml:space="preserve"> Time!P$114</f>
        <v>Forecast</v>
      </c>
      <c r="Q3" s="91" t="str">
        <f xml:space="preserve"> Time!Q$114</f>
        <v>Forecast</v>
      </c>
      <c r="R3" s="91" t="str">
        <f xml:space="preserve"> Time!R$114</f>
        <v>Forecast</v>
      </c>
      <c r="S3" s="91" t="str">
        <f xml:space="preserve"> Time!S$114</f>
        <v>Forecast</v>
      </c>
      <c r="T3" s="91" t="str">
        <f xml:space="preserve"> Time!T$114</f>
        <v>Forecast</v>
      </c>
      <c r="U3" s="91" t="str">
        <f xml:space="preserve"> Time!U$114</f>
        <v>Forecast</v>
      </c>
      <c r="V3" s="91" t="str">
        <f xml:space="preserve"> Time!V$114</f>
        <v>Forecast</v>
      </c>
      <c r="W3" s="91" t="str">
        <f xml:space="preserve"> Time!W$114</f>
        <v>Forecast</v>
      </c>
      <c r="X3" s="91" t="str">
        <f xml:space="preserve"> Time!X$114</f>
        <v>Forecast</v>
      </c>
      <c r="Y3" s="91" t="str">
        <f xml:space="preserve"> Time!Y$114</f>
        <v>Forecast</v>
      </c>
      <c r="Z3" s="91" t="str">
        <f xml:space="preserve"> Time!Z$114</f>
        <v>Forecast</v>
      </c>
      <c r="AA3" s="91" t="str">
        <f xml:space="preserve"> Time!AA$114</f>
        <v>Forecast</v>
      </c>
      <c r="AB3" s="91" t="str">
        <f xml:space="preserve"> Time!AB$114</f>
        <v>Forecast</v>
      </c>
      <c r="AC3" s="91" t="str">
        <f xml:space="preserve"> Time!AC$114</f>
        <v>Forecast</v>
      </c>
      <c r="AD3" s="91" t="str">
        <f xml:space="preserve"> Time!AD$114</f>
        <v>Forecast</v>
      </c>
      <c r="AE3" s="91" t="str">
        <f xml:space="preserve"> Time!AE$114</f>
        <v>Forecast</v>
      </c>
      <c r="AF3" s="91" t="str">
        <f xml:space="preserve"> Time!AF$114</f>
        <v>Forecast</v>
      </c>
      <c r="AG3" s="91" t="str">
        <f xml:space="preserve"> Time!AG$114</f>
        <v>Forecast</v>
      </c>
      <c r="AH3" s="91" t="str">
        <f xml:space="preserve"> Time!AH$114</f>
        <v>Forecast</v>
      </c>
      <c r="AI3" s="91" t="str">
        <f xml:space="preserve"> Time!AI$114</f>
        <v>Forecast</v>
      </c>
      <c r="AJ3" s="91" t="str">
        <f xml:space="preserve"> Time!AJ$114</f>
        <v>Forecast</v>
      </c>
      <c r="AK3" s="91" t="str">
        <f xml:space="preserve"> Time!AK$114</f>
        <v>Forecast</v>
      </c>
      <c r="AL3" s="91" t="str">
        <f xml:space="preserve"> Time!AL$114</f>
        <v>Forecast</v>
      </c>
      <c r="AM3" s="91" t="str">
        <f xml:space="preserve"> Time!AM$114</f>
        <v>Forecast</v>
      </c>
      <c r="AN3" s="91" t="str">
        <f xml:space="preserve"> Time!AN$114</f>
        <v>Forecast</v>
      </c>
      <c r="AO3" s="91" t="str">
        <f xml:space="preserve"> Time!AO$114</f>
        <v>Forecast</v>
      </c>
      <c r="AP3" s="91" t="str">
        <f xml:space="preserve"> Time!AP$114</f>
        <v>Forecast</v>
      </c>
      <c r="AQ3" s="91" t="str">
        <f xml:space="preserve"> Time!AQ$114</f>
        <v>Forecast</v>
      </c>
      <c r="AR3" s="91" t="str">
        <f xml:space="preserve"> Time!AR$114</f>
        <v>Forecast</v>
      </c>
      <c r="AS3" s="91" t="str">
        <f xml:space="preserve"> Time!AS$114</f>
        <v>Forecast</v>
      </c>
      <c r="AT3" s="91" t="str">
        <f xml:space="preserve"> Time!AT$114</f>
        <v>Forecast</v>
      </c>
      <c r="AU3" s="91" t="str">
        <f xml:space="preserve"> Time!AU$114</f>
        <v>Forecast</v>
      </c>
      <c r="AV3" s="91" t="str">
        <f xml:space="preserve"> Time!AV$114</f>
        <v>Forecast</v>
      </c>
      <c r="AW3" s="91" t="str">
        <f xml:space="preserve"> Time!AW$114</f>
        <v>Forecast</v>
      </c>
      <c r="AX3" s="91" t="str">
        <f xml:space="preserve"> Time!AX$114</f>
        <v>Forecast</v>
      </c>
      <c r="AY3" s="91" t="str">
        <f xml:space="preserve"> Time!AY$114</f>
        <v>Forecast</v>
      </c>
      <c r="AZ3" s="91" t="str">
        <f xml:space="preserve"> Time!AZ$114</f>
        <v>Forecast</v>
      </c>
      <c r="BA3" s="91" t="str">
        <f xml:space="preserve"> Time!BA$114</f>
        <v>Forecast</v>
      </c>
      <c r="BB3" s="91" t="str">
        <f xml:space="preserve"> Time!BB$114</f>
        <v>Forecast</v>
      </c>
      <c r="BC3" s="91" t="str">
        <f xml:space="preserve"> Time!BC$114</f>
        <v>Forecast</v>
      </c>
      <c r="BD3" s="91" t="str">
        <f xml:space="preserve"> Time!BD$114</f>
        <v>Forecast</v>
      </c>
      <c r="BE3" s="91" t="str">
        <f xml:space="preserve"> Time!BE$114</f>
        <v>Forecast</v>
      </c>
      <c r="BF3" s="91" t="str">
        <f xml:space="preserve"> Time!BF$114</f>
        <v>Forecast</v>
      </c>
      <c r="BG3" s="91" t="str">
        <f xml:space="preserve"> Time!BG$114</f>
        <v>Forecast</v>
      </c>
      <c r="BH3" s="91" t="str">
        <f xml:space="preserve"> Time!BH$114</f>
        <v>Forecast</v>
      </c>
      <c r="BI3" s="91" t="str">
        <f xml:space="preserve"> Time!BI$114</f>
        <v>Forecast</v>
      </c>
      <c r="BJ3" s="91" t="str">
        <f xml:space="preserve"> Time!BJ$114</f>
        <v>Forecast</v>
      </c>
      <c r="BK3" s="91" t="str">
        <f xml:space="preserve"> Time!BK$114</f>
        <v>Forecast</v>
      </c>
      <c r="BL3" s="91" t="str">
        <f xml:space="preserve"> Time!BL$114</f>
        <v>Forecast</v>
      </c>
      <c r="BM3" s="91" t="str">
        <f xml:space="preserve"> Time!BM$114</f>
        <v>Forecast</v>
      </c>
      <c r="BN3" s="91" t="str">
        <f xml:space="preserve"> Time!BN$114</f>
        <v>Forecast</v>
      </c>
      <c r="BO3" s="91" t="str">
        <f xml:space="preserve"> Time!BO$114</f>
        <v>Forecast</v>
      </c>
      <c r="BP3" s="91" t="str">
        <f xml:space="preserve"> Time!BP$114</f>
        <v>Forecast</v>
      </c>
      <c r="BQ3" s="91" t="str">
        <f xml:space="preserve"> Time!BQ$114</f>
        <v>Forecast</v>
      </c>
      <c r="BR3" s="91" t="str">
        <f xml:space="preserve"> Time!BR$114</f>
        <v>Forecast</v>
      </c>
      <c r="BS3" s="91" t="str">
        <f xml:space="preserve"> Time!BS$114</f>
        <v>Forecast</v>
      </c>
      <c r="BT3" s="91" t="str">
        <f xml:space="preserve"> Time!BT$114</f>
        <v>Post-fcst</v>
      </c>
      <c r="BU3" s="91" t="str">
        <f xml:space="preserve"> Time!BU$114</f>
        <v>Post-fcst</v>
      </c>
      <c r="BV3" s="91" t="str">
        <f xml:space="preserve"> Time!BV$114</f>
        <v>Post-fcst</v>
      </c>
      <c r="BW3" s="91" t="str">
        <f xml:space="preserve"> Time!BW$114</f>
        <v>Post-fcst</v>
      </c>
      <c r="BX3" s="62"/>
    </row>
    <row r="4" spans="1:76" s="47" customFormat="1" ht="14.4" x14ac:dyDescent="0.25">
      <c r="A4" s="52"/>
      <c r="B4" s="52"/>
      <c r="C4" s="53"/>
      <c r="D4" s="54"/>
      <c r="E4"/>
      <c r="F4"/>
      <c r="G4"/>
      <c r="H4"/>
      <c r="I4"/>
      <c r="J4" s="96">
        <f xml:space="preserve"> Time!J$22</f>
        <v>2024</v>
      </c>
      <c r="K4" s="96">
        <f xml:space="preserve"> Time!K$22</f>
        <v>2024</v>
      </c>
      <c r="L4" s="96">
        <f xml:space="preserve"> Time!L$22</f>
        <v>2025</v>
      </c>
      <c r="M4" s="96">
        <f xml:space="preserve"> Time!M$22</f>
        <v>2025</v>
      </c>
      <c r="N4" s="96">
        <f xml:space="preserve"> Time!N$22</f>
        <v>2025</v>
      </c>
      <c r="O4" s="96">
        <f xml:space="preserve"> Time!O$22</f>
        <v>2025</v>
      </c>
      <c r="P4" s="96">
        <f xml:space="preserve"> Time!P$22</f>
        <v>2026</v>
      </c>
      <c r="Q4" s="96">
        <f xml:space="preserve"> Time!Q$22</f>
        <v>2026</v>
      </c>
      <c r="R4" s="96">
        <f xml:space="preserve"> Time!R$22</f>
        <v>2026</v>
      </c>
      <c r="S4" s="96">
        <f xml:space="preserve"> Time!S$22</f>
        <v>2026</v>
      </c>
      <c r="T4" s="96">
        <f xml:space="preserve"> Time!T$22</f>
        <v>2027</v>
      </c>
      <c r="U4" s="96">
        <f xml:space="preserve"> Time!U$22</f>
        <v>2027</v>
      </c>
      <c r="V4" s="96">
        <f xml:space="preserve"> Time!V$22</f>
        <v>2027</v>
      </c>
      <c r="W4" s="96">
        <f xml:space="preserve"> Time!W$22</f>
        <v>2027</v>
      </c>
      <c r="X4" s="96">
        <f xml:space="preserve"> Time!X$22</f>
        <v>2028</v>
      </c>
      <c r="Y4" s="96">
        <f xml:space="preserve"> Time!Y$22</f>
        <v>2028</v>
      </c>
      <c r="Z4" s="96">
        <f xml:space="preserve"> Time!Z$22</f>
        <v>2028</v>
      </c>
      <c r="AA4" s="96">
        <f xml:space="preserve"> Time!AA$22</f>
        <v>2028</v>
      </c>
      <c r="AB4" s="96">
        <f xml:space="preserve"> Time!AB$22</f>
        <v>2029</v>
      </c>
      <c r="AC4" s="96">
        <f xml:space="preserve"> Time!AC$22</f>
        <v>2029</v>
      </c>
      <c r="AD4" s="96">
        <f xml:space="preserve"> Time!AD$22</f>
        <v>2029</v>
      </c>
      <c r="AE4" s="96">
        <f xml:space="preserve"> Time!AE$22</f>
        <v>2029</v>
      </c>
      <c r="AF4" s="96">
        <f xml:space="preserve"> Time!AF$22</f>
        <v>2030</v>
      </c>
      <c r="AG4" s="96">
        <f xml:space="preserve"> Time!AG$22</f>
        <v>2030</v>
      </c>
      <c r="AH4" s="96">
        <f xml:space="preserve"> Time!AH$22</f>
        <v>2030</v>
      </c>
      <c r="AI4" s="96">
        <f xml:space="preserve"> Time!AI$22</f>
        <v>2030</v>
      </c>
      <c r="AJ4" s="96">
        <f xml:space="preserve"> Time!AJ$22</f>
        <v>2031</v>
      </c>
      <c r="AK4" s="96">
        <f xml:space="preserve"> Time!AK$22</f>
        <v>2031</v>
      </c>
      <c r="AL4" s="96">
        <f xml:space="preserve"> Time!AL$22</f>
        <v>2031</v>
      </c>
      <c r="AM4" s="96">
        <f xml:space="preserve"> Time!AM$22</f>
        <v>2031</v>
      </c>
      <c r="AN4" s="96">
        <f xml:space="preserve"> Time!AN$22</f>
        <v>2032</v>
      </c>
      <c r="AO4" s="96">
        <f xml:space="preserve"> Time!AO$22</f>
        <v>2032</v>
      </c>
      <c r="AP4" s="96">
        <f xml:space="preserve"> Time!AP$22</f>
        <v>2032</v>
      </c>
      <c r="AQ4" s="96">
        <f xml:space="preserve"> Time!AQ$22</f>
        <v>2032</v>
      </c>
      <c r="AR4" s="96">
        <f xml:space="preserve"> Time!AR$22</f>
        <v>2033</v>
      </c>
      <c r="AS4" s="96">
        <f xml:space="preserve"> Time!AS$22</f>
        <v>2033</v>
      </c>
      <c r="AT4" s="96">
        <f xml:space="preserve"> Time!AT$22</f>
        <v>2033</v>
      </c>
      <c r="AU4" s="96">
        <f xml:space="preserve"> Time!AU$22</f>
        <v>2033</v>
      </c>
      <c r="AV4" s="96">
        <f xml:space="preserve"> Time!AV$22</f>
        <v>2034</v>
      </c>
      <c r="AW4" s="96">
        <f xml:space="preserve"> Time!AW$22</f>
        <v>2034</v>
      </c>
      <c r="AX4" s="96">
        <f xml:space="preserve"> Time!AX$22</f>
        <v>2034</v>
      </c>
      <c r="AY4" s="96">
        <f xml:space="preserve"> Time!AY$22</f>
        <v>2034</v>
      </c>
      <c r="AZ4" s="96">
        <f xml:space="preserve"> Time!AZ$22</f>
        <v>2035</v>
      </c>
      <c r="BA4" s="96">
        <f xml:space="preserve"> Time!BA$22</f>
        <v>2035</v>
      </c>
      <c r="BB4" s="96">
        <f xml:space="preserve"> Time!BB$22</f>
        <v>2035</v>
      </c>
      <c r="BC4" s="96">
        <f xml:space="preserve"> Time!BC$22</f>
        <v>2035</v>
      </c>
      <c r="BD4" s="96">
        <f xml:space="preserve"> Time!BD$22</f>
        <v>2036</v>
      </c>
      <c r="BE4" s="96">
        <f xml:space="preserve"> Time!BE$22</f>
        <v>2036</v>
      </c>
      <c r="BF4" s="96">
        <f xml:space="preserve"> Time!BF$22</f>
        <v>2036</v>
      </c>
      <c r="BG4" s="96">
        <f xml:space="preserve"> Time!BG$22</f>
        <v>2036</v>
      </c>
      <c r="BH4" s="96">
        <f xml:space="preserve"> Time!BH$22</f>
        <v>2037</v>
      </c>
      <c r="BI4" s="96">
        <f xml:space="preserve"> Time!BI$22</f>
        <v>2037</v>
      </c>
      <c r="BJ4" s="96">
        <f xml:space="preserve"> Time!BJ$22</f>
        <v>2037</v>
      </c>
      <c r="BK4" s="96">
        <f xml:space="preserve"> Time!BK$22</f>
        <v>2037</v>
      </c>
      <c r="BL4" s="96">
        <f xml:space="preserve"> Time!BL$22</f>
        <v>2038</v>
      </c>
      <c r="BM4" s="96">
        <f xml:space="preserve"> Time!BM$22</f>
        <v>2038</v>
      </c>
      <c r="BN4" s="96">
        <f xml:space="preserve"> Time!BN$22</f>
        <v>2038</v>
      </c>
      <c r="BO4" s="96">
        <f xml:space="preserve"> Time!BO$22</f>
        <v>2038</v>
      </c>
      <c r="BP4" s="96">
        <f xml:space="preserve"> Time!BP$22</f>
        <v>2039</v>
      </c>
      <c r="BQ4" s="96">
        <f xml:space="preserve"> Time!BQ$22</f>
        <v>2039</v>
      </c>
      <c r="BR4" s="96">
        <f xml:space="preserve"> Time!BR$22</f>
        <v>2039</v>
      </c>
      <c r="BS4" s="96">
        <f xml:space="preserve"> Time!BS$22</f>
        <v>2039</v>
      </c>
      <c r="BT4" s="96">
        <f xml:space="preserve"> Time!BT$22</f>
        <v>2040</v>
      </c>
      <c r="BU4" s="96">
        <f xml:space="preserve"> Time!BU$22</f>
        <v>2040</v>
      </c>
      <c r="BV4" s="96">
        <f xml:space="preserve"> Time!BV$22</f>
        <v>2040</v>
      </c>
      <c r="BW4" s="96">
        <f xml:space="preserve"> Time!BW$22</f>
        <v>2040</v>
      </c>
      <c r="BX4" s="139"/>
    </row>
    <row r="5" spans="1:76" s="16" customFormat="1" ht="14.4" x14ac:dyDescent="0.25">
      <c r="A5" s="56"/>
      <c r="B5" s="56"/>
      <c r="C5" s="57"/>
      <c r="D5" s="59"/>
      <c r="E5"/>
      <c r="F5"/>
      <c r="G5"/>
      <c r="H5"/>
      <c r="I5"/>
      <c r="J5" s="59">
        <f xml:space="preserve"> Time!J$9</f>
        <v>1</v>
      </c>
      <c r="K5" s="59">
        <f xml:space="preserve"> Time!K$9</f>
        <v>2</v>
      </c>
      <c r="L5" s="59">
        <f xml:space="preserve"> Time!L$9</f>
        <v>3</v>
      </c>
      <c r="M5" s="59">
        <f xml:space="preserve"> Time!M$9</f>
        <v>4</v>
      </c>
      <c r="N5" s="59">
        <f xml:space="preserve"> Time!N$9</f>
        <v>5</v>
      </c>
      <c r="O5" s="59">
        <f xml:space="preserve"> Time!O$9</f>
        <v>6</v>
      </c>
      <c r="P5" s="59">
        <f xml:space="preserve"> Time!P$9</f>
        <v>7</v>
      </c>
      <c r="Q5" s="59">
        <f xml:space="preserve"> Time!Q$9</f>
        <v>8</v>
      </c>
      <c r="R5" s="59">
        <f xml:space="preserve"> Time!R$9</f>
        <v>9</v>
      </c>
      <c r="S5" s="59">
        <f xml:space="preserve"> Time!S$9</f>
        <v>10</v>
      </c>
      <c r="T5" s="59">
        <f xml:space="preserve"> Time!T$9</f>
        <v>11</v>
      </c>
      <c r="U5" s="59">
        <f xml:space="preserve"> Time!U$9</f>
        <v>12</v>
      </c>
      <c r="V5" s="59">
        <f xml:space="preserve"> Time!V$9</f>
        <v>13</v>
      </c>
      <c r="W5" s="59">
        <f xml:space="preserve"> Time!W$9</f>
        <v>14</v>
      </c>
      <c r="X5" s="59">
        <f xml:space="preserve"> Time!X$9</f>
        <v>15</v>
      </c>
      <c r="Y5" s="59">
        <f xml:space="preserve"> Time!Y$9</f>
        <v>16</v>
      </c>
      <c r="Z5" s="59">
        <f xml:space="preserve"> Time!Z$9</f>
        <v>17</v>
      </c>
      <c r="AA5" s="59">
        <f xml:space="preserve"> Time!AA$9</f>
        <v>18</v>
      </c>
      <c r="AB5" s="59">
        <f xml:space="preserve"> Time!AB$9</f>
        <v>19</v>
      </c>
      <c r="AC5" s="59">
        <f xml:space="preserve"> Time!AC$9</f>
        <v>20</v>
      </c>
      <c r="AD5" s="59">
        <f xml:space="preserve"> Time!AD$9</f>
        <v>21</v>
      </c>
      <c r="AE5" s="59">
        <f xml:space="preserve"> Time!AE$9</f>
        <v>22</v>
      </c>
      <c r="AF5" s="59">
        <f xml:space="preserve"> Time!AF$9</f>
        <v>23</v>
      </c>
      <c r="AG5" s="59">
        <f xml:space="preserve"> Time!AG$9</f>
        <v>24</v>
      </c>
      <c r="AH5" s="59">
        <f xml:space="preserve"> Time!AH$9</f>
        <v>25</v>
      </c>
      <c r="AI5" s="59">
        <f xml:space="preserve"> Time!AI$9</f>
        <v>26</v>
      </c>
      <c r="AJ5" s="59">
        <f xml:space="preserve"> Time!AJ$9</f>
        <v>27</v>
      </c>
      <c r="AK5" s="59">
        <f xml:space="preserve"> Time!AK$9</f>
        <v>28</v>
      </c>
      <c r="AL5" s="59">
        <f xml:space="preserve"> Time!AL$9</f>
        <v>29</v>
      </c>
      <c r="AM5" s="59">
        <f xml:space="preserve"> Time!AM$9</f>
        <v>30</v>
      </c>
      <c r="AN5" s="59">
        <f xml:space="preserve"> Time!AN$9</f>
        <v>31</v>
      </c>
      <c r="AO5" s="59">
        <f xml:space="preserve"> Time!AO$9</f>
        <v>32</v>
      </c>
      <c r="AP5" s="59">
        <f xml:space="preserve"> Time!AP$9</f>
        <v>33</v>
      </c>
      <c r="AQ5" s="59">
        <f xml:space="preserve"> Time!AQ$9</f>
        <v>34</v>
      </c>
      <c r="AR5" s="59">
        <f xml:space="preserve"> Time!AR$9</f>
        <v>35</v>
      </c>
      <c r="AS5" s="59">
        <f xml:space="preserve"> Time!AS$9</f>
        <v>36</v>
      </c>
      <c r="AT5" s="59">
        <f xml:space="preserve"> Time!AT$9</f>
        <v>37</v>
      </c>
      <c r="AU5" s="59">
        <f xml:space="preserve"> Time!AU$9</f>
        <v>38</v>
      </c>
      <c r="AV5" s="59">
        <f xml:space="preserve"> Time!AV$9</f>
        <v>39</v>
      </c>
      <c r="AW5" s="59">
        <f xml:space="preserve"> Time!AW$9</f>
        <v>40</v>
      </c>
      <c r="AX5" s="59">
        <f xml:space="preserve"> Time!AX$9</f>
        <v>41</v>
      </c>
      <c r="AY5" s="59">
        <f xml:space="preserve"> Time!AY$9</f>
        <v>42</v>
      </c>
      <c r="AZ5" s="59">
        <f xml:space="preserve"> Time!AZ$9</f>
        <v>43</v>
      </c>
      <c r="BA5" s="59">
        <f xml:space="preserve"> Time!BA$9</f>
        <v>44</v>
      </c>
      <c r="BB5" s="59">
        <f xml:space="preserve"> Time!BB$9</f>
        <v>45</v>
      </c>
      <c r="BC5" s="59">
        <f xml:space="preserve"> Time!BC$9</f>
        <v>46</v>
      </c>
      <c r="BD5" s="59">
        <f xml:space="preserve"> Time!BD$9</f>
        <v>47</v>
      </c>
      <c r="BE5" s="59">
        <f xml:space="preserve"> Time!BE$9</f>
        <v>48</v>
      </c>
      <c r="BF5" s="59">
        <f xml:space="preserve"> Time!BF$9</f>
        <v>49</v>
      </c>
      <c r="BG5" s="59">
        <f xml:space="preserve"> Time!BG$9</f>
        <v>50</v>
      </c>
      <c r="BH5" s="59">
        <f xml:space="preserve"> Time!BH$9</f>
        <v>51</v>
      </c>
      <c r="BI5" s="59">
        <f xml:space="preserve"> Time!BI$9</f>
        <v>52</v>
      </c>
      <c r="BJ5" s="59">
        <f xml:space="preserve"> Time!BJ$9</f>
        <v>53</v>
      </c>
      <c r="BK5" s="59">
        <f xml:space="preserve"> Time!BK$9</f>
        <v>54</v>
      </c>
      <c r="BL5" s="59">
        <f xml:space="preserve"> Time!BL$9</f>
        <v>55</v>
      </c>
      <c r="BM5" s="59">
        <f xml:space="preserve"> Time!BM$9</f>
        <v>56</v>
      </c>
      <c r="BN5" s="59">
        <f xml:space="preserve"> Time!BN$9</f>
        <v>57</v>
      </c>
      <c r="BO5" s="59">
        <f xml:space="preserve"> Time!BO$9</f>
        <v>58</v>
      </c>
      <c r="BP5" s="59">
        <f xml:space="preserve"> Time!BP$9</f>
        <v>59</v>
      </c>
      <c r="BQ5" s="59">
        <f xml:space="preserve"> Time!BQ$9</f>
        <v>60</v>
      </c>
      <c r="BR5" s="59">
        <f xml:space="preserve"> Time!BR$9</f>
        <v>61</v>
      </c>
      <c r="BS5" s="59">
        <f xml:space="preserve"> Time!BS$9</f>
        <v>62</v>
      </c>
      <c r="BT5" s="59">
        <f xml:space="preserve"> Time!BT$9</f>
        <v>63</v>
      </c>
      <c r="BU5" s="59">
        <f xml:space="preserve"> Time!BU$9</f>
        <v>64</v>
      </c>
      <c r="BV5" s="59">
        <f xml:space="preserve"> Time!BV$9</f>
        <v>65</v>
      </c>
      <c r="BW5" s="59">
        <f xml:space="preserve"> Time!BW$9</f>
        <v>66</v>
      </c>
      <c r="BX5" s="59"/>
    </row>
    <row r="6" spans="1:76" s="16" customFormat="1" ht="14.4" x14ac:dyDescent="0.25">
      <c r="A6" s="56"/>
      <c r="B6" s="56"/>
      <c r="C6" s="57"/>
      <c r="D6" s="59"/>
      <c r="E6" s="65"/>
      <c r="F6" s="66"/>
      <c r="G6" s="56"/>
      <c r="H6" s="66"/>
      <c r="I6" s="59"/>
      <c r="J6" s="59"/>
      <c r="K6" s="59"/>
      <c r="L6" s="59"/>
      <c r="M6" s="59"/>
      <c r="N6" s="59"/>
      <c r="O6" s="59"/>
      <c r="P6" s="59"/>
      <c r="Q6" s="59"/>
      <c r="R6" s="59"/>
      <c r="S6" s="59"/>
      <c r="T6" s="59"/>
      <c r="U6" s="59"/>
      <c r="V6" s="59"/>
      <c r="W6" s="59"/>
      <c r="X6" s="59"/>
      <c r="Y6" s="59"/>
      <c r="Z6" s="59"/>
      <c r="AA6" s="59"/>
      <c r="AB6" s="59"/>
      <c r="AC6" s="59"/>
      <c r="AD6" s="59"/>
      <c r="AE6" s="59"/>
      <c r="AF6" s="59"/>
      <c r="AG6" s="59"/>
      <c r="AH6" s="59"/>
      <c r="AI6" s="59"/>
      <c r="AJ6" s="59"/>
      <c r="AK6" s="59"/>
      <c r="AL6" s="59"/>
      <c r="AM6" s="59"/>
      <c r="AN6" s="59"/>
      <c r="AO6" s="59"/>
      <c r="AP6" s="59"/>
      <c r="AQ6" s="59"/>
      <c r="AR6" s="59"/>
      <c r="AS6" s="59"/>
      <c r="AT6" s="59"/>
      <c r="AU6" s="59"/>
      <c r="AV6" s="59"/>
      <c r="AW6" s="59"/>
      <c r="AX6" s="59"/>
      <c r="AY6" s="59"/>
      <c r="AZ6" s="59"/>
      <c r="BA6" s="59"/>
      <c r="BB6" s="59"/>
      <c r="BC6" s="59"/>
      <c r="BD6" s="59"/>
      <c r="BE6" s="59"/>
      <c r="BF6" s="59"/>
      <c r="BG6" s="59"/>
      <c r="BH6" s="59"/>
      <c r="BI6" s="59"/>
      <c r="BJ6" s="59"/>
      <c r="BK6" s="59"/>
      <c r="BL6" s="59"/>
      <c r="BM6" s="59"/>
      <c r="BN6" s="59"/>
      <c r="BO6" s="59"/>
      <c r="BP6" s="59"/>
      <c r="BQ6" s="59"/>
      <c r="BR6" s="59"/>
      <c r="BS6" s="59"/>
      <c r="BT6" s="59"/>
      <c r="BU6" s="59"/>
      <c r="BV6" s="59"/>
      <c r="BW6" s="59"/>
      <c r="BX6" s="59"/>
    </row>
    <row r="7" spans="1:76" s="16" customFormat="1" ht="14.4" x14ac:dyDescent="0.25">
      <c r="A7" s="56" t="s">
        <v>216</v>
      </c>
      <c r="B7" s="56"/>
      <c r="C7" s="57"/>
      <c r="D7" s="59"/>
      <c r="E7" s="65"/>
      <c r="F7" s="66"/>
      <c r="G7" s="56"/>
      <c r="H7" s="66"/>
      <c r="I7" s="59"/>
      <c r="J7" s="59"/>
      <c r="K7" s="59"/>
      <c r="L7" s="59"/>
      <c r="M7" s="59"/>
      <c r="N7" s="59"/>
      <c r="O7" s="59"/>
      <c r="P7" s="59"/>
      <c r="Q7" s="59"/>
      <c r="R7" s="59"/>
      <c r="S7" s="59"/>
      <c r="T7" s="59"/>
      <c r="U7" s="59"/>
      <c r="V7" s="59"/>
      <c r="W7" s="59"/>
      <c r="X7" s="59"/>
      <c r="Y7" s="59"/>
      <c r="Z7" s="59"/>
      <c r="AA7" s="59"/>
      <c r="AB7" s="59"/>
      <c r="AC7" s="59"/>
      <c r="AD7" s="59"/>
      <c r="AE7" s="59"/>
      <c r="AF7" s="59"/>
      <c r="AG7" s="59"/>
      <c r="AH7" s="59"/>
      <c r="AI7" s="59"/>
      <c r="AJ7" s="59"/>
      <c r="AK7" s="59"/>
      <c r="AL7" s="59"/>
      <c r="AM7" s="59"/>
      <c r="AN7" s="59"/>
      <c r="AO7" s="59"/>
      <c r="AP7" s="59"/>
      <c r="AQ7" s="59"/>
      <c r="AR7" s="59"/>
      <c r="AS7" s="59"/>
      <c r="AT7" s="59"/>
      <c r="AU7" s="59"/>
      <c r="AV7" s="59"/>
      <c r="AW7" s="59"/>
      <c r="AX7" s="59"/>
      <c r="AY7" s="59"/>
      <c r="AZ7" s="59"/>
      <c r="BA7" s="59"/>
      <c r="BB7" s="59"/>
      <c r="BC7" s="59"/>
      <c r="BD7" s="59"/>
      <c r="BE7" s="59"/>
      <c r="BF7" s="59"/>
      <c r="BG7" s="59"/>
      <c r="BH7" s="59"/>
      <c r="BI7" s="59"/>
      <c r="BJ7" s="59"/>
      <c r="BK7" s="59"/>
      <c r="BL7" s="59"/>
      <c r="BM7" s="59"/>
      <c r="BN7" s="59"/>
      <c r="BO7" s="59"/>
      <c r="BP7" s="59"/>
      <c r="BQ7" s="59"/>
      <c r="BR7" s="59"/>
      <c r="BS7" s="59"/>
      <c r="BT7" s="59"/>
      <c r="BU7" s="59"/>
      <c r="BV7" s="59"/>
      <c r="BW7" s="59"/>
      <c r="BX7" s="59"/>
    </row>
    <row r="8" spans="1:76" s="16" customFormat="1" ht="14.4" x14ac:dyDescent="0.25">
      <c r="A8" s="56"/>
      <c r="B8" s="56"/>
      <c r="C8" s="57"/>
      <c r="D8" s="59"/>
      <c r="E8" s="243" t="str">
        <f xml:space="preserve"> InpC!E$79</f>
        <v>NCA at acquisition</v>
      </c>
      <c r="F8" s="244">
        <f xml:space="preserve"> InpC!F$79</f>
        <v>220000</v>
      </c>
      <c r="G8" s="245" t="str">
        <f xml:space="preserve"> InpC!G$79</f>
        <v>USD k</v>
      </c>
      <c r="H8" s="66"/>
      <c r="I8" s="59"/>
      <c r="J8" s="59"/>
      <c r="K8" s="59"/>
      <c r="L8" s="59"/>
      <c r="M8" s="59"/>
      <c r="N8" s="59"/>
      <c r="O8" s="59"/>
      <c r="P8" s="59"/>
      <c r="Q8" s="59"/>
      <c r="R8" s="59"/>
      <c r="S8" s="59"/>
      <c r="T8" s="59"/>
      <c r="U8" s="59"/>
      <c r="V8" s="59"/>
      <c r="W8" s="59"/>
      <c r="X8" s="59"/>
      <c r="Y8" s="59"/>
      <c r="Z8" s="59"/>
      <c r="AA8" s="59"/>
      <c r="AB8" s="59"/>
      <c r="AC8" s="59"/>
      <c r="AD8" s="59"/>
      <c r="AE8" s="59"/>
      <c r="AF8" s="59"/>
      <c r="AG8" s="59"/>
      <c r="AH8" s="59"/>
      <c r="AI8" s="59"/>
      <c r="AJ8" s="59"/>
      <c r="AK8" s="59"/>
      <c r="AL8" s="59"/>
      <c r="AM8" s="59"/>
      <c r="AN8" s="59"/>
      <c r="AO8" s="59"/>
      <c r="AP8" s="59"/>
      <c r="AQ8" s="59"/>
      <c r="AR8" s="59"/>
      <c r="AS8" s="59"/>
      <c r="AT8" s="59"/>
      <c r="AU8" s="59"/>
      <c r="AV8" s="59"/>
      <c r="AW8" s="59"/>
      <c r="AX8" s="59"/>
      <c r="AY8" s="59"/>
      <c r="AZ8" s="59"/>
      <c r="BA8" s="59"/>
      <c r="BB8" s="59"/>
      <c r="BC8" s="59"/>
      <c r="BD8" s="59"/>
      <c r="BE8" s="59"/>
      <c r="BF8" s="59"/>
      <c r="BG8" s="59"/>
      <c r="BH8" s="59"/>
      <c r="BI8" s="59"/>
      <c r="BJ8" s="59"/>
      <c r="BK8" s="59"/>
      <c r="BL8" s="59"/>
      <c r="BM8" s="59"/>
      <c r="BN8" s="59"/>
      <c r="BO8" s="59"/>
      <c r="BP8" s="59"/>
      <c r="BQ8" s="59"/>
      <c r="BR8" s="59"/>
      <c r="BS8" s="59"/>
      <c r="BT8" s="59"/>
      <c r="BU8" s="59"/>
      <c r="BV8" s="59"/>
      <c r="BW8" s="59"/>
      <c r="BX8" s="59"/>
    </row>
    <row r="9" spans="1:76" s="16" customFormat="1" ht="14.4" x14ac:dyDescent="0.25">
      <c r="A9" s="56"/>
      <c r="B9" s="56"/>
      <c r="C9" s="57"/>
      <c r="D9" s="59"/>
      <c r="E9" s="243" t="str">
        <f xml:space="preserve"> InpC!E$81</f>
        <v xml:space="preserve">Useful at acquisition </v>
      </c>
      <c r="F9" s="243">
        <f xml:space="preserve"> InpC!F$81</f>
        <v>20</v>
      </c>
      <c r="G9" s="243" t="s">
        <v>6</v>
      </c>
      <c r="H9" s="243"/>
      <c r="I9" s="243"/>
      <c r="J9" s="243"/>
      <c r="K9" s="243"/>
      <c r="L9" s="243"/>
      <c r="M9" s="243"/>
      <c r="N9" s="243"/>
      <c r="O9" s="243"/>
      <c r="P9" s="243"/>
      <c r="Q9" s="243"/>
      <c r="R9" s="243"/>
      <c r="S9" s="243"/>
      <c r="T9" s="243"/>
      <c r="U9" s="243"/>
      <c r="V9" s="243"/>
      <c r="W9" s="243"/>
      <c r="X9" s="243"/>
      <c r="Y9" s="243"/>
      <c r="Z9" s="243"/>
      <c r="AA9" s="243"/>
      <c r="AB9" s="243"/>
      <c r="AC9" s="243"/>
      <c r="AD9" s="243"/>
      <c r="AE9" s="243"/>
      <c r="AF9" s="243"/>
      <c r="AG9" s="243"/>
      <c r="AH9" s="243"/>
      <c r="AI9" s="243"/>
      <c r="AJ9" s="243"/>
      <c r="AK9" s="243"/>
      <c r="AL9" s="243"/>
      <c r="AM9" s="243"/>
      <c r="AN9" s="243"/>
      <c r="AO9" s="243"/>
      <c r="AP9" s="243"/>
      <c r="AQ9" s="243"/>
      <c r="AR9" s="243"/>
      <c r="AS9" s="243"/>
      <c r="AT9" s="243"/>
      <c r="AU9" s="243"/>
      <c r="AV9" s="243"/>
      <c r="AW9" s="243"/>
      <c r="AX9" s="243"/>
      <c r="AY9" s="243"/>
      <c r="AZ9" s="243"/>
      <c r="BA9" s="243"/>
      <c r="BB9" s="243"/>
      <c r="BC9" s="243"/>
      <c r="BD9" s="243"/>
      <c r="BE9" s="243"/>
      <c r="BF9" s="243"/>
      <c r="BG9" s="243"/>
      <c r="BH9" s="243"/>
      <c r="BI9" s="243"/>
      <c r="BJ9" s="243"/>
      <c r="BK9" s="243"/>
      <c r="BL9" s="243"/>
      <c r="BM9" s="243"/>
      <c r="BN9" s="243"/>
      <c r="BO9" s="243"/>
      <c r="BP9" s="243"/>
      <c r="BQ9" s="243"/>
      <c r="BR9" s="243"/>
      <c r="BS9" s="243"/>
      <c r="BT9" s="243"/>
      <c r="BU9" s="243"/>
      <c r="BV9" s="243"/>
      <c r="BW9" s="243"/>
      <c r="BX9" s="59"/>
    </row>
    <row r="10" spans="1:76" s="16" customFormat="1" ht="14.4" x14ac:dyDescent="0.25">
      <c r="A10" s="56"/>
      <c r="B10" s="56"/>
      <c r="C10" s="57"/>
      <c r="D10" s="59"/>
      <c r="E10" s="243" t="str">
        <f xml:space="preserve"> InpC!E$115</f>
        <v>No of periods in a year</v>
      </c>
      <c r="F10" s="244">
        <f xml:space="preserve"> InpC!F$115</f>
        <v>4</v>
      </c>
      <c r="G10" s="245" t="str">
        <f xml:space="preserve"> InpC!G$115</f>
        <v>period</v>
      </c>
      <c r="H10" s="66"/>
      <c r="I10" s="59"/>
      <c r="J10" s="59"/>
      <c r="K10" s="59"/>
      <c r="L10" s="59"/>
      <c r="M10" s="59"/>
      <c r="N10" s="59"/>
      <c r="O10" s="59"/>
      <c r="P10" s="59"/>
      <c r="Q10" s="59"/>
      <c r="R10" s="59"/>
      <c r="S10" s="59"/>
      <c r="T10" s="59"/>
      <c r="U10" s="59"/>
      <c r="V10" s="59"/>
      <c r="W10" s="59"/>
      <c r="X10" s="59"/>
      <c r="Y10" s="59"/>
      <c r="Z10" s="59"/>
      <c r="AA10" s="59"/>
      <c r="AB10" s="59"/>
      <c r="AC10" s="59"/>
      <c r="AD10" s="59"/>
      <c r="AE10" s="59"/>
      <c r="AF10" s="59"/>
      <c r="AG10" s="59"/>
      <c r="AH10" s="59"/>
      <c r="AI10" s="59"/>
      <c r="AJ10" s="59"/>
      <c r="AK10" s="59"/>
      <c r="AL10" s="59"/>
      <c r="AM10" s="59"/>
      <c r="AN10" s="59"/>
      <c r="AO10" s="59"/>
      <c r="AP10" s="59"/>
      <c r="AQ10" s="59"/>
      <c r="AR10" s="59"/>
      <c r="AS10" s="59"/>
      <c r="AT10" s="59"/>
      <c r="AU10" s="59"/>
      <c r="AV10" s="59"/>
      <c r="AW10" s="59"/>
      <c r="AX10" s="59"/>
      <c r="AY10" s="59"/>
      <c r="AZ10" s="59"/>
      <c r="BA10" s="59"/>
      <c r="BB10" s="59"/>
      <c r="BC10" s="59"/>
      <c r="BD10" s="59"/>
      <c r="BE10" s="59"/>
      <c r="BF10" s="59"/>
      <c r="BG10" s="59"/>
      <c r="BH10" s="59"/>
      <c r="BI10" s="59"/>
      <c r="BJ10" s="59"/>
      <c r="BK10" s="59"/>
      <c r="BL10" s="59"/>
      <c r="BM10" s="59"/>
      <c r="BN10" s="59"/>
      <c r="BO10" s="59"/>
      <c r="BP10" s="59"/>
      <c r="BQ10" s="59"/>
      <c r="BR10" s="59"/>
      <c r="BS10" s="59"/>
      <c r="BT10" s="59"/>
      <c r="BU10" s="59"/>
      <c r="BV10" s="59"/>
      <c r="BW10" s="59"/>
      <c r="BX10" s="59"/>
    </row>
    <row r="11" spans="1:76" s="16" customFormat="1" ht="14.4" x14ac:dyDescent="0.25">
      <c r="A11" s="56"/>
      <c r="B11" s="56"/>
      <c r="C11" s="57"/>
      <c r="D11" s="59"/>
      <c r="E11" s="243" t="str">
        <f xml:space="preserve"> Time!E$74</f>
        <v>Useful life Forecast period flag</v>
      </c>
      <c r="F11" s="243">
        <f xml:space="preserve"> Time!F$74</f>
        <v>0</v>
      </c>
      <c r="G11" s="243" t="str">
        <f xml:space="preserve"> Time!G$74</f>
        <v>flag</v>
      </c>
      <c r="H11" s="243">
        <f xml:space="preserve"> Time!H$74</f>
        <v>48</v>
      </c>
      <c r="I11" s="243">
        <f xml:space="preserve"> Time!I$74</f>
        <v>0</v>
      </c>
      <c r="J11" s="243">
        <f xml:space="preserve"> Time!J$74</f>
        <v>0</v>
      </c>
      <c r="K11" s="243">
        <f xml:space="preserve"> Time!K$74</f>
        <v>0</v>
      </c>
      <c r="L11" s="243">
        <f xml:space="preserve"> Time!L$74</f>
        <v>1</v>
      </c>
      <c r="M11" s="243">
        <f xml:space="preserve"> Time!M$74</f>
        <v>1</v>
      </c>
      <c r="N11" s="243">
        <f xml:space="preserve"> Time!N$74</f>
        <v>1</v>
      </c>
      <c r="O11" s="243">
        <f xml:space="preserve"> Time!O$74</f>
        <v>1</v>
      </c>
      <c r="P11" s="243">
        <f xml:space="preserve"> Time!P$74</f>
        <v>1</v>
      </c>
      <c r="Q11" s="243">
        <f xml:space="preserve"> Time!Q$74</f>
        <v>1</v>
      </c>
      <c r="R11" s="243">
        <f xml:space="preserve"> Time!R$74</f>
        <v>1</v>
      </c>
      <c r="S11" s="243">
        <f xml:space="preserve"> Time!S$74</f>
        <v>1</v>
      </c>
      <c r="T11" s="243">
        <f xml:space="preserve"> Time!T$74</f>
        <v>1</v>
      </c>
      <c r="U11" s="243">
        <f xml:space="preserve"> Time!U$74</f>
        <v>1</v>
      </c>
      <c r="V11" s="243">
        <f xml:space="preserve"> Time!V$74</f>
        <v>1</v>
      </c>
      <c r="W11" s="243">
        <f xml:space="preserve"> Time!W$74</f>
        <v>1</v>
      </c>
      <c r="X11" s="243">
        <f xml:space="preserve"> Time!X$74</f>
        <v>1</v>
      </c>
      <c r="Y11" s="243">
        <f xml:space="preserve"> Time!Y$74</f>
        <v>1</v>
      </c>
      <c r="Z11" s="243">
        <f xml:space="preserve"> Time!Z$74</f>
        <v>1</v>
      </c>
      <c r="AA11" s="243">
        <f xml:space="preserve"> Time!AA$74</f>
        <v>1</v>
      </c>
      <c r="AB11" s="243">
        <f xml:space="preserve"> Time!AB$74</f>
        <v>1</v>
      </c>
      <c r="AC11" s="243">
        <f xml:space="preserve"> Time!AC$74</f>
        <v>1</v>
      </c>
      <c r="AD11" s="243">
        <f xml:space="preserve"> Time!AD$74</f>
        <v>1</v>
      </c>
      <c r="AE11" s="243">
        <f xml:space="preserve"> Time!AE$74</f>
        <v>1</v>
      </c>
      <c r="AF11" s="243">
        <f xml:space="preserve"> Time!AF$74</f>
        <v>1</v>
      </c>
      <c r="AG11" s="243">
        <f xml:space="preserve"> Time!AG$74</f>
        <v>1</v>
      </c>
      <c r="AH11" s="243">
        <f xml:space="preserve"> Time!AH$74</f>
        <v>1</v>
      </c>
      <c r="AI11" s="243">
        <f xml:space="preserve"> Time!AI$74</f>
        <v>1</v>
      </c>
      <c r="AJ11" s="243">
        <f xml:space="preserve"> Time!AJ$74</f>
        <v>1</v>
      </c>
      <c r="AK11" s="243">
        <f xml:space="preserve"> Time!AK$74</f>
        <v>1</v>
      </c>
      <c r="AL11" s="243">
        <f xml:space="preserve"> Time!AL$74</f>
        <v>1</v>
      </c>
      <c r="AM11" s="243">
        <f xml:space="preserve"> Time!AM$74</f>
        <v>1</v>
      </c>
      <c r="AN11" s="243">
        <f xml:space="preserve"> Time!AN$74</f>
        <v>1</v>
      </c>
      <c r="AO11" s="243">
        <f xml:space="preserve"> Time!AO$74</f>
        <v>1</v>
      </c>
      <c r="AP11" s="243">
        <f xml:space="preserve"> Time!AP$74</f>
        <v>1</v>
      </c>
      <c r="AQ11" s="243">
        <f xml:space="preserve"> Time!AQ$74</f>
        <v>1</v>
      </c>
      <c r="AR11" s="243">
        <f xml:space="preserve"> Time!AR$74</f>
        <v>1</v>
      </c>
      <c r="AS11" s="243">
        <f xml:space="preserve"> Time!AS$74</f>
        <v>1</v>
      </c>
      <c r="AT11" s="243">
        <f xml:space="preserve"> Time!AT$74</f>
        <v>1</v>
      </c>
      <c r="AU11" s="243">
        <f xml:space="preserve"> Time!AU$74</f>
        <v>1</v>
      </c>
      <c r="AV11" s="243">
        <f xml:space="preserve"> Time!AV$74</f>
        <v>1</v>
      </c>
      <c r="AW11" s="243">
        <f xml:space="preserve"> Time!AW$74</f>
        <v>1</v>
      </c>
      <c r="AX11" s="243">
        <f xml:space="preserve"> Time!AX$74</f>
        <v>1</v>
      </c>
      <c r="AY11" s="243">
        <f xml:space="preserve"> Time!AY$74</f>
        <v>1</v>
      </c>
      <c r="AZ11" s="243">
        <f xml:space="preserve"> Time!AZ$74</f>
        <v>1</v>
      </c>
      <c r="BA11" s="243">
        <f xml:space="preserve"> Time!BA$74</f>
        <v>1</v>
      </c>
      <c r="BB11" s="243">
        <f xml:space="preserve"> Time!BB$74</f>
        <v>1</v>
      </c>
      <c r="BC11" s="243">
        <f xml:space="preserve"> Time!BC$74</f>
        <v>1</v>
      </c>
      <c r="BD11" s="243">
        <f xml:space="preserve"> Time!BD$74</f>
        <v>1</v>
      </c>
      <c r="BE11" s="243">
        <f xml:space="preserve"> Time!BE$74</f>
        <v>1</v>
      </c>
      <c r="BF11" s="243">
        <f xml:space="preserve"> Time!BF$74</f>
        <v>1</v>
      </c>
      <c r="BG11" s="243">
        <f xml:space="preserve"> Time!BG$74</f>
        <v>1</v>
      </c>
      <c r="BH11" s="243">
        <f xml:space="preserve"> Time!BH$74</f>
        <v>0</v>
      </c>
      <c r="BI11" s="243">
        <f xml:space="preserve"> Time!BI$74</f>
        <v>0</v>
      </c>
      <c r="BJ11" s="243">
        <f xml:space="preserve"> Time!BJ$74</f>
        <v>0</v>
      </c>
      <c r="BK11" s="243">
        <f xml:space="preserve"> Time!BK$74</f>
        <v>0</v>
      </c>
      <c r="BL11" s="243">
        <f xml:space="preserve"> Time!BL$74</f>
        <v>0</v>
      </c>
      <c r="BM11" s="243">
        <f xml:space="preserve"> Time!BM$74</f>
        <v>0</v>
      </c>
      <c r="BN11" s="243">
        <f xml:space="preserve"> Time!BN$74</f>
        <v>0</v>
      </c>
      <c r="BO11" s="243">
        <f xml:space="preserve"> Time!BO$74</f>
        <v>0</v>
      </c>
      <c r="BP11" s="243">
        <f xml:space="preserve"> Time!BP$74</f>
        <v>0</v>
      </c>
      <c r="BQ11" s="243">
        <f xml:space="preserve"> Time!BQ$74</f>
        <v>0</v>
      </c>
      <c r="BR11" s="243">
        <f xml:space="preserve"> Time!BR$74</f>
        <v>0</v>
      </c>
      <c r="BS11" s="243">
        <f xml:space="preserve"> Time!BS$74</f>
        <v>0</v>
      </c>
      <c r="BT11" s="243">
        <f xml:space="preserve"> Time!BT$74</f>
        <v>0</v>
      </c>
      <c r="BU11" s="243">
        <f xml:space="preserve"> Time!BU$74</f>
        <v>0</v>
      </c>
      <c r="BV11" s="243">
        <f xml:space="preserve"> Time!BV$74</f>
        <v>0</v>
      </c>
      <c r="BW11" s="243">
        <f xml:space="preserve"> Time!BW$74</f>
        <v>0</v>
      </c>
      <c r="BX11" s="59"/>
    </row>
    <row r="12" spans="1:76" s="261" customFormat="1" ht="14.4" x14ac:dyDescent="0.25">
      <c r="A12" s="256"/>
      <c r="B12" s="256"/>
      <c r="C12" s="257"/>
      <c r="D12" s="258"/>
      <c r="E12" s="259" t="s">
        <v>219</v>
      </c>
      <c r="F12" s="260"/>
      <c r="G12" s="256" t="s">
        <v>122</v>
      </c>
      <c r="H12" s="260"/>
      <c r="I12" s="258"/>
      <c r="J12" s="258">
        <f t="shared" ref="J12:AO12" si="0">$F8/$F9/$F10*J$11</f>
        <v>0</v>
      </c>
      <c r="K12" s="258">
        <f t="shared" si="0"/>
        <v>0</v>
      </c>
      <c r="L12" s="258">
        <f t="shared" si="0"/>
        <v>2750</v>
      </c>
      <c r="M12" s="258">
        <f t="shared" si="0"/>
        <v>2750</v>
      </c>
      <c r="N12" s="258">
        <f t="shared" si="0"/>
        <v>2750</v>
      </c>
      <c r="O12" s="258">
        <f t="shared" si="0"/>
        <v>2750</v>
      </c>
      <c r="P12" s="258">
        <f t="shared" si="0"/>
        <v>2750</v>
      </c>
      <c r="Q12" s="258">
        <f t="shared" si="0"/>
        <v>2750</v>
      </c>
      <c r="R12" s="258">
        <f t="shared" si="0"/>
        <v>2750</v>
      </c>
      <c r="S12" s="258">
        <f t="shared" si="0"/>
        <v>2750</v>
      </c>
      <c r="T12" s="258">
        <f t="shared" si="0"/>
        <v>2750</v>
      </c>
      <c r="U12" s="258">
        <f t="shared" si="0"/>
        <v>2750</v>
      </c>
      <c r="V12" s="258">
        <f t="shared" si="0"/>
        <v>2750</v>
      </c>
      <c r="W12" s="258">
        <f t="shared" si="0"/>
        <v>2750</v>
      </c>
      <c r="X12" s="258">
        <f t="shared" si="0"/>
        <v>2750</v>
      </c>
      <c r="Y12" s="258">
        <f t="shared" si="0"/>
        <v>2750</v>
      </c>
      <c r="Z12" s="258">
        <f t="shared" si="0"/>
        <v>2750</v>
      </c>
      <c r="AA12" s="258">
        <f t="shared" si="0"/>
        <v>2750</v>
      </c>
      <c r="AB12" s="258">
        <f t="shared" si="0"/>
        <v>2750</v>
      </c>
      <c r="AC12" s="258">
        <f t="shared" si="0"/>
        <v>2750</v>
      </c>
      <c r="AD12" s="258">
        <f t="shared" si="0"/>
        <v>2750</v>
      </c>
      <c r="AE12" s="258">
        <f t="shared" si="0"/>
        <v>2750</v>
      </c>
      <c r="AF12" s="258">
        <f t="shared" si="0"/>
        <v>2750</v>
      </c>
      <c r="AG12" s="258">
        <f t="shared" si="0"/>
        <v>2750</v>
      </c>
      <c r="AH12" s="258">
        <f t="shared" si="0"/>
        <v>2750</v>
      </c>
      <c r="AI12" s="258">
        <f t="shared" si="0"/>
        <v>2750</v>
      </c>
      <c r="AJ12" s="258">
        <f t="shared" si="0"/>
        <v>2750</v>
      </c>
      <c r="AK12" s="258">
        <f t="shared" si="0"/>
        <v>2750</v>
      </c>
      <c r="AL12" s="258">
        <f t="shared" si="0"/>
        <v>2750</v>
      </c>
      <c r="AM12" s="258">
        <f t="shared" si="0"/>
        <v>2750</v>
      </c>
      <c r="AN12" s="258">
        <f t="shared" si="0"/>
        <v>2750</v>
      </c>
      <c r="AO12" s="258">
        <f t="shared" si="0"/>
        <v>2750</v>
      </c>
      <c r="AP12" s="258">
        <f t="shared" ref="AP12:BW12" si="1">$F8/$F9/$F10*AP$11</f>
        <v>2750</v>
      </c>
      <c r="AQ12" s="258">
        <f t="shared" si="1"/>
        <v>2750</v>
      </c>
      <c r="AR12" s="258">
        <f t="shared" si="1"/>
        <v>2750</v>
      </c>
      <c r="AS12" s="258">
        <f t="shared" si="1"/>
        <v>2750</v>
      </c>
      <c r="AT12" s="258">
        <f t="shared" si="1"/>
        <v>2750</v>
      </c>
      <c r="AU12" s="258">
        <f t="shared" si="1"/>
        <v>2750</v>
      </c>
      <c r="AV12" s="258">
        <f t="shared" si="1"/>
        <v>2750</v>
      </c>
      <c r="AW12" s="258">
        <f t="shared" si="1"/>
        <v>2750</v>
      </c>
      <c r="AX12" s="258">
        <f t="shared" si="1"/>
        <v>2750</v>
      </c>
      <c r="AY12" s="258">
        <f t="shared" si="1"/>
        <v>2750</v>
      </c>
      <c r="AZ12" s="258">
        <f t="shared" si="1"/>
        <v>2750</v>
      </c>
      <c r="BA12" s="258">
        <f t="shared" si="1"/>
        <v>2750</v>
      </c>
      <c r="BB12" s="258">
        <f t="shared" si="1"/>
        <v>2750</v>
      </c>
      <c r="BC12" s="258">
        <f t="shared" si="1"/>
        <v>2750</v>
      </c>
      <c r="BD12" s="258">
        <f t="shared" si="1"/>
        <v>2750</v>
      </c>
      <c r="BE12" s="258">
        <f t="shared" si="1"/>
        <v>2750</v>
      </c>
      <c r="BF12" s="258">
        <f t="shared" si="1"/>
        <v>2750</v>
      </c>
      <c r="BG12" s="258">
        <f t="shared" si="1"/>
        <v>2750</v>
      </c>
      <c r="BH12" s="258">
        <f t="shared" si="1"/>
        <v>0</v>
      </c>
      <c r="BI12" s="258">
        <f t="shared" si="1"/>
        <v>0</v>
      </c>
      <c r="BJ12" s="258">
        <f t="shared" si="1"/>
        <v>0</v>
      </c>
      <c r="BK12" s="258">
        <f t="shared" si="1"/>
        <v>0</v>
      </c>
      <c r="BL12" s="258">
        <f t="shared" si="1"/>
        <v>0</v>
      </c>
      <c r="BM12" s="258">
        <f t="shared" si="1"/>
        <v>0</v>
      </c>
      <c r="BN12" s="258">
        <f t="shared" si="1"/>
        <v>0</v>
      </c>
      <c r="BO12" s="258">
        <f t="shared" si="1"/>
        <v>0</v>
      </c>
      <c r="BP12" s="258">
        <f t="shared" si="1"/>
        <v>0</v>
      </c>
      <c r="BQ12" s="258">
        <f t="shared" si="1"/>
        <v>0</v>
      </c>
      <c r="BR12" s="258">
        <f t="shared" si="1"/>
        <v>0</v>
      </c>
      <c r="BS12" s="258">
        <f t="shared" si="1"/>
        <v>0</v>
      </c>
      <c r="BT12" s="258">
        <f t="shared" si="1"/>
        <v>0</v>
      </c>
      <c r="BU12" s="258">
        <f t="shared" si="1"/>
        <v>0</v>
      </c>
      <c r="BV12" s="258">
        <f t="shared" si="1"/>
        <v>0</v>
      </c>
      <c r="BW12" s="258">
        <f t="shared" si="1"/>
        <v>0</v>
      </c>
      <c r="BX12" s="258"/>
    </row>
    <row r="13" spans="1:76" s="235" customFormat="1" ht="14.4" x14ac:dyDescent="0.25">
      <c r="A13" s="195"/>
      <c r="B13" s="195"/>
      <c r="C13" s="196"/>
      <c r="D13" s="197"/>
      <c r="E13" s="232" t="str">
        <f xml:space="preserve"> LEFT(E12, LEN(E12) - 4)</f>
        <v xml:space="preserve">accounting depreciation </v>
      </c>
      <c r="F13" s="232"/>
      <c r="G13" s="233" t="str">
        <f>Smu</f>
        <v>USD k</v>
      </c>
      <c r="H13" s="232">
        <f xml:space="preserve"> SUM(J13:BW13)</f>
        <v>-132000</v>
      </c>
      <c r="I13" s="232"/>
      <c r="J13" s="232">
        <f t="shared" ref="J13:BU13" si="2" xml:space="preserve"> -1 * J12</f>
        <v>0</v>
      </c>
      <c r="K13" s="232">
        <f t="shared" si="2"/>
        <v>0</v>
      </c>
      <c r="L13" s="232">
        <f t="shared" si="2"/>
        <v>-2750</v>
      </c>
      <c r="M13" s="232">
        <f t="shared" si="2"/>
        <v>-2750</v>
      </c>
      <c r="N13" s="232">
        <f t="shared" si="2"/>
        <v>-2750</v>
      </c>
      <c r="O13" s="232">
        <f t="shared" si="2"/>
        <v>-2750</v>
      </c>
      <c r="P13" s="232">
        <f t="shared" si="2"/>
        <v>-2750</v>
      </c>
      <c r="Q13" s="232">
        <f t="shared" si="2"/>
        <v>-2750</v>
      </c>
      <c r="R13" s="232">
        <f t="shared" si="2"/>
        <v>-2750</v>
      </c>
      <c r="S13" s="232">
        <f t="shared" si="2"/>
        <v>-2750</v>
      </c>
      <c r="T13" s="232">
        <f t="shared" si="2"/>
        <v>-2750</v>
      </c>
      <c r="U13" s="232">
        <f t="shared" si="2"/>
        <v>-2750</v>
      </c>
      <c r="V13" s="232">
        <f t="shared" si="2"/>
        <v>-2750</v>
      </c>
      <c r="W13" s="232">
        <f t="shared" si="2"/>
        <v>-2750</v>
      </c>
      <c r="X13" s="232">
        <f t="shared" si="2"/>
        <v>-2750</v>
      </c>
      <c r="Y13" s="232">
        <f t="shared" si="2"/>
        <v>-2750</v>
      </c>
      <c r="Z13" s="232">
        <f t="shared" si="2"/>
        <v>-2750</v>
      </c>
      <c r="AA13" s="232">
        <f t="shared" si="2"/>
        <v>-2750</v>
      </c>
      <c r="AB13" s="232">
        <f t="shared" si="2"/>
        <v>-2750</v>
      </c>
      <c r="AC13" s="232">
        <f t="shared" si="2"/>
        <v>-2750</v>
      </c>
      <c r="AD13" s="232">
        <f t="shared" si="2"/>
        <v>-2750</v>
      </c>
      <c r="AE13" s="232">
        <f t="shared" si="2"/>
        <v>-2750</v>
      </c>
      <c r="AF13" s="232">
        <f t="shared" si="2"/>
        <v>-2750</v>
      </c>
      <c r="AG13" s="232">
        <f t="shared" si="2"/>
        <v>-2750</v>
      </c>
      <c r="AH13" s="232">
        <f t="shared" si="2"/>
        <v>-2750</v>
      </c>
      <c r="AI13" s="232">
        <f t="shared" si="2"/>
        <v>-2750</v>
      </c>
      <c r="AJ13" s="232">
        <f t="shared" si="2"/>
        <v>-2750</v>
      </c>
      <c r="AK13" s="232">
        <f t="shared" si="2"/>
        <v>-2750</v>
      </c>
      <c r="AL13" s="232">
        <f t="shared" si="2"/>
        <v>-2750</v>
      </c>
      <c r="AM13" s="232">
        <f t="shared" si="2"/>
        <v>-2750</v>
      </c>
      <c r="AN13" s="232">
        <f t="shared" si="2"/>
        <v>-2750</v>
      </c>
      <c r="AO13" s="232">
        <f t="shared" si="2"/>
        <v>-2750</v>
      </c>
      <c r="AP13" s="232">
        <f t="shared" si="2"/>
        <v>-2750</v>
      </c>
      <c r="AQ13" s="232">
        <f t="shared" si="2"/>
        <v>-2750</v>
      </c>
      <c r="AR13" s="232">
        <f t="shared" si="2"/>
        <v>-2750</v>
      </c>
      <c r="AS13" s="232">
        <f t="shared" si="2"/>
        <v>-2750</v>
      </c>
      <c r="AT13" s="232">
        <f t="shared" si="2"/>
        <v>-2750</v>
      </c>
      <c r="AU13" s="232">
        <f t="shared" si="2"/>
        <v>-2750</v>
      </c>
      <c r="AV13" s="232">
        <f t="shared" si="2"/>
        <v>-2750</v>
      </c>
      <c r="AW13" s="232">
        <f t="shared" si="2"/>
        <v>-2750</v>
      </c>
      <c r="AX13" s="232">
        <f t="shared" si="2"/>
        <v>-2750</v>
      </c>
      <c r="AY13" s="232">
        <f t="shared" si="2"/>
        <v>-2750</v>
      </c>
      <c r="AZ13" s="232">
        <f t="shared" si="2"/>
        <v>-2750</v>
      </c>
      <c r="BA13" s="232">
        <f t="shared" si="2"/>
        <v>-2750</v>
      </c>
      <c r="BB13" s="232">
        <f t="shared" si="2"/>
        <v>-2750</v>
      </c>
      <c r="BC13" s="232">
        <f t="shared" si="2"/>
        <v>-2750</v>
      </c>
      <c r="BD13" s="232">
        <f t="shared" si="2"/>
        <v>-2750</v>
      </c>
      <c r="BE13" s="232">
        <f t="shared" si="2"/>
        <v>-2750</v>
      </c>
      <c r="BF13" s="232">
        <f t="shared" si="2"/>
        <v>-2750</v>
      </c>
      <c r="BG13" s="232">
        <f t="shared" si="2"/>
        <v>-2750</v>
      </c>
      <c r="BH13" s="232">
        <f t="shared" si="2"/>
        <v>0</v>
      </c>
      <c r="BI13" s="232">
        <f t="shared" si="2"/>
        <v>0</v>
      </c>
      <c r="BJ13" s="232">
        <f t="shared" si="2"/>
        <v>0</v>
      </c>
      <c r="BK13" s="232">
        <f t="shared" si="2"/>
        <v>0</v>
      </c>
      <c r="BL13" s="232">
        <f t="shared" si="2"/>
        <v>0</v>
      </c>
      <c r="BM13" s="232">
        <f t="shared" si="2"/>
        <v>0</v>
      </c>
      <c r="BN13" s="232">
        <f t="shared" si="2"/>
        <v>0</v>
      </c>
      <c r="BO13" s="232">
        <f t="shared" si="2"/>
        <v>0</v>
      </c>
      <c r="BP13" s="232">
        <f t="shared" si="2"/>
        <v>0</v>
      </c>
      <c r="BQ13" s="232">
        <f t="shared" si="2"/>
        <v>0</v>
      </c>
      <c r="BR13" s="232">
        <f t="shared" si="2"/>
        <v>0</v>
      </c>
      <c r="BS13" s="232">
        <f t="shared" si="2"/>
        <v>0</v>
      </c>
      <c r="BT13" s="232">
        <f t="shared" si="2"/>
        <v>0</v>
      </c>
      <c r="BU13" s="232">
        <f t="shared" si="2"/>
        <v>0</v>
      </c>
      <c r="BV13" s="232">
        <f t="shared" ref="BV13:BW13" si="3" xml:space="preserve"> -1 * BV12</f>
        <v>0</v>
      </c>
      <c r="BW13" s="232">
        <f t="shared" si="3"/>
        <v>0</v>
      </c>
      <c r="BX13" s="234"/>
    </row>
    <row r="14" spans="1:76" s="16" customFormat="1" ht="14.4" x14ac:dyDescent="0.25">
      <c r="A14" s="56"/>
      <c r="B14" s="56"/>
      <c r="C14" s="57"/>
      <c r="D14" s="59"/>
      <c r="E14" s="65"/>
      <c r="F14" s="66"/>
      <c r="G14" s="56"/>
      <c r="H14" s="66"/>
      <c r="I14" s="59"/>
      <c r="J14" s="59"/>
      <c r="K14" s="59"/>
      <c r="L14" s="59"/>
      <c r="M14" s="59"/>
      <c r="N14" s="59"/>
      <c r="O14" s="59"/>
      <c r="P14" s="59"/>
      <c r="Q14" s="59"/>
      <c r="R14" s="59"/>
      <c r="S14" s="59"/>
      <c r="T14" s="59"/>
      <c r="U14" s="59"/>
      <c r="V14" s="59"/>
      <c r="W14" s="59"/>
      <c r="X14" s="59"/>
      <c r="Y14" s="59"/>
      <c r="Z14" s="59"/>
      <c r="AA14" s="59"/>
      <c r="AB14" s="59"/>
      <c r="AC14" s="59"/>
      <c r="AD14" s="59"/>
      <c r="AE14" s="59"/>
      <c r="AF14" s="59"/>
      <c r="AG14" s="59"/>
      <c r="AH14" s="59"/>
      <c r="AI14" s="59"/>
      <c r="AJ14" s="59"/>
      <c r="AK14" s="59"/>
      <c r="AL14" s="59"/>
      <c r="AM14" s="59"/>
      <c r="AN14" s="59"/>
      <c r="AO14" s="59"/>
      <c r="AP14" s="59"/>
      <c r="AQ14" s="59"/>
      <c r="AR14" s="59"/>
      <c r="AS14" s="59"/>
      <c r="AT14" s="59"/>
      <c r="AU14" s="59"/>
      <c r="AV14" s="59"/>
      <c r="AW14" s="59"/>
      <c r="AX14" s="59"/>
      <c r="AY14" s="59"/>
      <c r="AZ14" s="59"/>
      <c r="BA14" s="59"/>
      <c r="BB14" s="59"/>
      <c r="BC14" s="59"/>
      <c r="BD14" s="59"/>
      <c r="BE14" s="59"/>
      <c r="BF14" s="59"/>
      <c r="BG14" s="59"/>
      <c r="BH14" s="59"/>
      <c r="BI14" s="59"/>
      <c r="BJ14" s="59"/>
      <c r="BK14" s="59"/>
      <c r="BL14" s="59"/>
      <c r="BM14" s="59"/>
      <c r="BN14" s="59"/>
      <c r="BO14" s="59"/>
      <c r="BP14" s="59"/>
      <c r="BQ14" s="59"/>
      <c r="BR14" s="59"/>
      <c r="BS14" s="59"/>
      <c r="BT14" s="59"/>
      <c r="BU14" s="59"/>
      <c r="BV14" s="59"/>
      <c r="BW14" s="59"/>
      <c r="BX14" s="59"/>
    </row>
    <row r="15" spans="1:76" s="16" customFormat="1" ht="14.4" x14ac:dyDescent="0.25">
      <c r="A15" s="56"/>
      <c r="B15" s="56"/>
      <c r="C15" s="57"/>
      <c r="D15" s="59"/>
      <c r="E15" s="65"/>
      <c r="F15" s="66"/>
      <c r="G15" s="56"/>
      <c r="H15" s="66"/>
      <c r="I15" s="59"/>
      <c r="J15" s="59"/>
      <c r="K15" s="59"/>
      <c r="L15" s="59"/>
      <c r="M15" s="59"/>
      <c r="N15" s="59"/>
      <c r="O15" s="59"/>
      <c r="P15" s="59"/>
      <c r="Q15" s="59"/>
      <c r="R15" s="59"/>
      <c r="S15" s="59"/>
      <c r="T15" s="59"/>
      <c r="U15" s="59"/>
      <c r="V15" s="59"/>
      <c r="W15" s="59"/>
      <c r="X15" s="59"/>
      <c r="Y15" s="59"/>
      <c r="Z15" s="59"/>
      <c r="AA15" s="59"/>
      <c r="AB15" s="59"/>
      <c r="AC15" s="59"/>
      <c r="AD15" s="59"/>
      <c r="AE15" s="59"/>
      <c r="AF15" s="59"/>
      <c r="AG15" s="59"/>
      <c r="AH15" s="59"/>
      <c r="AI15" s="59"/>
      <c r="AJ15" s="59"/>
      <c r="AK15" s="59"/>
      <c r="AL15" s="59"/>
      <c r="AM15" s="59"/>
      <c r="AN15" s="59"/>
      <c r="AO15" s="59"/>
      <c r="AP15" s="59"/>
      <c r="AQ15" s="59"/>
      <c r="AR15" s="59"/>
      <c r="AS15" s="59"/>
      <c r="AT15" s="59"/>
      <c r="AU15" s="59"/>
      <c r="AV15" s="59"/>
      <c r="AW15" s="59"/>
      <c r="AX15" s="59"/>
      <c r="AY15" s="59"/>
      <c r="AZ15" s="59"/>
      <c r="BA15" s="59"/>
      <c r="BB15" s="59"/>
      <c r="BC15" s="59"/>
      <c r="BD15" s="59"/>
      <c r="BE15" s="59"/>
      <c r="BF15" s="59"/>
      <c r="BG15" s="59"/>
      <c r="BH15" s="59"/>
      <c r="BI15" s="59"/>
      <c r="BJ15" s="59"/>
      <c r="BK15" s="59"/>
      <c r="BL15" s="59"/>
      <c r="BM15" s="59"/>
      <c r="BN15" s="59"/>
      <c r="BO15" s="59"/>
      <c r="BP15" s="59"/>
      <c r="BQ15" s="59"/>
      <c r="BR15" s="59"/>
      <c r="BS15" s="59"/>
      <c r="BT15" s="59"/>
      <c r="BU15" s="59"/>
      <c r="BV15" s="59"/>
      <c r="BW15" s="59"/>
      <c r="BX15" s="59"/>
    </row>
    <row r="16" spans="1:76" s="16" customFormat="1" ht="14.4" x14ac:dyDescent="0.25">
      <c r="A16" s="56"/>
      <c r="B16" s="56"/>
      <c r="C16" s="57"/>
      <c r="D16" s="59"/>
      <c r="E16" s="65"/>
      <c r="F16" s="66"/>
      <c r="G16" s="56"/>
      <c r="H16" s="66"/>
      <c r="I16" s="59"/>
      <c r="J16" s="59"/>
      <c r="K16" s="59"/>
      <c r="L16" s="59"/>
      <c r="M16" s="59"/>
      <c r="N16" s="59"/>
      <c r="O16" s="59"/>
      <c r="P16" s="59"/>
      <c r="Q16" s="59"/>
      <c r="R16" s="59"/>
      <c r="S16" s="59"/>
      <c r="T16" s="59"/>
      <c r="U16" s="59"/>
      <c r="V16" s="59"/>
      <c r="W16" s="59"/>
      <c r="X16" s="59"/>
      <c r="Y16" s="59"/>
      <c r="Z16" s="59"/>
      <c r="AA16" s="59"/>
      <c r="AB16" s="59"/>
      <c r="AC16" s="59"/>
      <c r="AD16" s="59"/>
      <c r="AE16" s="59"/>
      <c r="AF16" s="59"/>
      <c r="AG16" s="59"/>
      <c r="AH16" s="59"/>
      <c r="AI16" s="59"/>
      <c r="AJ16" s="59"/>
      <c r="AK16" s="59"/>
      <c r="AL16" s="59"/>
      <c r="AM16" s="59"/>
      <c r="AN16" s="59"/>
      <c r="AO16" s="59"/>
      <c r="AP16" s="59"/>
      <c r="AQ16" s="59"/>
      <c r="AR16" s="59"/>
      <c r="AS16" s="59"/>
      <c r="AT16" s="59"/>
      <c r="AU16" s="59"/>
      <c r="AV16" s="59"/>
      <c r="AW16" s="59"/>
      <c r="AX16" s="59"/>
      <c r="AY16" s="59"/>
      <c r="AZ16" s="59"/>
      <c r="BA16" s="59"/>
      <c r="BB16" s="59"/>
      <c r="BC16" s="59"/>
      <c r="BD16" s="59"/>
      <c r="BE16" s="59"/>
      <c r="BF16" s="59"/>
      <c r="BG16" s="59"/>
      <c r="BH16" s="59"/>
      <c r="BI16" s="59"/>
      <c r="BJ16" s="59"/>
      <c r="BK16" s="59"/>
      <c r="BL16" s="59"/>
      <c r="BM16" s="59"/>
      <c r="BN16" s="59"/>
      <c r="BO16" s="59"/>
      <c r="BP16" s="59"/>
      <c r="BQ16" s="59"/>
      <c r="BR16" s="59"/>
      <c r="BS16" s="59"/>
      <c r="BT16" s="59"/>
      <c r="BU16" s="59"/>
      <c r="BV16" s="59"/>
      <c r="BW16" s="59"/>
      <c r="BX16" s="59"/>
    </row>
    <row r="17" spans="1:76" s="16" customFormat="1" ht="14.4" x14ac:dyDescent="0.25">
      <c r="A17" s="56"/>
      <c r="B17" s="56"/>
      <c r="C17" s="57"/>
      <c r="D17" s="59"/>
      <c r="E17" s="65"/>
      <c r="F17" s="66"/>
      <c r="G17" s="56"/>
      <c r="H17" s="66"/>
      <c r="I17" s="59"/>
      <c r="J17" s="59"/>
      <c r="K17" s="59"/>
      <c r="L17" s="59"/>
      <c r="M17" s="59"/>
      <c r="N17" s="59"/>
      <c r="O17" s="59"/>
      <c r="P17" s="59"/>
      <c r="Q17" s="59"/>
      <c r="R17" s="59"/>
      <c r="S17" s="59"/>
      <c r="T17" s="59"/>
      <c r="U17" s="59"/>
      <c r="V17" s="59"/>
      <c r="W17" s="59"/>
      <c r="X17" s="59"/>
      <c r="Y17" s="59"/>
      <c r="Z17" s="59"/>
      <c r="AA17" s="59"/>
      <c r="AB17" s="59"/>
      <c r="AC17" s="59"/>
      <c r="AD17" s="59"/>
      <c r="AE17" s="59"/>
      <c r="AF17" s="59"/>
      <c r="AG17" s="59"/>
      <c r="AH17" s="59"/>
      <c r="AI17" s="59"/>
      <c r="AJ17" s="59"/>
      <c r="AK17" s="59"/>
      <c r="AL17" s="59"/>
      <c r="AM17" s="59"/>
      <c r="AN17" s="59"/>
      <c r="AO17" s="59"/>
      <c r="AP17" s="59"/>
      <c r="AQ17" s="59"/>
      <c r="AR17" s="59"/>
      <c r="AS17" s="59"/>
      <c r="AT17" s="59"/>
      <c r="AU17" s="59"/>
      <c r="AV17" s="59"/>
      <c r="AW17" s="59"/>
      <c r="AX17" s="59"/>
      <c r="AY17" s="59"/>
      <c r="AZ17" s="59"/>
      <c r="BA17" s="59"/>
      <c r="BB17" s="59"/>
      <c r="BC17" s="59"/>
      <c r="BD17" s="59"/>
      <c r="BE17" s="59"/>
      <c r="BF17" s="59"/>
      <c r="BG17" s="59"/>
      <c r="BH17" s="59"/>
      <c r="BI17" s="59"/>
      <c r="BJ17" s="59"/>
      <c r="BK17" s="59"/>
      <c r="BL17" s="59"/>
      <c r="BM17" s="59"/>
      <c r="BN17" s="59"/>
      <c r="BO17" s="59"/>
      <c r="BP17" s="59"/>
      <c r="BQ17" s="59"/>
      <c r="BR17" s="59"/>
      <c r="BS17" s="59"/>
      <c r="BT17" s="59"/>
      <c r="BU17" s="59"/>
      <c r="BV17" s="59"/>
      <c r="BW17" s="59"/>
      <c r="BX17" s="59"/>
    </row>
    <row r="18" spans="1:76" s="16" customFormat="1" ht="14.4" x14ac:dyDescent="0.25">
      <c r="A18" s="56"/>
      <c r="B18" s="56"/>
      <c r="C18" s="57"/>
      <c r="D18" s="59"/>
      <c r="E18" s="62" t="s">
        <v>217</v>
      </c>
      <c r="F18" s="66"/>
      <c r="G18" s="56"/>
      <c r="H18" s="66"/>
      <c r="I18" s="59"/>
      <c r="J18" s="59"/>
      <c r="K18" s="59"/>
      <c r="L18" s="59"/>
      <c r="M18" s="59"/>
      <c r="N18" s="59"/>
      <c r="O18" s="59"/>
      <c r="P18" s="59"/>
      <c r="Q18" s="59"/>
      <c r="R18" s="59"/>
      <c r="S18" s="59"/>
      <c r="T18" s="59"/>
      <c r="U18" s="59"/>
      <c r="V18" s="59"/>
      <c r="W18" s="59"/>
      <c r="X18" s="59"/>
      <c r="Y18" s="59"/>
      <c r="Z18" s="59"/>
      <c r="AA18" s="59"/>
      <c r="AB18" s="59"/>
      <c r="AC18" s="59"/>
      <c r="AD18" s="59"/>
      <c r="AE18" s="59"/>
      <c r="AF18" s="59"/>
      <c r="AG18" s="59"/>
      <c r="AH18" s="59"/>
      <c r="AI18" s="59"/>
      <c r="AJ18" s="59"/>
      <c r="AK18" s="59"/>
      <c r="AL18" s="59"/>
      <c r="AM18" s="59"/>
      <c r="AN18" s="59"/>
      <c r="AO18" s="59"/>
      <c r="AP18" s="59"/>
      <c r="AQ18" s="59"/>
      <c r="AR18" s="59"/>
      <c r="AS18" s="59"/>
      <c r="AT18" s="59"/>
      <c r="AU18" s="59"/>
      <c r="AV18" s="59"/>
      <c r="AW18" s="59"/>
      <c r="AX18" s="59"/>
      <c r="AY18" s="59"/>
      <c r="AZ18" s="59"/>
      <c r="BA18" s="59"/>
      <c r="BB18" s="59"/>
      <c r="BC18" s="59"/>
      <c r="BD18" s="59"/>
      <c r="BE18" s="59"/>
      <c r="BF18" s="59"/>
      <c r="BG18" s="59"/>
      <c r="BH18" s="59"/>
      <c r="BI18" s="59"/>
      <c r="BJ18" s="59"/>
      <c r="BK18" s="59"/>
      <c r="BL18" s="59"/>
      <c r="BM18" s="59"/>
      <c r="BN18" s="59"/>
      <c r="BO18" s="59"/>
      <c r="BP18" s="59"/>
      <c r="BQ18" s="59"/>
      <c r="BR18" s="59"/>
      <c r="BS18" s="59"/>
      <c r="BT18" s="59"/>
      <c r="BU18" s="59"/>
      <c r="BV18" s="59"/>
      <c r="BW18" s="59"/>
      <c r="BX18" s="59"/>
    </row>
    <row r="19" spans="1:76" s="16" customFormat="1" ht="14.4" x14ac:dyDescent="0.25">
      <c r="A19" s="56"/>
      <c r="B19" s="56"/>
      <c r="C19" s="57"/>
      <c r="D19" s="59"/>
      <c r="E19" s="246"/>
      <c r="F19" s="66"/>
      <c r="G19" s="59"/>
      <c r="H19" s="66"/>
      <c r="I19" s="59"/>
      <c r="J19" s="59"/>
      <c r="K19" s="59"/>
      <c r="L19" s="59"/>
      <c r="M19" s="59"/>
      <c r="N19" s="59"/>
      <c r="O19" s="59"/>
      <c r="P19" s="59"/>
      <c r="Q19" s="59"/>
      <c r="R19" s="59"/>
      <c r="S19" s="59"/>
      <c r="T19" s="59"/>
      <c r="U19" s="59"/>
      <c r="V19" s="59"/>
      <c r="W19" s="59"/>
      <c r="X19" s="59"/>
      <c r="Y19" s="59"/>
      <c r="Z19" s="59"/>
      <c r="AA19" s="59"/>
      <c r="AB19" s="59"/>
      <c r="AC19" s="59"/>
      <c r="AD19" s="59"/>
      <c r="AE19" s="59"/>
      <c r="AF19" s="59"/>
      <c r="AG19" s="59"/>
      <c r="AH19" s="59"/>
      <c r="AI19" s="59"/>
      <c r="AJ19" s="59"/>
      <c r="AK19" s="59"/>
      <c r="AL19" s="59"/>
      <c r="AM19" s="59"/>
      <c r="AN19" s="59"/>
      <c r="AO19" s="59"/>
      <c r="AP19" s="59"/>
      <c r="AQ19" s="59"/>
      <c r="AR19" s="59"/>
      <c r="AS19" s="59"/>
      <c r="AT19" s="59"/>
      <c r="AU19" s="59"/>
      <c r="AV19" s="59"/>
      <c r="AW19" s="59"/>
      <c r="AX19" s="59"/>
      <c r="AY19" s="59"/>
      <c r="AZ19" s="59"/>
      <c r="BA19" s="59"/>
      <c r="BB19" s="59"/>
      <c r="BC19" s="59"/>
      <c r="BD19" s="59"/>
      <c r="BE19" s="59"/>
      <c r="BF19" s="59"/>
      <c r="BG19" s="59"/>
      <c r="BH19" s="59"/>
      <c r="BI19" s="59"/>
      <c r="BJ19" s="59"/>
      <c r="BK19" s="59"/>
      <c r="BL19" s="59"/>
      <c r="BM19" s="59"/>
      <c r="BN19" s="59"/>
      <c r="BO19" s="59"/>
      <c r="BP19" s="59"/>
      <c r="BQ19" s="59"/>
      <c r="BR19" s="59"/>
      <c r="BS19" s="59"/>
      <c r="BT19" s="59"/>
      <c r="BU19" s="59"/>
      <c r="BV19" s="59"/>
      <c r="BW19" s="59"/>
      <c r="BX19" s="59"/>
    </row>
    <row r="20" spans="1:76" s="16" customFormat="1" ht="14.4" x14ac:dyDescent="0.25">
      <c r="A20" s="56"/>
      <c r="B20" s="56"/>
      <c r="C20" s="57"/>
      <c r="D20" s="59"/>
      <c r="E20" s="65"/>
      <c r="F20" s="66"/>
      <c r="G20" s="56"/>
      <c r="H20" s="66"/>
      <c r="I20" s="59"/>
      <c r="J20" s="59"/>
      <c r="K20" s="59"/>
      <c r="L20" s="59"/>
      <c r="M20" s="59"/>
      <c r="N20" s="59"/>
      <c r="O20" s="59"/>
      <c r="P20" s="59"/>
      <c r="Q20" s="59"/>
      <c r="R20" s="59"/>
      <c r="S20" s="59"/>
      <c r="T20" s="59"/>
      <c r="U20" s="59"/>
      <c r="V20" s="59"/>
      <c r="W20" s="59"/>
      <c r="X20" s="59"/>
      <c r="Y20" s="59"/>
      <c r="Z20" s="59"/>
      <c r="AA20" s="59"/>
      <c r="AB20" s="59"/>
      <c r="AC20" s="59"/>
      <c r="AD20" s="59"/>
      <c r="AE20" s="59"/>
      <c r="AF20" s="59"/>
      <c r="AG20" s="59"/>
      <c r="AH20" s="59"/>
      <c r="AI20" s="59"/>
      <c r="AJ20" s="59"/>
      <c r="AK20" s="59"/>
      <c r="AL20" s="59"/>
      <c r="AM20" s="59"/>
      <c r="AN20" s="59"/>
      <c r="AO20" s="59"/>
      <c r="AP20" s="59"/>
      <c r="AQ20" s="59"/>
      <c r="AR20" s="59"/>
      <c r="AS20" s="59"/>
      <c r="AT20" s="59"/>
      <c r="AU20" s="59"/>
      <c r="AV20" s="59"/>
      <c r="AW20" s="59"/>
      <c r="AX20" s="59"/>
      <c r="AY20" s="59"/>
      <c r="AZ20" s="59"/>
      <c r="BA20" s="59"/>
      <c r="BB20" s="59"/>
      <c r="BC20" s="59"/>
      <c r="BD20" s="59"/>
      <c r="BE20" s="59"/>
      <c r="BF20" s="59"/>
      <c r="BG20" s="59"/>
      <c r="BH20" s="59"/>
      <c r="BI20" s="59"/>
      <c r="BJ20" s="59"/>
      <c r="BK20" s="59"/>
      <c r="BL20" s="59"/>
      <c r="BM20" s="59"/>
      <c r="BN20" s="59"/>
      <c r="BO20" s="59"/>
      <c r="BP20" s="59"/>
      <c r="BQ20" s="59"/>
      <c r="BR20" s="59"/>
      <c r="BS20" s="59"/>
      <c r="BT20" s="59"/>
      <c r="BU20" s="59"/>
      <c r="BV20" s="59"/>
      <c r="BW20" s="59"/>
      <c r="BX20" s="59"/>
    </row>
    <row r="21" spans="1:76" s="16" customFormat="1" ht="14.4" x14ac:dyDescent="0.25">
      <c r="A21" s="56"/>
      <c r="B21" s="56"/>
      <c r="C21" s="57"/>
      <c r="D21" s="59"/>
      <c r="E21" s="65"/>
      <c r="F21" s="66"/>
      <c r="G21" s="56"/>
      <c r="H21" s="66"/>
      <c r="I21" s="59"/>
      <c r="J21" s="59"/>
      <c r="K21" s="59"/>
      <c r="L21" s="59"/>
      <c r="M21" s="59"/>
      <c r="N21" s="59"/>
      <c r="O21" s="59"/>
      <c r="P21" s="59"/>
      <c r="Q21" s="59"/>
      <c r="R21" s="59"/>
      <c r="S21" s="59"/>
      <c r="T21" s="59"/>
      <c r="U21" s="59"/>
      <c r="V21" s="59"/>
      <c r="W21" s="59"/>
      <c r="X21" s="59"/>
      <c r="Y21" s="59"/>
      <c r="Z21" s="59"/>
      <c r="AA21" s="59"/>
      <c r="AB21" s="59"/>
      <c r="AC21" s="59"/>
      <c r="AD21" s="59"/>
      <c r="AE21" s="59"/>
      <c r="AF21" s="59"/>
      <c r="AG21" s="59"/>
      <c r="AH21" s="59"/>
      <c r="AI21" s="59"/>
      <c r="AJ21" s="59"/>
      <c r="AK21" s="59"/>
      <c r="AL21" s="59"/>
      <c r="AM21" s="59"/>
      <c r="AN21" s="59"/>
      <c r="AO21" s="59"/>
      <c r="AP21" s="59"/>
      <c r="AQ21" s="59"/>
      <c r="AR21" s="59"/>
      <c r="AS21" s="59"/>
      <c r="AT21" s="59"/>
      <c r="AU21" s="59"/>
      <c r="AV21" s="59"/>
      <c r="AW21" s="59"/>
      <c r="AX21" s="59"/>
      <c r="AY21" s="59"/>
      <c r="AZ21" s="59"/>
      <c r="BA21" s="59"/>
      <c r="BB21" s="59"/>
      <c r="BC21" s="59"/>
      <c r="BD21" s="59"/>
      <c r="BE21" s="59"/>
      <c r="BF21" s="59"/>
      <c r="BG21" s="59"/>
      <c r="BH21" s="59"/>
      <c r="BI21" s="59"/>
      <c r="BJ21" s="59"/>
      <c r="BK21" s="59"/>
      <c r="BL21" s="59"/>
      <c r="BM21" s="59"/>
      <c r="BN21" s="59"/>
      <c r="BO21" s="59"/>
      <c r="BP21" s="59"/>
      <c r="BQ21" s="59"/>
      <c r="BR21" s="59"/>
      <c r="BS21" s="59"/>
      <c r="BT21" s="59"/>
      <c r="BU21" s="59"/>
      <c r="BV21" s="59"/>
      <c r="BW21" s="59"/>
      <c r="BX21" s="59"/>
    </row>
    <row r="22" spans="1:76" ht="14.4" x14ac:dyDescent="0.25">
      <c r="A22" s="52"/>
      <c r="B22" s="52"/>
      <c r="C22" s="53"/>
      <c r="D22" s="54"/>
      <c r="E22" s="55"/>
      <c r="F22" s="55"/>
      <c r="G22" s="55"/>
      <c r="H22" s="55"/>
      <c r="I22" s="55"/>
      <c r="J22" s="55"/>
      <c r="K22" s="55"/>
      <c r="L22" s="55"/>
      <c r="M22" s="55"/>
      <c r="N22" s="55"/>
      <c r="O22" s="55"/>
      <c r="P22" s="55"/>
      <c r="Q22" s="55"/>
      <c r="R22" s="55"/>
      <c r="S22" s="55"/>
      <c r="T22" s="55"/>
      <c r="U22" s="55"/>
      <c r="V22" s="55"/>
      <c r="W22" s="55"/>
      <c r="X22" s="55"/>
      <c r="Y22" s="55"/>
      <c r="Z22" s="55"/>
      <c r="AA22" s="55"/>
      <c r="AB22" s="55"/>
      <c r="AC22" s="55"/>
      <c r="AD22" s="55"/>
      <c r="AE22" s="55"/>
      <c r="AF22" s="55"/>
      <c r="AG22" s="55"/>
      <c r="AH22" s="55"/>
      <c r="AI22" s="55"/>
      <c r="AJ22" s="55"/>
      <c r="AK22" s="55"/>
      <c r="AL22" s="55"/>
      <c r="AM22" s="55"/>
      <c r="AN22" s="55"/>
      <c r="AO22" s="55"/>
      <c r="AP22" s="55"/>
      <c r="AQ22" s="55"/>
      <c r="AR22" s="55"/>
      <c r="AS22" s="55"/>
      <c r="AT22" s="55"/>
      <c r="AU22" s="55"/>
      <c r="AV22" s="55"/>
      <c r="AW22" s="55"/>
      <c r="AX22" s="55"/>
      <c r="AY22" s="55"/>
      <c r="AZ22" s="55"/>
      <c r="BA22" s="55"/>
      <c r="BB22" s="55"/>
      <c r="BC22" s="55"/>
      <c r="BD22" s="55"/>
      <c r="BE22" s="55"/>
      <c r="BF22" s="55"/>
      <c r="BG22" s="55"/>
      <c r="BH22" s="55"/>
      <c r="BI22" s="55"/>
      <c r="BJ22" s="55"/>
      <c r="BK22" s="55"/>
      <c r="BL22" s="55"/>
      <c r="BM22" s="55"/>
      <c r="BN22" s="55"/>
      <c r="BO22" s="55"/>
      <c r="BP22" s="55"/>
      <c r="BQ22" s="55"/>
      <c r="BR22" s="55"/>
      <c r="BS22" s="55"/>
      <c r="BT22" s="55"/>
      <c r="BU22" s="55"/>
      <c r="BV22" s="55"/>
      <c r="BW22" s="55"/>
      <c r="BX22" s="54"/>
    </row>
    <row r="23" spans="1:76" ht="14.4" x14ac:dyDescent="0.25">
      <c r="A23" s="52" t="s">
        <v>212</v>
      </c>
      <c r="B23" s="52"/>
      <c r="C23" s="53"/>
      <c r="D23" s="54"/>
      <c r="E23" s="55"/>
      <c r="F23" s="55"/>
      <c r="G23" s="55"/>
      <c r="H23" s="55"/>
      <c r="I23" s="55"/>
      <c r="J23" s="55"/>
      <c r="K23" s="55"/>
      <c r="L23" s="55"/>
      <c r="M23" s="55"/>
      <c r="N23" s="55"/>
      <c r="O23" s="55"/>
      <c r="P23" s="55"/>
      <c r="Q23" s="55"/>
      <c r="R23" s="55"/>
      <c r="S23" s="55"/>
      <c r="T23" s="55"/>
      <c r="U23" s="55"/>
      <c r="V23" s="55"/>
      <c r="W23" s="55"/>
      <c r="X23" s="55"/>
      <c r="Y23" s="55"/>
      <c r="Z23" s="55"/>
      <c r="AA23" s="55"/>
      <c r="AB23" s="55"/>
      <c r="AC23" s="55"/>
      <c r="AD23" s="55"/>
      <c r="AE23" s="55"/>
      <c r="AF23" s="55"/>
      <c r="AG23" s="55"/>
      <c r="AH23" s="55"/>
      <c r="AI23" s="55"/>
      <c r="AJ23" s="55"/>
      <c r="AK23" s="55"/>
      <c r="AL23" s="55"/>
      <c r="AM23" s="55"/>
      <c r="AN23" s="55"/>
      <c r="AO23" s="55"/>
      <c r="AP23" s="55"/>
      <c r="AQ23" s="55"/>
      <c r="AR23" s="55"/>
      <c r="AS23" s="55"/>
      <c r="AT23" s="55"/>
      <c r="AU23" s="55"/>
      <c r="AV23" s="55"/>
      <c r="AW23" s="55"/>
      <c r="AX23" s="55"/>
      <c r="AY23" s="55"/>
      <c r="AZ23" s="55"/>
      <c r="BA23" s="55"/>
      <c r="BB23" s="55"/>
      <c r="BC23" s="55"/>
      <c r="BD23" s="55"/>
      <c r="BE23" s="55"/>
      <c r="BF23" s="55"/>
      <c r="BG23" s="55"/>
      <c r="BH23" s="55"/>
      <c r="BI23" s="55"/>
      <c r="BJ23" s="55"/>
      <c r="BK23" s="55"/>
      <c r="BL23" s="55"/>
      <c r="BM23" s="55"/>
      <c r="BN23" s="55"/>
      <c r="BO23" s="55"/>
      <c r="BP23" s="55"/>
      <c r="BQ23" s="55"/>
      <c r="BR23" s="55"/>
      <c r="BS23" s="55"/>
      <c r="BT23" s="55"/>
      <c r="BU23" s="55"/>
      <c r="BV23" s="55"/>
      <c r="BW23" s="55"/>
      <c r="BX23" s="59"/>
    </row>
    <row r="24" spans="1:76" ht="14.4" x14ac:dyDescent="0.25">
      <c r="A24" s="52"/>
      <c r="B24" s="52"/>
      <c r="C24" s="53"/>
      <c r="D24" s="54"/>
      <c r="E24" s="55"/>
      <c r="F24" s="55"/>
      <c r="G24" s="55"/>
      <c r="H24" s="55"/>
      <c r="I24" s="55"/>
      <c r="J24" s="55"/>
      <c r="K24" s="55"/>
      <c r="L24" s="55"/>
      <c r="M24" s="55"/>
      <c r="N24" s="55"/>
      <c r="O24" s="55"/>
      <c r="P24" s="55"/>
      <c r="Q24" s="55"/>
      <c r="R24" s="55"/>
      <c r="S24" s="55"/>
      <c r="T24" s="55"/>
      <c r="U24" s="55"/>
      <c r="V24" s="55"/>
      <c r="W24" s="55"/>
      <c r="X24" s="55"/>
      <c r="Y24" s="55"/>
      <c r="Z24" s="55"/>
      <c r="AA24" s="55"/>
      <c r="AB24" s="55"/>
      <c r="AC24" s="55"/>
      <c r="AD24" s="55"/>
      <c r="AE24" s="55"/>
      <c r="AF24" s="55"/>
      <c r="AG24" s="55"/>
      <c r="AH24" s="55"/>
      <c r="AI24" s="55"/>
      <c r="AJ24" s="55"/>
      <c r="AK24" s="55"/>
      <c r="AL24" s="55"/>
      <c r="AM24" s="55"/>
      <c r="AN24" s="55"/>
      <c r="AO24" s="55"/>
      <c r="AP24" s="55"/>
      <c r="AQ24" s="55"/>
      <c r="AR24" s="55"/>
      <c r="AS24" s="55"/>
      <c r="AT24" s="55"/>
      <c r="AU24" s="55"/>
      <c r="AV24" s="55"/>
      <c r="AW24" s="55"/>
      <c r="AX24" s="55"/>
      <c r="AY24" s="55"/>
      <c r="AZ24" s="55"/>
      <c r="BA24" s="55"/>
      <c r="BB24" s="55"/>
      <c r="BC24" s="55"/>
      <c r="BD24" s="55"/>
      <c r="BE24" s="55"/>
      <c r="BF24" s="55"/>
      <c r="BG24" s="55"/>
      <c r="BH24" s="55"/>
      <c r="BI24" s="55"/>
      <c r="BJ24" s="55"/>
      <c r="BK24" s="55"/>
      <c r="BL24" s="55"/>
      <c r="BM24" s="55"/>
      <c r="BN24" s="55"/>
      <c r="BO24" s="55"/>
      <c r="BP24" s="55"/>
      <c r="BQ24" s="55"/>
      <c r="BR24" s="55"/>
      <c r="BS24" s="55"/>
      <c r="BT24" s="55"/>
      <c r="BU24" s="55"/>
      <c r="BV24" s="55"/>
      <c r="BW24" s="55"/>
      <c r="BX24" s="54"/>
    </row>
    <row r="25" spans="1:76" ht="14.4" x14ac:dyDescent="0.25">
      <c r="A25" s="140"/>
      <c r="B25" s="140"/>
      <c r="C25" s="141"/>
      <c r="D25" s="142"/>
      <c r="E25" s="189" t="str">
        <f xml:space="preserve"> InpC!E$80</f>
        <v xml:space="preserve">NCA at Initial balance </v>
      </c>
      <c r="F25" s="189">
        <f xml:space="preserve"> InpC!F$80</f>
        <v>132000</v>
      </c>
      <c r="G25" s="189" t="str">
        <f xml:space="preserve"> InpC!G$80</f>
        <v>USD k</v>
      </c>
      <c r="H25" s="142"/>
      <c r="I25" s="142"/>
      <c r="J25" s="142"/>
      <c r="K25" s="142"/>
      <c r="L25" s="142"/>
      <c r="M25" s="142"/>
      <c r="N25" s="142"/>
      <c r="O25" s="142"/>
      <c r="P25" s="142"/>
      <c r="Q25" s="142"/>
      <c r="R25" s="142"/>
      <c r="S25" s="142"/>
      <c r="T25" s="142"/>
      <c r="U25" s="142"/>
      <c r="V25" s="142"/>
      <c r="W25" s="142"/>
      <c r="X25" s="142"/>
      <c r="Y25" s="142"/>
      <c r="Z25" s="142"/>
      <c r="AA25" s="142"/>
      <c r="AB25" s="142"/>
      <c r="AC25" s="142"/>
      <c r="AD25" s="142"/>
      <c r="AE25" s="142"/>
      <c r="AF25" s="142"/>
      <c r="AG25" s="142"/>
      <c r="AH25" s="142"/>
      <c r="AI25" s="142"/>
      <c r="AJ25" s="142"/>
      <c r="AK25" s="142"/>
      <c r="AL25" s="142"/>
      <c r="AM25" s="142"/>
      <c r="AN25" s="142"/>
      <c r="AO25" s="142"/>
      <c r="AP25" s="142"/>
      <c r="AQ25" s="142"/>
      <c r="AR25" s="142"/>
      <c r="AS25" s="142"/>
      <c r="AT25" s="142"/>
      <c r="AU25" s="142"/>
      <c r="AV25" s="142"/>
      <c r="AW25" s="142"/>
      <c r="AX25" s="142"/>
      <c r="AY25" s="142"/>
      <c r="AZ25" s="142"/>
      <c r="BA25" s="142"/>
      <c r="BB25" s="142"/>
      <c r="BC25" s="142"/>
      <c r="BD25" s="142"/>
      <c r="BE25" s="142"/>
      <c r="BF25" s="142"/>
      <c r="BG25" s="142"/>
      <c r="BH25" s="142"/>
      <c r="BI25" s="142"/>
      <c r="BJ25" s="142"/>
      <c r="BK25" s="142"/>
      <c r="BL25" s="142"/>
      <c r="BM25" s="142"/>
      <c r="BN25" s="142"/>
      <c r="BO25" s="142"/>
      <c r="BP25" s="142"/>
      <c r="BQ25" s="142"/>
      <c r="BR25" s="142"/>
      <c r="BS25" s="142"/>
      <c r="BT25" s="142"/>
      <c r="BU25" s="142"/>
      <c r="BV25" s="142"/>
      <c r="BW25" s="142"/>
      <c r="BX25" s="59"/>
    </row>
    <row r="26" spans="1:76" s="45" customFormat="1" ht="14.4" x14ac:dyDescent="0.25">
      <c r="A26" s="56"/>
      <c r="B26" s="56"/>
      <c r="C26" s="57"/>
      <c r="D26" s="59"/>
      <c r="E26" s="110" t="str">
        <f>Time!E$39</f>
        <v>Acquisition / initial balance date flag</v>
      </c>
      <c r="F26" s="110">
        <f>Time!F$39</f>
        <v>0</v>
      </c>
      <c r="G26" s="110" t="str">
        <f>Time!G$39</f>
        <v>flag</v>
      </c>
      <c r="H26" s="110">
        <f>Time!H$39</f>
        <v>1</v>
      </c>
      <c r="I26" s="110">
        <f>Time!I$39</f>
        <v>0</v>
      </c>
      <c r="J26" s="110">
        <f>Time!J$39</f>
        <v>0</v>
      </c>
      <c r="K26" s="110">
        <f>Time!K$39</f>
        <v>1</v>
      </c>
      <c r="L26" s="110">
        <f>Time!L$39</f>
        <v>0</v>
      </c>
      <c r="M26" s="110">
        <f>Time!M$39</f>
        <v>0</v>
      </c>
      <c r="N26" s="110">
        <f>Time!N$39</f>
        <v>0</v>
      </c>
      <c r="O26" s="110">
        <f>Time!O$39</f>
        <v>0</v>
      </c>
      <c r="P26" s="110">
        <f>Time!P$39</f>
        <v>0</v>
      </c>
      <c r="Q26" s="110">
        <f>Time!Q$39</f>
        <v>0</v>
      </c>
      <c r="R26" s="110">
        <f>Time!R$39</f>
        <v>0</v>
      </c>
      <c r="S26" s="110">
        <f>Time!S$39</f>
        <v>0</v>
      </c>
      <c r="T26" s="110">
        <f>Time!T$39</f>
        <v>0</v>
      </c>
      <c r="U26" s="110">
        <f>Time!U$39</f>
        <v>0</v>
      </c>
      <c r="V26" s="110">
        <f>Time!V$39</f>
        <v>0</v>
      </c>
      <c r="W26" s="110">
        <f>Time!W$39</f>
        <v>0</v>
      </c>
      <c r="X26" s="110">
        <f>Time!X$39</f>
        <v>0</v>
      </c>
      <c r="Y26" s="110">
        <f>Time!Y$39</f>
        <v>0</v>
      </c>
      <c r="Z26" s="110">
        <f>Time!Z$39</f>
        <v>0</v>
      </c>
      <c r="AA26" s="110">
        <f>Time!AA$39</f>
        <v>0</v>
      </c>
      <c r="AB26" s="110">
        <f>Time!AB$39</f>
        <v>0</v>
      </c>
      <c r="AC26" s="110">
        <f>Time!AC$39</f>
        <v>0</v>
      </c>
      <c r="AD26" s="110">
        <f>Time!AD$39</f>
        <v>0</v>
      </c>
      <c r="AE26" s="110">
        <f>Time!AE$39</f>
        <v>0</v>
      </c>
      <c r="AF26" s="110">
        <f>Time!AF$39</f>
        <v>0</v>
      </c>
      <c r="AG26" s="110">
        <f>Time!AG$39</f>
        <v>0</v>
      </c>
      <c r="AH26" s="110">
        <f>Time!AH$39</f>
        <v>0</v>
      </c>
      <c r="AI26" s="110">
        <f>Time!AI$39</f>
        <v>0</v>
      </c>
      <c r="AJ26" s="110">
        <f>Time!AJ$39</f>
        <v>0</v>
      </c>
      <c r="AK26" s="110">
        <f>Time!AK$39</f>
        <v>0</v>
      </c>
      <c r="AL26" s="110">
        <f>Time!AL$39</f>
        <v>0</v>
      </c>
      <c r="AM26" s="110">
        <f>Time!AM$39</f>
        <v>0</v>
      </c>
      <c r="AN26" s="110">
        <f>Time!AN$39</f>
        <v>0</v>
      </c>
      <c r="AO26" s="110">
        <f>Time!AO$39</f>
        <v>0</v>
      </c>
      <c r="AP26" s="110">
        <f>Time!AP$39</f>
        <v>0</v>
      </c>
      <c r="AQ26" s="110">
        <f>Time!AQ$39</f>
        <v>0</v>
      </c>
      <c r="AR26" s="110">
        <f>Time!AR$39</f>
        <v>0</v>
      </c>
      <c r="AS26" s="110">
        <f>Time!AS$39</f>
        <v>0</v>
      </c>
      <c r="AT26" s="110">
        <f>Time!AT$39</f>
        <v>0</v>
      </c>
      <c r="AU26" s="110">
        <f>Time!AU$39</f>
        <v>0</v>
      </c>
      <c r="AV26" s="110">
        <f>Time!AV$39</f>
        <v>0</v>
      </c>
      <c r="AW26" s="110">
        <f>Time!AW$39</f>
        <v>0</v>
      </c>
      <c r="AX26" s="110">
        <f>Time!AX$39</f>
        <v>0</v>
      </c>
      <c r="AY26" s="110">
        <f>Time!AY$39</f>
        <v>0</v>
      </c>
      <c r="AZ26" s="110">
        <f>Time!AZ$39</f>
        <v>0</v>
      </c>
      <c r="BA26" s="110">
        <f>Time!BA$39</f>
        <v>0</v>
      </c>
      <c r="BB26" s="110">
        <f>Time!BB$39</f>
        <v>0</v>
      </c>
      <c r="BC26" s="110">
        <f>Time!BC$39</f>
        <v>0</v>
      </c>
      <c r="BD26" s="110">
        <f>Time!BD$39</f>
        <v>0</v>
      </c>
      <c r="BE26" s="110">
        <f>Time!BE$39</f>
        <v>0</v>
      </c>
      <c r="BF26" s="110">
        <f>Time!BF$39</f>
        <v>0</v>
      </c>
      <c r="BG26" s="110">
        <f>Time!BG$39</f>
        <v>0</v>
      </c>
      <c r="BH26" s="110">
        <f>Time!BH$39</f>
        <v>0</v>
      </c>
      <c r="BI26" s="110">
        <f>Time!BI$39</f>
        <v>0</v>
      </c>
      <c r="BJ26" s="110">
        <f>Time!BJ$39</f>
        <v>0</v>
      </c>
      <c r="BK26" s="110">
        <f>Time!BK$39</f>
        <v>0</v>
      </c>
      <c r="BL26" s="110">
        <f>Time!BL$39</f>
        <v>0</v>
      </c>
      <c r="BM26" s="110">
        <f>Time!BM$39</f>
        <v>0</v>
      </c>
      <c r="BN26" s="110">
        <f>Time!BN$39</f>
        <v>0</v>
      </c>
      <c r="BO26" s="110">
        <f>Time!BO$39</f>
        <v>0</v>
      </c>
      <c r="BP26" s="110">
        <f>Time!BP$39</f>
        <v>0</v>
      </c>
      <c r="BQ26" s="110">
        <f>Time!BQ$39</f>
        <v>0</v>
      </c>
      <c r="BR26" s="110">
        <f>Time!BR$39</f>
        <v>0</v>
      </c>
      <c r="BS26" s="110">
        <f>Time!BS$39</f>
        <v>0</v>
      </c>
      <c r="BT26" s="110">
        <f>Time!BT$39</f>
        <v>0</v>
      </c>
      <c r="BU26" s="110">
        <f>Time!BU$39</f>
        <v>0</v>
      </c>
      <c r="BV26" s="110">
        <f>Time!BV$39</f>
        <v>0</v>
      </c>
      <c r="BW26" s="110">
        <f>Time!BW$39</f>
        <v>0</v>
      </c>
      <c r="BX26" s="145"/>
    </row>
    <row r="27" spans="1:76" ht="14.4" x14ac:dyDescent="0.25">
      <c r="A27" s="56"/>
      <c r="B27" s="56"/>
      <c r="C27" s="57"/>
      <c r="D27" s="59"/>
      <c r="E27" s="109"/>
      <c r="F27" s="109"/>
      <c r="G27" s="109"/>
      <c r="H27" s="109"/>
      <c r="I27" s="109"/>
      <c r="J27" s="109"/>
      <c r="K27" s="109"/>
      <c r="L27" s="109"/>
      <c r="M27" s="109"/>
      <c r="N27" s="109"/>
      <c r="O27" s="109"/>
      <c r="P27" s="109"/>
      <c r="Q27" s="109"/>
      <c r="R27" s="109"/>
      <c r="S27" s="109"/>
      <c r="T27" s="109"/>
      <c r="U27" s="109"/>
      <c r="V27" s="109"/>
      <c r="W27" s="109"/>
      <c r="X27" s="109"/>
      <c r="Y27" s="109"/>
      <c r="Z27" s="109"/>
      <c r="AA27" s="109"/>
      <c r="AB27" s="109"/>
      <c r="AC27" s="109"/>
      <c r="AD27" s="109"/>
      <c r="AE27" s="109"/>
      <c r="AF27" s="109"/>
      <c r="AG27" s="109"/>
      <c r="AH27" s="109"/>
      <c r="AI27" s="109"/>
      <c r="AJ27" s="109"/>
      <c r="AK27" s="109"/>
      <c r="AL27" s="109"/>
      <c r="AM27" s="109"/>
      <c r="AN27" s="109"/>
      <c r="AO27" s="109"/>
      <c r="AP27" s="109"/>
      <c r="AQ27" s="109"/>
      <c r="AR27" s="109"/>
      <c r="AS27" s="109"/>
      <c r="AT27" s="109"/>
      <c r="AU27" s="109"/>
      <c r="AV27" s="109"/>
      <c r="AW27" s="109"/>
      <c r="AX27" s="109"/>
      <c r="AY27" s="109"/>
      <c r="AZ27" s="109"/>
      <c r="BA27" s="109"/>
      <c r="BB27" s="109"/>
      <c r="BC27" s="109"/>
      <c r="BD27" s="109"/>
      <c r="BE27" s="109"/>
      <c r="BF27" s="109"/>
      <c r="BG27" s="109"/>
      <c r="BH27" s="109"/>
      <c r="BI27" s="109"/>
      <c r="BJ27" s="109"/>
      <c r="BK27" s="109"/>
      <c r="BL27" s="109"/>
      <c r="BM27" s="109"/>
      <c r="BN27" s="109"/>
      <c r="BO27" s="109"/>
      <c r="BP27" s="109"/>
      <c r="BQ27" s="109"/>
      <c r="BR27" s="109"/>
      <c r="BS27" s="109"/>
      <c r="BT27" s="109"/>
      <c r="BU27" s="109"/>
      <c r="BV27" s="109"/>
      <c r="BW27" s="109"/>
      <c r="BX27" s="59"/>
    </row>
    <row r="28" spans="1:76" ht="14.4" x14ac:dyDescent="0.25">
      <c r="A28" s="56"/>
      <c r="B28" s="56"/>
      <c r="C28" s="57"/>
      <c r="D28" s="59"/>
      <c r="E28" s="59" t="s">
        <v>213</v>
      </c>
      <c r="F28" s="59"/>
      <c r="G28" s="59"/>
      <c r="H28" s="59"/>
      <c r="I28" s="59"/>
      <c r="J28" s="59">
        <f t="shared" ref="J28:BU28" si="4" xml:space="preserve"> I31</f>
        <v>0</v>
      </c>
      <c r="K28" s="59">
        <f t="shared" si="4"/>
        <v>0</v>
      </c>
      <c r="L28" s="59">
        <f t="shared" si="4"/>
        <v>132000</v>
      </c>
      <c r="M28" s="59">
        <f t="shared" si="4"/>
        <v>129250</v>
      </c>
      <c r="N28" s="59">
        <f t="shared" si="4"/>
        <v>126500</v>
      </c>
      <c r="O28" s="59">
        <f t="shared" si="4"/>
        <v>123750</v>
      </c>
      <c r="P28" s="59">
        <f t="shared" si="4"/>
        <v>121000</v>
      </c>
      <c r="Q28" s="59">
        <f t="shared" si="4"/>
        <v>118250</v>
      </c>
      <c r="R28" s="59">
        <f t="shared" si="4"/>
        <v>115500</v>
      </c>
      <c r="S28" s="59">
        <f t="shared" si="4"/>
        <v>112750</v>
      </c>
      <c r="T28" s="59">
        <f t="shared" si="4"/>
        <v>110000</v>
      </c>
      <c r="U28" s="59">
        <f t="shared" si="4"/>
        <v>107250</v>
      </c>
      <c r="V28" s="59">
        <f t="shared" si="4"/>
        <v>104500</v>
      </c>
      <c r="W28" s="59">
        <f t="shared" si="4"/>
        <v>101750</v>
      </c>
      <c r="X28" s="59">
        <f t="shared" si="4"/>
        <v>99000</v>
      </c>
      <c r="Y28" s="59">
        <f t="shared" si="4"/>
        <v>96250</v>
      </c>
      <c r="Z28" s="59">
        <f t="shared" si="4"/>
        <v>93500</v>
      </c>
      <c r="AA28" s="59">
        <f t="shared" si="4"/>
        <v>90750</v>
      </c>
      <c r="AB28" s="59">
        <f t="shared" si="4"/>
        <v>88000</v>
      </c>
      <c r="AC28" s="59">
        <f t="shared" si="4"/>
        <v>85250</v>
      </c>
      <c r="AD28" s="59">
        <f t="shared" si="4"/>
        <v>82500</v>
      </c>
      <c r="AE28" s="59">
        <f t="shared" si="4"/>
        <v>79750</v>
      </c>
      <c r="AF28" s="59">
        <f t="shared" si="4"/>
        <v>77000</v>
      </c>
      <c r="AG28" s="59">
        <f t="shared" si="4"/>
        <v>74250</v>
      </c>
      <c r="AH28" s="59">
        <f t="shared" si="4"/>
        <v>71500</v>
      </c>
      <c r="AI28" s="59">
        <f t="shared" si="4"/>
        <v>68750</v>
      </c>
      <c r="AJ28" s="59">
        <f t="shared" si="4"/>
        <v>66000</v>
      </c>
      <c r="AK28" s="59">
        <f t="shared" si="4"/>
        <v>63250</v>
      </c>
      <c r="AL28" s="59">
        <f t="shared" si="4"/>
        <v>60500</v>
      </c>
      <c r="AM28" s="59">
        <f t="shared" si="4"/>
        <v>57750</v>
      </c>
      <c r="AN28" s="59">
        <f t="shared" si="4"/>
        <v>55000</v>
      </c>
      <c r="AO28" s="59">
        <f t="shared" si="4"/>
        <v>52250</v>
      </c>
      <c r="AP28" s="59">
        <f t="shared" si="4"/>
        <v>49500</v>
      </c>
      <c r="AQ28" s="59">
        <f t="shared" si="4"/>
        <v>46750</v>
      </c>
      <c r="AR28" s="59">
        <f t="shared" si="4"/>
        <v>44000</v>
      </c>
      <c r="AS28" s="59">
        <f t="shared" si="4"/>
        <v>41250</v>
      </c>
      <c r="AT28" s="59">
        <f t="shared" si="4"/>
        <v>38500</v>
      </c>
      <c r="AU28" s="59">
        <f t="shared" si="4"/>
        <v>35750</v>
      </c>
      <c r="AV28" s="59">
        <f t="shared" si="4"/>
        <v>33000</v>
      </c>
      <c r="AW28" s="59">
        <f t="shared" si="4"/>
        <v>30250</v>
      </c>
      <c r="AX28" s="59">
        <f t="shared" si="4"/>
        <v>27500</v>
      </c>
      <c r="AY28" s="59">
        <f t="shared" si="4"/>
        <v>24750</v>
      </c>
      <c r="AZ28" s="59">
        <f t="shared" si="4"/>
        <v>22000</v>
      </c>
      <c r="BA28" s="59">
        <f t="shared" si="4"/>
        <v>19250</v>
      </c>
      <c r="BB28" s="59">
        <f t="shared" si="4"/>
        <v>16500</v>
      </c>
      <c r="BC28" s="59">
        <f t="shared" si="4"/>
        <v>13750</v>
      </c>
      <c r="BD28" s="59">
        <f t="shared" si="4"/>
        <v>11000</v>
      </c>
      <c r="BE28" s="59">
        <f t="shared" si="4"/>
        <v>8250</v>
      </c>
      <c r="BF28" s="59">
        <f t="shared" si="4"/>
        <v>5500</v>
      </c>
      <c r="BG28" s="59">
        <f t="shared" si="4"/>
        <v>2750</v>
      </c>
      <c r="BH28" s="59">
        <f t="shared" si="4"/>
        <v>0</v>
      </c>
      <c r="BI28" s="59">
        <f t="shared" si="4"/>
        <v>0</v>
      </c>
      <c r="BJ28" s="59">
        <f t="shared" si="4"/>
        <v>0</v>
      </c>
      <c r="BK28" s="59">
        <f t="shared" si="4"/>
        <v>0</v>
      </c>
      <c r="BL28" s="59">
        <f t="shared" si="4"/>
        <v>0</v>
      </c>
      <c r="BM28" s="59">
        <f t="shared" si="4"/>
        <v>0</v>
      </c>
      <c r="BN28" s="59">
        <f t="shared" si="4"/>
        <v>0</v>
      </c>
      <c r="BO28" s="59">
        <f t="shared" si="4"/>
        <v>0</v>
      </c>
      <c r="BP28" s="59">
        <f t="shared" si="4"/>
        <v>0</v>
      </c>
      <c r="BQ28" s="59">
        <f t="shared" si="4"/>
        <v>0</v>
      </c>
      <c r="BR28" s="59">
        <f t="shared" si="4"/>
        <v>0</v>
      </c>
      <c r="BS28" s="59">
        <f t="shared" si="4"/>
        <v>0</v>
      </c>
      <c r="BT28" s="59">
        <f t="shared" si="4"/>
        <v>0</v>
      </c>
      <c r="BU28" s="59">
        <f t="shared" si="4"/>
        <v>0</v>
      </c>
      <c r="BV28" s="59">
        <f xml:space="preserve"> BU31</f>
        <v>0</v>
      </c>
      <c r="BW28" s="59">
        <f xml:space="preserve"> BV31</f>
        <v>0</v>
      </c>
      <c r="BX28" s="59"/>
    </row>
    <row r="29" spans="1:76" s="253" customFormat="1" ht="14.4" x14ac:dyDescent="0.25">
      <c r="A29" s="248"/>
      <c r="B29" s="248"/>
      <c r="C29" s="249"/>
      <c r="D29" s="250" t="s">
        <v>30</v>
      </c>
      <c r="E29" s="251" t="s">
        <v>215</v>
      </c>
      <c r="F29" s="251"/>
      <c r="G29" s="251"/>
      <c r="H29" s="251"/>
      <c r="I29" s="251"/>
      <c r="J29" s="251"/>
      <c r="K29" s="251"/>
      <c r="L29" s="251"/>
      <c r="M29" s="251"/>
      <c r="N29" s="251"/>
      <c r="O29" s="251"/>
      <c r="P29" s="251"/>
      <c r="Q29" s="251"/>
      <c r="R29" s="251"/>
      <c r="S29" s="251"/>
      <c r="T29" s="251"/>
      <c r="U29" s="251"/>
      <c r="V29" s="251"/>
      <c r="W29" s="251"/>
      <c r="X29" s="251"/>
      <c r="Y29" s="251"/>
      <c r="Z29" s="251"/>
      <c r="AA29" s="251"/>
      <c r="AB29" s="251"/>
      <c r="AC29" s="251"/>
      <c r="AD29" s="251"/>
      <c r="AE29" s="251"/>
      <c r="AF29" s="251"/>
      <c r="AG29" s="251"/>
      <c r="AH29" s="251"/>
      <c r="AI29" s="251"/>
      <c r="AJ29" s="251"/>
      <c r="AK29" s="251"/>
      <c r="AL29" s="251"/>
      <c r="AM29" s="251"/>
      <c r="AN29" s="251"/>
      <c r="AO29" s="251"/>
      <c r="AP29" s="251"/>
      <c r="AQ29" s="251"/>
      <c r="AR29" s="251"/>
      <c r="AS29" s="251"/>
      <c r="AT29" s="251"/>
      <c r="AU29" s="251"/>
      <c r="AV29" s="251"/>
      <c r="AW29" s="251"/>
      <c r="AX29" s="251"/>
      <c r="AY29" s="251"/>
      <c r="AZ29" s="251"/>
      <c r="BA29" s="251"/>
      <c r="BB29" s="251"/>
      <c r="BC29" s="251"/>
      <c r="BD29" s="251"/>
      <c r="BE29" s="251"/>
      <c r="BF29" s="251"/>
      <c r="BG29" s="251"/>
      <c r="BH29" s="251"/>
      <c r="BI29" s="251"/>
      <c r="BJ29" s="251"/>
      <c r="BK29" s="251"/>
      <c r="BL29" s="251"/>
      <c r="BM29" s="251"/>
      <c r="BN29" s="251"/>
      <c r="BO29" s="251"/>
      <c r="BP29" s="251"/>
      <c r="BQ29" s="251"/>
      <c r="BR29" s="251"/>
      <c r="BS29" s="251"/>
      <c r="BT29" s="251"/>
      <c r="BU29" s="251"/>
      <c r="BV29" s="251"/>
      <c r="BW29" s="251"/>
      <c r="BX29" s="252"/>
    </row>
    <row r="30" spans="1:76" ht="14.4" x14ac:dyDescent="0.25">
      <c r="A30" s="56"/>
      <c r="B30" s="56"/>
      <c r="C30" s="57"/>
      <c r="D30" s="58" t="s">
        <v>31</v>
      </c>
      <c r="E30" s="247" t="str">
        <f t="shared" ref="E30:AJ30" si="5" xml:space="preserve"> E$12</f>
        <v>accounting depreciation  pos</v>
      </c>
      <c r="F30" s="247">
        <f t="shared" si="5"/>
        <v>0</v>
      </c>
      <c r="G30" s="247" t="str">
        <f t="shared" si="5"/>
        <v>USD k</v>
      </c>
      <c r="H30" s="247">
        <f t="shared" si="5"/>
        <v>0</v>
      </c>
      <c r="I30" s="247">
        <f t="shared" si="5"/>
        <v>0</v>
      </c>
      <c r="J30" s="247">
        <f t="shared" si="5"/>
        <v>0</v>
      </c>
      <c r="K30" s="247">
        <f t="shared" si="5"/>
        <v>0</v>
      </c>
      <c r="L30" s="247">
        <f t="shared" si="5"/>
        <v>2750</v>
      </c>
      <c r="M30" s="247">
        <f t="shared" si="5"/>
        <v>2750</v>
      </c>
      <c r="N30" s="247">
        <f t="shared" si="5"/>
        <v>2750</v>
      </c>
      <c r="O30" s="247">
        <f t="shared" si="5"/>
        <v>2750</v>
      </c>
      <c r="P30" s="247">
        <f t="shared" si="5"/>
        <v>2750</v>
      </c>
      <c r="Q30" s="247">
        <f t="shared" si="5"/>
        <v>2750</v>
      </c>
      <c r="R30" s="247">
        <f t="shared" si="5"/>
        <v>2750</v>
      </c>
      <c r="S30" s="247">
        <f t="shared" si="5"/>
        <v>2750</v>
      </c>
      <c r="T30" s="247">
        <f t="shared" si="5"/>
        <v>2750</v>
      </c>
      <c r="U30" s="247">
        <f t="shared" si="5"/>
        <v>2750</v>
      </c>
      <c r="V30" s="247">
        <f t="shared" si="5"/>
        <v>2750</v>
      </c>
      <c r="W30" s="247">
        <f t="shared" si="5"/>
        <v>2750</v>
      </c>
      <c r="X30" s="247">
        <f t="shared" si="5"/>
        <v>2750</v>
      </c>
      <c r="Y30" s="247">
        <f t="shared" si="5"/>
        <v>2750</v>
      </c>
      <c r="Z30" s="247">
        <f t="shared" si="5"/>
        <v>2750</v>
      </c>
      <c r="AA30" s="247">
        <f t="shared" si="5"/>
        <v>2750</v>
      </c>
      <c r="AB30" s="247">
        <f t="shared" si="5"/>
        <v>2750</v>
      </c>
      <c r="AC30" s="247">
        <f t="shared" si="5"/>
        <v>2750</v>
      </c>
      <c r="AD30" s="247">
        <f t="shared" si="5"/>
        <v>2750</v>
      </c>
      <c r="AE30" s="247">
        <f t="shared" si="5"/>
        <v>2750</v>
      </c>
      <c r="AF30" s="247">
        <f t="shared" si="5"/>
        <v>2750</v>
      </c>
      <c r="AG30" s="247">
        <f t="shared" si="5"/>
        <v>2750</v>
      </c>
      <c r="AH30" s="247">
        <f t="shared" si="5"/>
        <v>2750</v>
      </c>
      <c r="AI30" s="247">
        <f t="shared" si="5"/>
        <v>2750</v>
      </c>
      <c r="AJ30" s="247">
        <f t="shared" si="5"/>
        <v>2750</v>
      </c>
      <c r="AK30" s="247">
        <f t="shared" ref="AK30:BP30" si="6" xml:space="preserve"> AK$12</f>
        <v>2750</v>
      </c>
      <c r="AL30" s="247">
        <f t="shared" si="6"/>
        <v>2750</v>
      </c>
      <c r="AM30" s="247">
        <f t="shared" si="6"/>
        <v>2750</v>
      </c>
      <c r="AN30" s="247">
        <f t="shared" si="6"/>
        <v>2750</v>
      </c>
      <c r="AO30" s="247">
        <f t="shared" si="6"/>
        <v>2750</v>
      </c>
      <c r="AP30" s="247">
        <f t="shared" si="6"/>
        <v>2750</v>
      </c>
      <c r="AQ30" s="247">
        <f t="shared" si="6"/>
        <v>2750</v>
      </c>
      <c r="AR30" s="247">
        <f t="shared" si="6"/>
        <v>2750</v>
      </c>
      <c r="AS30" s="247">
        <f t="shared" si="6"/>
        <v>2750</v>
      </c>
      <c r="AT30" s="247">
        <f t="shared" si="6"/>
        <v>2750</v>
      </c>
      <c r="AU30" s="247">
        <f t="shared" si="6"/>
        <v>2750</v>
      </c>
      <c r="AV30" s="247">
        <f t="shared" si="6"/>
        <v>2750</v>
      </c>
      <c r="AW30" s="247">
        <f t="shared" si="6"/>
        <v>2750</v>
      </c>
      <c r="AX30" s="247">
        <f t="shared" si="6"/>
        <v>2750</v>
      </c>
      <c r="AY30" s="247">
        <f t="shared" si="6"/>
        <v>2750</v>
      </c>
      <c r="AZ30" s="247">
        <f t="shared" si="6"/>
        <v>2750</v>
      </c>
      <c r="BA30" s="247">
        <f t="shared" si="6"/>
        <v>2750</v>
      </c>
      <c r="BB30" s="247">
        <f t="shared" si="6"/>
        <v>2750</v>
      </c>
      <c r="BC30" s="247">
        <f t="shared" si="6"/>
        <v>2750</v>
      </c>
      <c r="BD30" s="247">
        <f t="shared" si="6"/>
        <v>2750</v>
      </c>
      <c r="BE30" s="247">
        <f t="shared" si="6"/>
        <v>2750</v>
      </c>
      <c r="BF30" s="247">
        <f t="shared" si="6"/>
        <v>2750</v>
      </c>
      <c r="BG30" s="247">
        <f t="shared" si="6"/>
        <v>2750</v>
      </c>
      <c r="BH30" s="247">
        <f t="shared" si="6"/>
        <v>0</v>
      </c>
      <c r="BI30" s="247">
        <f t="shared" si="6"/>
        <v>0</v>
      </c>
      <c r="BJ30" s="247">
        <f t="shared" si="6"/>
        <v>0</v>
      </c>
      <c r="BK30" s="247">
        <f t="shared" si="6"/>
        <v>0</v>
      </c>
      <c r="BL30" s="247">
        <f t="shared" si="6"/>
        <v>0</v>
      </c>
      <c r="BM30" s="247">
        <f t="shared" si="6"/>
        <v>0</v>
      </c>
      <c r="BN30" s="247">
        <f t="shared" si="6"/>
        <v>0</v>
      </c>
      <c r="BO30" s="247">
        <f t="shared" si="6"/>
        <v>0</v>
      </c>
      <c r="BP30" s="247">
        <f t="shared" si="6"/>
        <v>0</v>
      </c>
      <c r="BQ30" s="247">
        <f t="shared" ref="BQ30:BW30" si="7" xml:space="preserve"> BQ$12</f>
        <v>0</v>
      </c>
      <c r="BR30" s="247">
        <f t="shared" si="7"/>
        <v>0</v>
      </c>
      <c r="BS30" s="247">
        <f t="shared" si="7"/>
        <v>0</v>
      </c>
      <c r="BT30" s="247">
        <f t="shared" si="7"/>
        <v>0</v>
      </c>
      <c r="BU30" s="247">
        <f t="shared" si="7"/>
        <v>0</v>
      </c>
      <c r="BV30" s="247">
        <f t="shared" si="7"/>
        <v>0</v>
      </c>
      <c r="BW30" s="247">
        <f t="shared" si="7"/>
        <v>0</v>
      </c>
      <c r="BX30" s="59"/>
    </row>
    <row r="31" spans="1:76" s="182" customFormat="1" ht="14.4" x14ac:dyDescent="0.25">
      <c r="A31" s="190"/>
      <c r="B31" s="190"/>
      <c r="C31" s="191"/>
      <c r="D31" s="192"/>
      <c r="E31" s="192" t="s">
        <v>214</v>
      </c>
      <c r="F31" s="192"/>
      <c r="G31" s="192"/>
      <c r="H31" s="192"/>
      <c r="I31" s="192"/>
      <c r="J31" s="192">
        <f xml:space="preserve"> IF(J26 = 1, $F25, J28 + J29 - J30)</f>
        <v>0</v>
      </c>
      <c r="K31" s="192">
        <f t="shared" ref="K31:BV31" si="8" xml:space="preserve"> IF(K26 = 1, $F25, K28 + K29 - K30)</f>
        <v>132000</v>
      </c>
      <c r="L31" s="192">
        <f t="shared" si="8"/>
        <v>129250</v>
      </c>
      <c r="M31" s="192">
        <f t="shared" si="8"/>
        <v>126500</v>
      </c>
      <c r="N31" s="192">
        <f t="shared" si="8"/>
        <v>123750</v>
      </c>
      <c r="O31" s="192">
        <f t="shared" si="8"/>
        <v>121000</v>
      </c>
      <c r="P31" s="192">
        <f t="shared" si="8"/>
        <v>118250</v>
      </c>
      <c r="Q31" s="192">
        <f t="shared" si="8"/>
        <v>115500</v>
      </c>
      <c r="R31" s="192">
        <f t="shared" si="8"/>
        <v>112750</v>
      </c>
      <c r="S31" s="192">
        <f t="shared" si="8"/>
        <v>110000</v>
      </c>
      <c r="T31" s="192">
        <f t="shared" si="8"/>
        <v>107250</v>
      </c>
      <c r="U31" s="192">
        <f t="shared" si="8"/>
        <v>104500</v>
      </c>
      <c r="V31" s="192">
        <f t="shared" si="8"/>
        <v>101750</v>
      </c>
      <c r="W31" s="192">
        <f t="shared" si="8"/>
        <v>99000</v>
      </c>
      <c r="X31" s="192">
        <f t="shared" si="8"/>
        <v>96250</v>
      </c>
      <c r="Y31" s="192">
        <f t="shared" si="8"/>
        <v>93500</v>
      </c>
      <c r="Z31" s="192">
        <f t="shared" si="8"/>
        <v>90750</v>
      </c>
      <c r="AA31" s="192">
        <f t="shared" si="8"/>
        <v>88000</v>
      </c>
      <c r="AB31" s="192">
        <f t="shared" si="8"/>
        <v>85250</v>
      </c>
      <c r="AC31" s="192">
        <f t="shared" si="8"/>
        <v>82500</v>
      </c>
      <c r="AD31" s="192">
        <f t="shared" si="8"/>
        <v>79750</v>
      </c>
      <c r="AE31" s="192">
        <f t="shared" si="8"/>
        <v>77000</v>
      </c>
      <c r="AF31" s="192">
        <f t="shared" si="8"/>
        <v>74250</v>
      </c>
      <c r="AG31" s="192">
        <f t="shared" si="8"/>
        <v>71500</v>
      </c>
      <c r="AH31" s="192">
        <f t="shared" si="8"/>
        <v>68750</v>
      </c>
      <c r="AI31" s="192">
        <f t="shared" si="8"/>
        <v>66000</v>
      </c>
      <c r="AJ31" s="192">
        <f t="shared" si="8"/>
        <v>63250</v>
      </c>
      <c r="AK31" s="192">
        <f t="shared" si="8"/>
        <v>60500</v>
      </c>
      <c r="AL31" s="192">
        <f t="shared" si="8"/>
        <v>57750</v>
      </c>
      <c r="AM31" s="192">
        <f t="shared" si="8"/>
        <v>55000</v>
      </c>
      <c r="AN31" s="192">
        <f t="shared" si="8"/>
        <v>52250</v>
      </c>
      <c r="AO31" s="192">
        <f t="shared" si="8"/>
        <v>49500</v>
      </c>
      <c r="AP31" s="192">
        <f t="shared" si="8"/>
        <v>46750</v>
      </c>
      <c r="AQ31" s="192">
        <f t="shared" si="8"/>
        <v>44000</v>
      </c>
      <c r="AR31" s="192">
        <f t="shared" si="8"/>
        <v>41250</v>
      </c>
      <c r="AS31" s="192">
        <f t="shared" si="8"/>
        <v>38500</v>
      </c>
      <c r="AT31" s="192">
        <f t="shared" si="8"/>
        <v>35750</v>
      </c>
      <c r="AU31" s="192">
        <f t="shared" si="8"/>
        <v>33000</v>
      </c>
      <c r="AV31" s="192">
        <f t="shared" si="8"/>
        <v>30250</v>
      </c>
      <c r="AW31" s="192">
        <f t="shared" si="8"/>
        <v>27500</v>
      </c>
      <c r="AX31" s="192">
        <f t="shared" si="8"/>
        <v>24750</v>
      </c>
      <c r="AY31" s="192">
        <f t="shared" si="8"/>
        <v>22000</v>
      </c>
      <c r="AZ31" s="192">
        <f t="shared" si="8"/>
        <v>19250</v>
      </c>
      <c r="BA31" s="192">
        <f t="shared" si="8"/>
        <v>16500</v>
      </c>
      <c r="BB31" s="192">
        <f t="shared" si="8"/>
        <v>13750</v>
      </c>
      <c r="BC31" s="192">
        <f t="shared" si="8"/>
        <v>11000</v>
      </c>
      <c r="BD31" s="192">
        <f t="shared" si="8"/>
        <v>8250</v>
      </c>
      <c r="BE31" s="192">
        <f t="shared" si="8"/>
        <v>5500</v>
      </c>
      <c r="BF31" s="192">
        <f t="shared" si="8"/>
        <v>2750</v>
      </c>
      <c r="BG31" s="192">
        <f t="shared" si="8"/>
        <v>0</v>
      </c>
      <c r="BH31" s="192">
        <f t="shared" si="8"/>
        <v>0</v>
      </c>
      <c r="BI31" s="192">
        <f t="shared" si="8"/>
        <v>0</v>
      </c>
      <c r="BJ31" s="192">
        <f t="shared" si="8"/>
        <v>0</v>
      </c>
      <c r="BK31" s="192">
        <f t="shared" si="8"/>
        <v>0</v>
      </c>
      <c r="BL31" s="192">
        <f t="shared" si="8"/>
        <v>0</v>
      </c>
      <c r="BM31" s="192">
        <f t="shared" si="8"/>
        <v>0</v>
      </c>
      <c r="BN31" s="192">
        <f t="shared" si="8"/>
        <v>0</v>
      </c>
      <c r="BO31" s="192">
        <f t="shared" si="8"/>
        <v>0</v>
      </c>
      <c r="BP31" s="192">
        <f t="shared" si="8"/>
        <v>0</v>
      </c>
      <c r="BQ31" s="192">
        <f t="shared" si="8"/>
        <v>0</v>
      </c>
      <c r="BR31" s="192">
        <f t="shared" si="8"/>
        <v>0</v>
      </c>
      <c r="BS31" s="192">
        <f t="shared" si="8"/>
        <v>0</v>
      </c>
      <c r="BT31" s="192">
        <f t="shared" si="8"/>
        <v>0</v>
      </c>
      <c r="BU31" s="192">
        <f t="shared" si="8"/>
        <v>0</v>
      </c>
      <c r="BV31" s="192">
        <f t="shared" si="8"/>
        <v>0</v>
      </c>
      <c r="BW31" s="192">
        <f xml:space="preserve"> IF(BW26 = 1, $F25, BW28 + BW29 - BW30)</f>
        <v>0</v>
      </c>
      <c r="BX31" s="193"/>
    </row>
    <row r="32" spans="1:76" ht="14.4" x14ac:dyDescent="0.25">
      <c r="A32" s="52"/>
      <c r="B32" s="52"/>
      <c r="C32" s="53"/>
      <c r="D32" s="54"/>
      <c r="E32" s="55"/>
      <c r="F32" s="55"/>
      <c r="G32" s="55"/>
      <c r="H32" s="55"/>
      <c r="I32" s="55"/>
      <c r="J32" s="55"/>
      <c r="K32" s="55"/>
      <c r="L32" s="55"/>
      <c r="M32" s="55"/>
      <c r="N32" s="55"/>
      <c r="O32" s="55"/>
      <c r="P32" s="55"/>
      <c r="Q32" s="55"/>
      <c r="R32" s="55"/>
      <c r="S32" s="55"/>
      <c r="T32" s="55"/>
      <c r="U32" s="55"/>
      <c r="V32" s="55"/>
      <c r="W32" s="55"/>
      <c r="X32" s="55"/>
      <c r="Y32" s="55"/>
      <c r="Z32" s="55"/>
      <c r="AA32" s="55"/>
      <c r="AB32" s="55"/>
      <c r="AC32" s="55"/>
      <c r="AD32" s="55"/>
      <c r="AE32" s="55"/>
      <c r="AF32" s="55"/>
      <c r="AG32" s="55"/>
      <c r="AH32" s="55"/>
      <c r="AI32" s="55"/>
      <c r="AJ32" s="55"/>
      <c r="AK32" s="55"/>
      <c r="AL32" s="55"/>
      <c r="AM32" s="55"/>
      <c r="AN32" s="55"/>
      <c r="AO32" s="55"/>
      <c r="AP32" s="55"/>
      <c r="AQ32" s="55"/>
      <c r="AR32" s="55"/>
      <c r="AS32" s="55"/>
      <c r="AT32" s="55"/>
      <c r="AU32" s="55"/>
      <c r="AV32" s="55"/>
      <c r="AW32" s="55"/>
      <c r="AX32" s="55"/>
      <c r="AY32" s="55"/>
      <c r="AZ32" s="55"/>
      <c r="BA32" s="55"/>
      <c r="BB32" s="55"/>
      <c r="BC32" s="55"/>
      <c r="BD32" s="55"/>
      <c r="BE32" s="55"/>
      <c r="BF32" s="55"/>
      <c r="BG32" s="55"/>
      <c r="BH32" s="55"/>
      <c r="BI32" s="55"/>
      <c r="BJ32" s="55"/>
      <c r="BK32" s="55"/>
      <c r="BL32" s="55"/>
      <c r="BM32" s="55"/>
      <c r="BN32" s="55"/>
      <c r="BO32" s="55"/>
      <c r="BP32" s="55"/>
      <c r="BQ32" s="55"/>
      <c r="BR32" s="55"/>
      <c r="BS32" s="55"/>
      <c r="BT32" s="55"/>
      <c r="BU32" s="55"/>
      <c r="BV32" s="55"/>
      <c r="BW32" s="55"/>
      <c r="BX32" s="54"/>
    </row>
    <row r="33" spans="1:76" ht="14.4" x14ac:dyDescent="0.25">
      <c r="A33" s="52"/>
      <c r="B33" s="52"/>
      <c r="C33" s="53"/>
      <c r="D33" s="54"/>
      <c r="E33" s="55"/>
      <c r="F33" s="55"/>
      <c r="G33" s="55"/>
      <c r="H33" s="55"/>
      <c r="I33" s="55"/>
      <c r="J33" s="55"/>
      <c r="K33" s="55"/>
      <c r="L33" s="55"/>
      <c r="M33" s="55"/>
      <c r="N33" s="55"/>
      <c r="O33" s="55"/>
      <c r="P33" s="55"/>
      <c r="Q33" s="55"/>
      <c r="R33" s="55"/>
      <c r="S33" s="55"/>
      <c r="T33" s="55"/>
      <c r="U33" s="55"/>
      <c r="V33" s="55"/>
      <c r="W33" s="55"/>
      <c r="X33" s="55"/>
      <c r="Y33" s="55"/>
      <c r="Z33" s="55"/>
      <c r="AA33" s="55"/>
      <c r="AB33" s="55"/>
      <c r="AC33" s="55"/>
      <c r="AD33" s="55"/>
      <c r="AE33" s="55"/>
      <c r="AF33" s="55"/>
      <c r="AG33" s="55"/>
      <c r="AH33" s="55"/>
      <c r="AI33" s="55"/>
      <c r="AJ33" s="55"/>
      <c r="AK33" s="55"/>
      <c r="AL33" s="55"/>
      <c r="AM33" s="55"/>
      <c r="AN33" s="55"/>
      <c r="AO33" s="55"/>
      <c r="AP33" s="55"/>
      <c r="AQ33" s="55"/>
      <c r="AR33" s="55"/>
      <c r="AS33" s="55"/>
      <c r="AT33" s="55"/>
      <c r="AU33" s="55"/>
      <c r="AV33" s="55"/>
      <c r="AW33" s="55"/>
      <c r="AX33" s="55"/>
      <c r="AY33" s="55"/>
      <c r="AZ33" s="55"/>
      <c r="BA33" s="55"/>
      <c r="BB33" s="55"/>
      <c r="BC33" s="55"/>
      <c r="BD33" s="55"/>
      <c r="BE33" s="55"/>
      <c r="BF33" s="55"/>
      <c r="BG33" s="55"/>
      <c r="BH33" s="55"/>
      <c r="BI33" s="55"/>
      <c r="BJ33" s="55"/>
      <c r="BK33" s="55"/>
      <c r="BL33" s="55"/>
      <c r="BM33" s="55"/>
      <c r="BN33" s="55"/>
      <c r="BO33" s="55"/>
      <c r="BP33" s="55"/>
      <c r="BQ33" s="55"/>
      <c r="BR33" s="55"/>
      <c r="BS33" s="55"/>
      <c r="BT33" s="55"/>
      <c r="BU33" s="55"/>
      <c r="BV33" s="55"/>
      <c r="BW33" s="55"/>
      <c r="BX33" s="54"/>
    </row>
    <row r="34" spans="1:76" s="39" customFormat="1" ht="14.4" x14ac:dyDescent="0.25">
      <c r="A34" s="52" t="s">
        <v>48</v>
      </c>
      <c r="B34" s="52"/>
      <c r="C34" s="53"/>
      <c r="D34" s="54"/>
      <c r="E34" s="88"/>
      <c r="F34" s="88"/>
      <c r="G34" s="88"/>
      <c r="H34" s="88"/>
      <c r="I34" s="88"/>
      <c r="J34" s="88"/>
      <c r="K34" s="88"/>
      <c r="L34" s="88"/>
      <c r="M34" s="88"/>
      <c r="N34" s="88"/>
      <c r="O34" s="88"/>
      <c r="P34" s="88"/>
      <c r="Q34" s="88"/>
      <c r="R34" s="88"/>
      <c r="S34" s="88"/>
      <c r="T34" s="88"/>
      <c r="U34" s="88"/>
      <c r="V34" s="88"/>
      <c r="W34" s="88"/>
      <c r="X34" s="88"/>
      <c r="Y34" s="88"/>
      <c r="Z34" s="88"/>
      <c r="AA34" s="88"/>
      <c r="AB34" s="88"/>
      <c r="AC34" s="88"/>
      <c r="AD34" s="88"/>
      <c r="AE34" s="88"/>
      <c r="AF34" s="88"/>
      <c r="AG34" s="88"/>
      <c r="AH34" s="80"/>
      <c r="AI34" s="80"/>
      <c r="AJ34" s="80"/>
      <c r="AK34" s="80"/>
      <c r="AL34" s="80"/>
      <c r="AM34" s="80"/>
      <c r="AN34" s="80"/>
      <c r="AO34" s="80"/>
      <c r="AP34" s="80"/>
      <c r="AQ34" s="80"/>
      <c r="AR34" s="80"/>
      <c r="AS34" s="80"/>
      <c r="AT34" s="80"/>
      <c r="AU34" s="80"/>
      <c r="AV34" s="80"/>
      <c r="AW34" s="80"/>
      <c r="AX34" s="80"/>
      <c r="AY34" s="80"/>
      <c r="AZ34" s="80"/>
      <c r="BA34" s="80"/>
      <c r="BB34" s="80"/>
      <c r="BC34" s="80"/>
      <c r="BD34" s="80"/>
      <c r="BE34" s="80"/>
      <c r="BF34" s="80"/>
      <c r="BG34" s="80"/>
      <c r="BH34" s="80"/>
      <c r="BI34" s="80"/>
      <c r="BJ34" s="80"/>
      <c r="BK34" s="80"/>
      <c r="BL34" s="80"/>
      <c r="BM34" s="80"/>
      <c r="BN34" s="80"/>
      <c r="BO34" s="80"/>
      <c r="BP34" s="80"/>
      <c r="BQ34" s="80"/>
      <c r="BR34" s="80"/>
      <c r="BS34" s="80"/>
      <c r="BT34" s="80"/>
      <c r="BU34" s="80"/>
      <c r="BV34" s="80"/>
      <c r="BW34" s="80"/>
      <c r="BX34" s="80"/>
    </row>
    <row r="35" spans="1:76" s="39" customFormat="1" ht="14.4" x14ac:dyDescent="0.25">
      <c r="A35" s="52"/>
      <c r="B35" s="52"/>
      <c r="C35" s="53"/>
      <c r="D35" s="54"/>
      <c r="E35" s="88"/>
      <c r="F35" s="88"/>
      <c r="G35" s="88"/>
      <c r="H35" s="88"/>
      <c r="I35" s="88"/>
      <c r="J35" s="88"/>
      <c r="K35" s="88"/>
      <c r="L35" s="88"/>
      <c r="M35" s="88"/>
      <c r="N35" s="88"/>
      <c r="O35" s="88"/>
      <c r="P35" s="88"/>
      <c r="Q35" s="88"/>
      <c r="R35" s="88"/>
      <c r="S35" s="88"/>
      <c r="T35" s="88"/>
      <c r="U35" s="88"/>
      <c r="V35" s="88"/>
      <c r="W35" s="88"/>
      <c r="X35" s="88"/>
      <c r="Y35" s="88"/>
      <c r="Z35" s="88"/>
      <c r="AA35" s="88"/>
      <c r="AB35" s="88"/>
      <c r="AC35" s="88"/>
      <c r="AD35" s="88"/>
      <c r="AE35" s="88"/>
      <c r="AF35" s="88"/>
      <c r="AG35" s="88"/>
      <c r="AH35" s="80"/>
      <c r="AI35" s="80"/>
      <c r="AJ35" s="80"/>
      <c r="AK35" s="80"/>
      <c r="AL35" s="80"/>
      <c r="AM35" s="80"/>
      <c r="AN35" s="80"/>
      <c r="AO35" s="80"/>
      <c r="AP35" s="80"/>
      <c r="AQ35" s="80"/>
      <c r="AR35" s="80"/>
      <c r="AS35" s="80"/>
      <c r="AT35" s="80"/>
      <c r="AU35" s="80"/>
      <c r="AV35" s="80"/>
      <c r="AW35" s="80"/>
      <c r="AX35" s="80"/>
      <c r="AY35" s="80"/>
      <c r="AZ35" s="80"/>
      <c r="BA35" s="80"/>
      <c r="BB35" s="80"/>
      <c r="BC35" s="80"/>
      <c r="BD35" s="80"/>
      <c r="BE35" s="80"/>
      <c r="BF35" s="80"/>
      <c r="BG35" s="80"/>
      <c r="BH35" s="80"/>
      <c r="BI35" s="80"/>
      <c r="BJ35" s="80"/>
      <c r="BK35" s="80"/>
      <c r="BL35" s="80"/>
      <c r="BM35" s="80"/>
      <c r="BN35" s="80"/>
      <c r="BO35" s="80"/>
      <c r="BP35" s="80"/>
      <c r="BQ35" s="80"/>
      <c r="BR35" s="80"/>
      <c r="BS35" s="80"/>
      <c r="BT35" s="80"/>
      <c r="BU35" s="80"/>
      <c r="BV35" s="80"/>
      <c r="BW35" s="80"/>
      <c r="BX35" s="80"/>
    </row>
    <row r="36" spans="1:76" s="39" customFormat="1" ht="14.4" x14ac:dyDescent="0.25">
      <c r="A36" s="52"/>
      <c r="B36" s="52"/>
      <c r="C36" s="53"/>
      <c r="D36" s="54"/>
      <c r="E36" s="78" t="s">
        <v>49</v>
      </c>
      <c r="F36" s="98"/>
      <c r="G36" s="152" t="str">
        <f>Smu</f>
        <v>USD k</v>
      </c>
      <c r="H36" s="88">
        <f xml:space="preserve"> SUM(J36:BW36)</f>
        <v>6600</v>
      </c>
      <c r="I36" s="88"/>
      <c r="J36" s="73">
        <v>100</v>
      </c>
      <c r="K36" s="73">
        <v>100</v>
      </c>
      <c r="L36" s="73">
        <v>100</v>
      </c>
      <c r="M36" s="73">
        <v>100</v>
      </c>
      <c r="N36" s="73">
        <v>100</v>
      </c>
      <c r="O36" s="73">
        <v>100</v>
      </c>
      <c r="P36" s="73">
        <v>100</v>
      </c>
      <c r="Q36" s="73">
        <v>100</v>
      </c>
      <c r="R36" s="73">
        <v>100</v>
      </c>
      <c r="S36" s="73">
        <v>100</v>
      </c>
      <c r="T36" s="73">
        <v>100</v>
      </c>
      <c r="U36" s="73">
        <v>100</v>
      </c>
      <c r="V36" s="73">
        <v>100</v>
      </c>
      <c r="W36" s="73">
        <v>100</v>
      </c>
      <c r="X36" s="73">
        <v>100</v>
      </c>
      <c r="Y36" s="73">
        <v>100</v>
      </c>
      <c r="Z36" s="73">
        <v>100</v>
      </c>
      <c r="AA36" s="73">
        <v>100</v>
      </c>
      <c r="AB36" s="73">
        <v>100</v>
      </c>
      <c r="AC36" s="73">
        <v>100</v>
      </c>
      <c r="AD36" s="73">
        <v>100</v>
      </c>
      <c r="AE36" s="73">
        <v>100</v>
      </c>
      <c r="AF36" s="73">
        <v>100</v>
      </c>
      <c r="AG36" s="73">
        <v>100</v>
      </c>
      <c r="AH36" s="73">
        <v>100</v>
      </c>
      <c r="AI36" s="73">
        <v>100</v>
      </c>
      <c r="AJ36" s="73">
        <v>100</v>
      </c>
      <c r="AK36" s="73">
        <v>100</v>
      </c>
      <c r="AL36" s="73">
        <v>100</v>
      </c>
      <c r="AM36" s="73">
        <v>100</v>
      </c>
      <c r="AN36" s="73">
        <v>100</v>
      </c>
      <c r="AO36" s="73">
        <v>100</v>
      </c>
      <c r="AP36" s="73">
        <v>100</v>
      </c>
      <c r="AQ36" s="73">
        <v>100</v>
      </c>
      <c r="AR36" s="73">
        <v>100</v>
      </c>
      <c r="AS36" s="73">
        <v>100</v>
      </c>
      <c r="AT36" s="73">
        <v>100</v>
      </c>
      <c r="AU36" s="73">
        <v>100</v>
      </c>
      <c r="AV36" s="73">
        <v>100</v>
      </c>
      <c r="AW36" s="73">
        <v>100</v>
      </c>
      <c r="AX36" s="73">
        <v>100</v>
      </c>
      <c r="AY36" s="73">
        <v>100</v>
      </c>
      <c r="AZ36" s="73">
        <v>100</v>
      </c>
      <c r="BA36" s="73">
        <v>100</v>
      </c>
      <c r="BB36" s="73">
        <v>100</v>
      </c>
      <c r="BC36" s="73">
        <v>100</v>
      </c>
      <c r="BD36" s="73">
        <v>100</v>
      </c>
      <c r="BE36" s="73">
        <v>100</v>
      </c>
      <c r="BF36" s="73">
        <v>100</v>
      </c>
      <c r="BG36" s="73">
        <v>100</v>
      </c>
      <c r="BH36" s="73">
        <v>100</v>
      </c>
      <c r="BI36" s="73">
        <v>100</v>
      </c>
      <c r="BJ36" s="73">
        <v>100</v>
      </c>
      <c r="BK36" s="73">
        <v>100</v>
      </c>
      <c r="BL36" s="73">
        <v>100</v>
      </c>
      <c r="BM36" s="73">
        <v>100</v>
      </c>
      <c r="BN36" s="73">
        <v>100</v>
      </c>
      <c r="BO36" s="73">
        <v>100</v>
      </c>
      <c r="BP36" s="73">
        <v>100</v>
      </c>
      <c r="BQ36" s="73">
        <v>100</v>
      </c>
      <c r="BR36" s="73">
        <v>100</v>
      </c>
      <c r="BS36" s="73">
        <v>100</v>
      </c>
      <c r="BT36" s="73">
        <v>100</v>
      </c>
      <c r="BU36" s="73">
        <v>100</v>
      </c>
      <c r="BV36" s="73">
        <v>100</v>
      </c>
      <c r="BW36" s="73">
        <v>100</v>
      </c>
      <c r="BX36" s="80"/>
    </row>
    <row r="37" spans="1:76" s="39" customFormat="1" ht="14.4" x14ac:dyDescent="0.25">
      <c r="A37" s="52"/>
      <c r="B37" s="52"/>
      <c r="C37" s="53"/>
      <c r="D37" s="54"/>
      <c r="E37" s="88" t="str">
        <f xml:space="preserve"> LEFT(E36, LEN(E36) - 4)</f>
        <v>Sign switch line item</v>
      </c>
      <c r="F37" s="88"/>
      <c r="G37" s="78" t="str">
        <f>Smu</f>
        <v>USD k</v>
      </c>
      <c r="H37" s="88">
        <f xml:space="preserve"> SUM(J37:BW37)</f>
        <v>-6600</v>
      </c>
      <c r="I37" s="88"/>
      <c r="J37" s="88">
        <f t="shared" ref="J37:BU37" si="9" xml:space="preserve"> -1 * J36</f>
        <v>-100</v>
      </c>
      <c r="K37" s="88">
        <f t="shared" si="9"/>
        <v>-100</v>
      </c>
      <c r="L37" s="88">
        <f t="shared" si="9"/>
        <v>-100</v>
      </c>
      <c r="M37" s="88">
        <f t="shared" si="9"/>
        <v>-100</v>
      </c>
      <c r="N37" s="88">
        <f t="shared" si="9"/>
        <v>-100</v>
      </c>
      <c r="O37" s="88">
        <f t="shared" si="9"/>
        <v>-100</v>
      </c>
      <c r="P37" s="88">
        <f t="shared" si="9"/>
        <v>-100</v>
      </c>
      <c r="Q37" s="88">
        <f t="shared" si="9"/>
        <v>-100</v>
      </c>
      <c r="R37" s="88">
        <f t="shared" si="9"/>
        <v>-100</v>
      </c>
      <c r="S37" s="88">
        <f t="shared" si="9"/>
        <v>-100</v>
      </c>
      <c r="T37" s="88">
        <f t="shared" si="9"/>
        <v>-100</v>
      </c>
      <c r="U37" s="88">
        <f t="shared" si="9"/>
        <v>-100</v>
      </c>
      <c r="V37" s="88">
        <f t="shared" si="9"/>
        <v>-100</v>
      </c>
      <c r="W37" s="88">
        <f t="shared" si="9"/>
        <v>-100</v>
      </c>
      <c r="X37" s="88">
        <f t="shared" si="9"/>
        <v>-100</v>
      </c>
      <c r="Y37" s="88">
        <f t="shared" si="9"/>
        <v>-100</v>
      </c>
      <c r="Z37" s="88">
        <f t="shared" si="9"/>
        <v>-100</v>
      </c>
      <c r="AA37" s="88">
        <f t="shared" si="9"/>
        <v>-100</v>
      </c>
      <c r="AB37" s="88">
        <f t="shared" si="9"/>
        <v>-100</v>
      </c>
      <c r="AC37" s="88">
        <f t="shared" si="9"/>
        <v>-100</v>
      </c>
      <c r="AD37" s="88">
        <f t="shared" si="9"/>
        <v>-100</v>
      </c>
      <c r="AE37" s="88">
        <f t="shared" si="9"/>
        <v>-100</v>
      </c>
      <c r="AF37" s="88">
        <f t="shared" si="9"/>
        <v>-100</v>
      </c>
      <c r="AG37" s="88">
        <f t="shared" si="9"/>
        <v>-100</v>
      </c>
      <c r="AH37" s="88">
        <f t="shared" si="9"/>
        <v>-100</v>
      </c>
      <c r="AI37" s="88">
        <f t="shared" si="9"/>
        <v>-100</v>
      </c>
      <c r="AJ37" s="88">
        <f t="shared" si="9"/>
        <v>-100</v>
      </c>
      <c r="AK37" s="88">
        <f t="shared" si="9"/>
        <v>-100</v>
      </c>
      <c r="AL37" s="88">
        <f t="shared" si="9"/>
        <v>-100</v>
      </c>
      <c r="AM37" s="88">
        <f t="shared" si="9"/>
        <v>-100</v>
      </c>
      <c r="AN37" s="88">
        <f t="shared" si="9"/>
        <v>-100</v>
      </c>
      <c r="AO37" s="88">
        <f t="shared" si="9"/>
        <v>-100</v>
      </c>
      <c r="AP37" s="88">
        <f t="shared" si="9"/>
        <v>-100</v>
      </c>
      <c r="AQ37" s="88">
        <f t="shared" si="9"/>
        <v>-100</v>
      </c>
      <c r="AR37" s="88">
        <f t="shared" si="9"/>
        <v>-100</v>
      </c>
      <c r="AS37" s="88">
        <f t="shared" si="9"/>
        <v>-100</v>
      </c>
      <c r="AT37" s="88">
        <f t="shared" si="9"/>
        <v>-100</v>
      </c>
      <c r="AU37" s="88">
        <f t="shared" si="9"/>
        <v>-100</v>
      </c>
      <c r="AV37" s="88">
        <f t="shared" si="9"/>
        <v>-100</v>
      </c>
      <c r="AW37" s="88">
        <f t="shared" si="9"/>
        <v>-100</v>
      </c>
      <c r="AX37" s="88">
        <f t="shared" si="9"/>
        <v>-100</v>
      </c>
      <c r="AY37" s="88">
        <f t="shared" si="9"/>
        <v>-100</v>
      </c>
      <c r="AZ37" s="88">
        <f t="shared" si="9"/>
        <v>-100</v>
      </c>
      <c r="BA37" s="88">
        <f t="shared" si="9"/>
        <v>-100</v>
      </c>
      <c r="BB37" s="88">
        <f t="shared" si="9"/>
        <v>-100</v>
      </c>
      <c r="BC37" s="88">
        <f t="shared" si="9"/>
        <v>-100</v>
      </c>
      <c r="BD37" s="88">
        <f t="shared" si="9"/>
        <v>-100</v>
      </c>
      <c r="BE37" s="88">
        <f t="shared" si="9"/>
        <v>-100</v>
      </c>
      <c r="BF37" s="88">
        <f t="shared" si="9"/>
        <v>-100</v>
      </c>
      <c r="BG37" s="88">
        <f t="shared" si="9"/>
        <v>-100</v>
      </c>
      <c r="BH37" s="88">
        <f t="shared" si="9"/>
        <v>-100</v>
      </c>
      <c r="BI37" s="88">
        <f t="shared" si="9"/>
        <v>-100</v>
      </c>
      <c r="BJ37" s="88">
        <f t="shared" si="9"/>
        <v>-100</v>
      </c>
      <c r="BK37" s="88">
        <f t="shared" si="9"/>
        <v>-100</v>
      </c>
      <c r="BL37" s="88">
        <f t="shared" si="9"/>
        <v>-100</v>
      </c>
      <c r="BM37" s="88">
        <f t="shared" si="9"/>
        <v>-100</v>
      </c>
      <c r="BN37" s="88">
        <f t="shared" si="9"/>
        <v>-100</v>
      </c>
      <c r="BO37" s="88">
        <f t="shared" si="9"/>
        <v>-100</v>
      </c>
      <c r="BP37" s="88">
        <f t="shared" si="9"/>
        <v>-100</v>
      </c>
      <c r="BQ37" s="88">
        <f t="shared" si="9"/>
        <v>-100</v>
      </c>
      <c r="BR37" s="88">
        <f t="shared" si="9"/>
        <v>-100</v>
      </c>
      <c r="BS37" s="88">
        <f t="shared" si="9"/>
        <v>-100</v>
      </c>
      <c r="BT37" s="88">
        <f t="shared" si="9"/>
        <v>-100</v>
      </c>
      <c r="BU37" s="88">
        <f t="shared" si="9"/>
        <v>-100</v>
      </c>
      <c r="BV37" s="88">
        <f t="shared" ref="BV37:BW37" si="10" xml:space="preserve"> -1 * BV36</f>
        <v>-100</v>
      </c>
      <c r="BW37" s="88">
        <f t="shared" si="10"/>
        <v>-100</v>
      </c>
      <c r="BX37" s="80"/>
    </row>
    <row r="38" spans="1:76" s="39" customFormat="1" ht="14.4" x14ac:dyDescent="0.25">
      <c r="A38" s="52"/>
      <c r="B38" s="52"/>
      <c r="C38" s="53"/>
      <c r="D38" s="54"/>
      <c r="E38" s="88"/>
      <c r="F38" s="88"/>
      <c r="G38" s="88"/>
      <c r="H38" s="88"/>
      <c r="I38" s="88"/>
      <c r="J38" s="88"/>
      <c r="K38" s="88"/>
      <c r="L38" s="88"/>
      <c r="M38" s="88"/>
      <c r="N38" s="88"/>
      <c r="O38" s="88"/>
      <c r="P38" s="88"/>
      <c r="Q38" s="88"/>
      <c r="R38" s="88"/>
      <c r="S38" s="88"/>
      <c r="T38" s="88"/>
      <c r="U38" s="88"/>
      <c r="V38" s="88"/>
      <c r="W38" s="88"/>
      <c r="X38" s="88"/>
      <c r="Y38" s="88"/>
      <c r="Z38" s="88"/>
      <c r="AA38" s="88"/>
      <c r="AB38" s="88"/>
      <c r="AC38" s="88"/>
      <c r="AD38" s="88"/>
      <c r="AE38" s="88"/>
      <c r="AF38" s="88"/>
      <c r="AG38" s="88"/>
      <c r="AH38" s="80"/>
      <c r="AI38" s="80"/>
      <c r="AJ38" s="80"/>
      <c r="AK38" s="80"/>
      <c r="AL38" s="80"/>
      <c r="AM38" s="80"/>
      <c r="AN38" s="80"/>
      <c r="AO38" s="80"/>
      <c r="AP38" s="80"/>
      <c r="AQ38" s="80"/>
      <c r="AR38" s="80"/>
      <c r="AS38" s="80"/>
      <c r="AT38" s="80"/>
      <c r="AU38" s="80"/>
      <c r="AV38" s="80"/>
      <c r="AW38" s="80"/>
      <c r="AX38" s="80"/>
      <c r="AY38" s="80"/>
      <c r="AZ38" s="80"/>
      <c r="BA38" s="80"/>
      <c r="BB38" s="80"/>
      <c r="BC38" s="80"/>
      <c r="BD38" s="80"/>
      <c r="BE38" s="80"/>
      <c r="BF38" s="80"/>
      <c r="BG38" s="80"/>
      <c r="BH38" s="80"/>
      <c r="BI38" s="80"/>
      <c r="BJ38" s="80"/>
      <c r="BK38" s="80"/>
      <c r="BL38" s="80"/>
      <c r="BM38" s="80"/>
      <c r="BN38" s="80"/>
      <c r="BO38" s="80"/>
      <c r="BP38" s="80"/>
      <c r="BQ38" s="80"/>
      <c r="BR38" s="80"/>
      <c r="BS38" s="80"/>
      <c r="BT38" s="80"/>
      <c r="BU38" s="80"/>
      <c r="BV38" s="80"/>
      <c r="BW38" s="80"/>
      <c r="BX38" s="80"/>
    </row>
  </sheetData>
  <conditionalFormatting sqref="F2">
    <cfRule type="cellIs" dxfId="37" priority="1" stopIfTrue="1" operator="notEqual">
      <formula>0</formula>
    </cfRule>
    <cfRule type="cellIs" dxfId="36" priority="2" stopIfTrue="1" operator="equal">
      <formula>""</formula>
    </cfRule>
  </conditionalFormatting>
  <conditionalFormatting sqref="J3:BW3">
    <cfRule type="cellIs" dxfId="35" priority="5" stopIfTrue="1" operator="equal">
      <formula>"Pre-fcst"</formula>
    </cfRule>
    <cfRule type="cellIs" dxfId="34" priority="6" stopIfTrue="1" operator="equal">
      <formula>"Forecast"</formula>
    </cfRule>
  </conditionalFormatting>
  <printOptions verticalCentered="1" headings="1"/>
  <pageMargins left="0.74803149606299213" right="0.74803149606299213" top="0.98425196850393704" bottom="0.98425196850393704" header="0.51181102362204722" footer="0.51181102362204722"/>
  <pageSetup paperSize="9" scale="55" orientation="landscape" blackAndWhite="1" r:id="rId1"/>
  <headerFooter alignWithMargins="0">
    <oddHeader>&amp;L&amp;"Arial,Bold"&amp;14F1F9 Training Model&amp;C&amp;"Arial,Bold"&amp;14Sheet: &amp;A&amp;R&amp;"Arial,Bold"&amp;14CONFIDENTIAL</oddHeader>
    <oddFooter>&amp;L&amp;F ( Printed on &amp;D at &amp;T )&amp;RPage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6A2784-163D-4603-87E9-0B5FF583CFD1}">
  <sheetPr>
    <tabColor indexed="13"/>
    <outlinePr summaryBelow="0" summaryRight="0"/>
  </sheetPr>
  <dimension ref="A1:BX75"/>
  <sheetViews>
    <sheetView defaultGridColor="0" colorId="22" zoomScale="80" workbookViewId="0">
      <pane xSplit="9" ySplit="5" topLeftCell="J56" activePane="bottomRight" state="frozen"/>
      <selection activeCell="F2" sqref="F2:G2"/>
      <selection pane="topRight" activeCell="F2" sqref="F2:G2"/>
      <selection pane="bottomLeft" activeCell="F2" sqref="F2:G2"/>
      <selection pane="bottomRight" activeCell="E61" sqref="E61"/>
    </sheetView>
  </sheetViews>
  <sheetFormatPr defaultColWidth="0" defaultRowHeight="13.2" x14ac:dyDescent="0.25"/>
  <cols>
    <col min="1" max="2" width="1.21875" style="2" customWidth="1"/>
    <col min="3" max="3" width="1.21875" style="14" customWidth="1"/>
    <col min="4" max="4" width="1.21875" style="1" customWidth="1"/>
    <col min="5" max="5" width="40.77734375" style="11" customWidth="1"/>
    <col min="6" max="6" width="12.77734375" style="11" customWidth="1"/>
    <col min="7" max="8" width="11.77734375" style="11" customWidth="1"/>
    <col min="9" max="9" width="2.77734375" style="11" customWidth="1"/>
    <col min="10" max="75" width="11.77734375" style="11" customWidth="1"/>
    <col min="76" max="76" width="11.77734375" style="44" hidden="1" customWidth="1"/>
    <col min="77" max="16384" width="11.77734375" style="12" hidden="1"/>
  </cols>
  <sheetData>
    <row r="1" spans="1:76" s="46" customFormat="1" ht="25.8" x14ac:dyDescent="0.25">
      <c r="A1" s="51" t="str">
        <f ca="1" xml:space="preserve"> RIGHT(CELL("filename", A1), LEN(CELL("filename", A1)) - SEARCH("]", CELL("filename", A1)))</f>
        <v>Tax</v>
      </c>
      <c r="B1" s="2"/>
      <c r="C1" s="14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</row>
    <row r="2" spans="1:76" s="15" customFormat="1" ht="14.4" x14ac:dyDescent="0.25">
      <c r="A2" s="56"/>
      <c r="B2" s="56"/>
      <c r="C2" s="122"/>
      <c r="D2" s="56"/>
      <c r="E2"/>
      <c r="F2" s="138">
        <f>Check!$F$9</f>
        <v>0</v>
      </c>
      <c r="G2" s="61" t="s">
        <v>268</v>
      </c>
      <c r="H2"/>
      <c r="I2"/>
      <c r="J2" s="62">
        <f xml:space="preserve"> Time!J$18</f>
        <v>45565</v>
      </c>
      <c r="K2" s="62">
        <f xml:space="preserve"> Time!K$18</f>
        <v>45657</v>
      </c>
      <c r="L2" s="62">
        <f xml:space="preserve"> Time!L$18</f>
        <v>45747</v>
      </c>
      <c r="M2" s="62">
        <f xml:space="preserve"> Time!M$18</f>
        <v>45838</v>
      </c>
      <c r="N2" s="62">
        <f xml:space="preserve"> Time!N$18</f>
        <v>45930</v>
      </c>
      <c r="O2" s="62">
        <f xml:space="preserve"> Time!O$18</f>
        <v>46022</v>
      </c>
      <c r="P2" s="62">
        <f xml:space="preserve"> Time!P$18</f>
        <v>46112</v>
      </c>
      <c r="Q2" s="62">
        <f xml:space="preserve"> Time!Q$18</f>
        <v>46203</v>
      </c>
      <c r="R2" s="62">
        <f xml:space="preserve"> Time!R$18</f>
        <v>46295</v>
      </c>
      <c r="S2" s="62">
        <f xml:space="preserve"> Time!S$18</f>
        <v>46387</v>
      </c>
      <c r="T2" s="62">
        <f xml:space="preserve"> Time!T$18</f>
        <v>46477</v>
      </c>
      <c r="U2" s="62">
        <f xml:space="preserve"> Time!U$18</f>
        <v>46568</v>
      </c>
      <c r="V2" s="62">
        <f xml:space="preserve"> Time!V$18</f>
        <v>46660</v>
      </c>
      <c r="W2" s="62">
        <f xml:space="preserve"> Time!W$18</f>
        <v>46752</v>
      </c>
      <c r="X2" s="62">
        <f xml:space="preserve"> Time!X$18</f>
        <v>46843</v>
      </c>
      <c r="Y2" s="62">
        <f xml:space="preserve"> Time!Y$18</f>
        <v>46934</v>
      </c>
      <c r="Z2" s="62">
        <f xml:space="preserve"> Time!Z$18</f>
        <v>47026</v>
      </c>
      <c r="AA2" s="62">
        <f xml:space="preserve"> Time!AA$18</f>
        <v>47118</v>
      </c>
      <c r="AB2" s="62">
        <f xml:space="preserve"> Time!AB$18</f>
        <v>47208</v>
      </c>
      <c r="AC2" s="62">
        <f xml:space="preserve"> Time!AC$18</f>
        <v>47299</v>
      </c>
      <c r="AD2" s="62">
        <f xml:space="preserve"> Time!AD$18</f>
        <v>47391</v>
      </c>
      <c r="AE2" s="62">
        <f xml:space="preserve"> Time!AE$18</f>
        <v>47483</v>
      </c>
      <c r="AF2" s="62">
        <f xml:space="preserve"> Time!AF$18</f>
        <v>47573</v>
      </c>
      <c r="AG2" s="62">
        <f xml:space="preserve"> Time!AG$18</f>
        <v>47664</v>
      </c>
      <c r="AH2" s="62">
        <f xml:space="preserve"> Time!AH$18</f>
        <v>47756</v>
      </c>
      <c r="AI2" s="62">
        <f xml:space="preserve"> Time!AI$18</f>
        <v>47848</v>
      </c>
      <c r="AJ2" s="62">
        <f xml:space="preserve"> Time!AJ$18</f>
        <v>47938</v>
      </c>
      <c r="AK2" s="62">
        <f xml:space="preserve"> Time!AK$18</f>
        <v>48029</v>
      </c>
      <c r="AL2" s="62">
        <f xml:space="preserve"> Time!AL$18</f>
        <v>48121</v>
      </c>
      <c r="AM2" s="62">
        <f xml:space="preserve"> Time!AM$18</f>
        <v>48213</v>
      </c>
      <c r="AN2" s="62">
        <f xml:space="preserve"> Time!AN$18</f>
        <v>48304</v>
      </c>
      <c r="AO2" s="62">
        <f xml:space="preserve"> Time!AO$18</f>
        <v>48395</v>
      </c>
      <c r="AP2" s="62">
        <f xml:space="preserve"> Time!AP$18</f>
        <v>48487</v>
      </c>
      <c r="AQ2" s="62">
        <f xml:space="preserve"> Time!AQ$18</f>
        <v>48579</v>
      </c>
      <c r="AR2" s="62">
        <f xml:space="preserve"> Time!AR$18</f>
        <v>48669</v>
      </c>
      <c r="AS2" s="62">
        <f xml:space="preserve"> Time!AS$18</f>
        <v>48760</v>
      </c>
      <c r="AT2" s="62">
        <f xml:space="preserve"> Time!AT$18</f>
        <v>48852</v>
      </c>
      <c r="AU2" s="62">
        <f xml:space="preserve"> Time!AU$18</f>
        <v>48944</v>
      </c>
      <c r="AV2" s="62">
        <f xml:space="preserve"> Time!AV$18</f>
        <v>49034</v>
      </c>
      <c r="AW2" s="62">
        <f xml:space="preserve"> Time!AW$18</f>
        <v>49125</v>
      </c>
      <c r="AX2" s="62">
        <f xml:space="preserve"> Time!AX$18</f>
        <v>49217</v>
      </c>
      <c r="AY2" s="62">
        <f xml:space="preserve"> Time!AY$18</f>
        <v>49309</v>
      </c>
      <c r="AZ2" s="62">
        <f xml:space="preserve"> Time!AZ$18</f>
        <v>49399</v>
      </c>
      <c r="BA2" s="62">
        <f xml:space="preserve"> Time!BA$18</f>
        <v>49490</v>
      </c>
      <c r="BB2" s="62">
        <f xml:space="preserve"> Time!BB$18</f>
        <v>49582</v>
      </c>
      <c r="BC2" s="62">
        <f xml:space="preserve"> Time!BC$18</f>
        <v>49674</v>
      </c>
      <c r="BD2" s="62">
        <f xml:space="preserve"> Time!BD$18</f>
        <v>49765</v>
      </c>
      <c r="BE2" s="62">
        <f xml:space="preserve"> Time!BE$18</f>
        <v>49856</v>
      </c>
      <c r="BF2" s="62">
        <f xml:space="preserve"> Time!BF$18</f>
        <v>49948</v>
      </c>
      <c r="BG2" s="62">
        <f xml:space="preserve"> Time!BG$18</f>
        <v>50040</v>
      </c>
      <c r="BH2" s="62">
        <f xml:space="preserve"> Time!BH$18</f>
        <v>50130</v>
      </c>
      <c r="BI2" s="62">
        <f xml:space="preserve"> Time!BI$18</f>
        <v>50221</v>
      </c>
      <c r="BJ2" s="62">
        <f xml:space="preserve"> Time!BJ$18</f>
        <v>50313</v>
      </c>
      <c r="BK2" s="62">
        <f xml:space="preserve"> Time!BK$18</f>
        <v>50405</v>
      </c>
      <c r="BL2" s="62">
        <f xml:space="preserve"> Time!BL$18</f>
        <v>50495</v>
      </c>
      <c r="BM2" s="62">
        <f xml:space="preserve"> Time!BM$18</f>
        <v>50586</v>
      </c>
      <c r="BN2" s="62">
        <f xml:space="preserve"> Time!BN$18</f>
        <v>50678</v>
      </c>
      <c r="BO2" s="62">
        <f xml:space="preserve"> Time!BO$18</f>
        <v>50770</v>
      </c>
      <c r="BP2" s="62">
        <f xml:space="preserve"> Time!BP$18</f>
        <v>50860</v>
      </c>
      <c r="BQ2" s="62">
        <f xml:space="preserve"> Time!BQ$18</f>
        <v>50951</v>
      </c>
      <c r="BR2" s="62">
        <f xml:space="preserve"> Time!BR$18</f>
        <v>51043</v>
      </c>
      <c r="BS2" s="62">
        <f xml:space="preserve"> Time!BS$18</f>
        <v>51135</v>
      </c>
      <c r="BT2" s="62">
        <f xml:space="preserve"> Time!BT$18</f>
        <v>51226</v>
      </c>
      <c r="BU2" s="62">
        <f xml:space="preserve"> Time!BU$18</f>
        <v>51317</v>
      </c>
      <c r="BV2" s="62">
        <f xml:space="preserve"> Time!BV$18</f>
        <v>51409</v>
      </c>
      <c r="BW2" s="62">
        <f xml:space="preserve"> Time!BW$18</f>
        <v>51501</v>
      </c>
      <c r="BX2" s="62"/>
    </row>
    <row r="3" spans="1:76" s="15" customFormat="1" ht="14.4" x14ac:dyDescent="0.25">
      <c r="A3" s="56"/>
      <c r="B3" s="56"/>
      <c r="C3" s="57"/>
      <c r="D3" s="56"/>
      <c r="E3"/>
      <c r="F3"/>
      <c r="G3"/>
      <c r="H3"/>
      <c r="I3"/>
      <c r="J3" s="91" t="str">
        <f xml:space="preserve"> Time!J$114</f>
        <v>Pre-fcst</v>
      </c>
      <c r="K3" s="91" t="str">
        <f xml:space="preserve"> Time!K$114</f>
        <v>Pre-fcst</v>
      </c>
      <c r="L3" s="91" t="str">
        <f xml:space="preserve"> Time!L$114</f>
        <v>Forecast</v>
      </c>
      <c r="M3" s="91" t="str">
        <f xml:space="preserve"> Time!M$114</f>
        <v>Forecast</v>
      </c>
      <c r="N3" s="91" t="str">
        <f xml:space="preserve"> Time!N$114</f>
        <v>Forecast</v>
      </c>
      <c r="O3" s="91" t="str">
        <f xml:space="preserve"> Time!O$114</f>
        <v>Forecast</v>
      </c>
      <c r="P3" s="91" t="str">
        <f xml:space="preserve"> Time!P$114</f>
        <v>Forecast</v>
      </c>
      <c r="Q3" s="91" t="str">
        <f xml:space="preserve"> Time!Q$114</f>
        <v>Forecast</v>
      </c>
      <c r="R3" s="91" t="str">
        <f xml:space="preserve"> Time!R$114</f>
        <v>Forecast</v>
      </c>
      <c r="S3" s="91" t="str">
        <f xml:space="preserve"> Time!S$114</f>
        <v>Forecast</v>
      </c>
      <c r="T3" s="91" t="str">
        <f xml:space="preserve"> Time!T$114</f>
        <v>Forecast</v>
      </c>
      <c r="U3" s="91" t="str">
        <f xml:space="preserve"> Time!U$114</f>
        <v>Forecast</v>
      </c>
      <c r="V3" s="91" t="str">
        <f xml:space="preserve"> Time!V$114</f>
        <v>Forecast</v>
      </c>
      <c r="W3" s="91" t="str">
        <f xml:space="preserve"> Time!W$114</f>
        <v>Forecast</v>
      </c>
      <c r="X3" s="91" t="str">
        <f xml:space="preserve"> Time!X$114</f>
        <v>Forecast</v>
      </c>
      <c r="Y3" s="91" t="str">
        <f xml:space="preserve"> Time!Y$114</f>
        <v>Forecast</v>
      </c>
      <c r="Z3" s="91" t="str">
        <f xml:space="preserve"> Time!Z$114</f>
        <v>Forecast</v>
      </c>
      <c r="AA3" s="91" t="str">
        <f xml:space="preserve"> Time!AA$114</f>
        <v>Forecast</v>
      </c>
      <c r="AB3" s="91" t="str">
        <f xml:space="preserve"> Time!AB$114</f>
        <v>Forecast</v>
      </c>
      <c r="AC3" s="91" t="str">
        <f xml:space="preserve"> Time!AC$114</f>
        <v>Forecast</v>
      </c>
      <c r="AD3" s="91" t="str">
        <f xml:space="preserve"> Time!AD$114</f>
        <v>Forecast</v>
      </c>
      <c r="AE3" s="91" t="str">
        <f xml:space="preserve"> Time!AE$114</f>
        <v>Forecast</v>
      </c>
      <c r="AF3" s="91" t="str">
        <f xml:space="preserve"> Time!AF$114</f>
        <v>Forecast</v>
      </c>
      <c r="AG3" s="91" t="str">
        <f xml:space="preserve"> Time!AG$114</f>
        <v>Forecast</v>
      </c>
      <c r="AH3" s="91" t="str">
        <f xml:space="preserve"> Time!AH$114</f>
        <v>Forecast</v>
      </c>
      <c r="AI3" s="91" t="str">
        <f xml:space="preserve"> Time!AI$114</f>
        <v>Forecast</v>
      </c>
      <c r="AJ3" s="91" t="str">
        <f xml:space="preserve"> Time!AJ$114</f>
        <v>Forecast</v>
      </c>
      <c r="AK3" s="91" t="str">
        <f xml:space="preserve"> Time!AK$114</f>
        <v>Forecast</v>
      </c>
      <c r="AL3" s="91" t="str">
        <f xml:space="preserve"> Time!AL$114</f>
        <v>Forecast</v>
      </c>
      <c r="AM3" s="91" t="str">
        <f xml:space="preserve"> Time!AM$114</f>
        <v>Forecast</v>
      </c>
      <c r="AN3" s="91" t="str">
        <f xml:space="preserve"> Time!AN$114</f>
        <v>Forecast</v>
      </c>
      <c r="AO3" s="91" t="str">
        <f xml:space="preserve"> Time!AO$114</f>
        <v>Forecast</v>
      </c>
      <c r="AP3" s="91" t="str">
        <f xml:space="preserve"> Time!AP$114</f>
        <v>Forecast</v>
      </c>
      <c r="AQ3" s="91" t="str">
        <f xml:space="preserve"> Time!AQ$114</f>
        <v>Forecast</v>
      </c>
      <c r="AR3" s="91" t="str">
        <f xml:space="preserve"> Time!AR$114</f>
        <v>Forecast</v>
      </c>
      <c r="AS3" s="91" t="str">
        <f xml:space="preserve"> Time!AS$114</f>
        <v>Forecast</v>
      </c>
      <c r="AT3" s="91" t="str">
        <f xml:space="preserve"> Time!AT$114</f>
        <v>Forecast</v>
      </c>
      <c r="AU3" s="91" t="str">
        <f xml:space="preserve"> Time!AU$114</f>
        <v>Forecast</v>
      </c>
      <c r="AV3" s="91" t="str">
        <f xml:space="preserve"> Time!AV$114</f>
        <v>Forecast</v>
      </c>
      <c r="AW3" s="91" t="str">
        <f xml:space="preserve"> Time!AW$114</f>
        <v>Forecast</v>
      </c>
      <c r="AX3" s="91" t="str">
        <f xml:space="preserve"> Time!AX$114</f>
        <v>Forecast</v>
      </c>
      <c r="AY3" s="91" t="str">
        <f xml:space="preserve"> Time!AY$114</f>
        <v>Forecast</v>
      </c>
      <c r="AZ3" s="91" t="str">
        <f xml:space="preserve"> Time!AZ$114</f>
        <v>Forecast</v>
      </c>
      <c r="BA3" s="91" t="str">
        <f xml:space="preserve"> Time!BA$114</f>
        <v>Forecast</v>
      </c>
      <c r="BB3" s="91" t="str">
        <f xml:space="preserve"> Time!BB$114</f>
        <v>Forecast</v>
      </c>
      <c r="BC3" s="91" t="str">
        <f xml:space="preserve"> Time!BC$114</f>
        <v>Forecast</v>
      </c>
      <c r="BD3" s="91" t="str">
        <f xml:space="preserve"> Time!BD$114</f>
        <v>Forecast</v>
      </c>
      <c r="BE3" s="91" t="str">
        <f xml:space="preserve"> Time!BE$114</f>
        <v>Forecast</v>
      </c>
      <c r="BF3" s="91" t="str">
        <f xml:space="preserve"> Time!BF$114</f>
        <v>Forecast</v>
      </c>
      <c r="BG3" s="91" t="str">
        <f xml:space="preserve"> Time!BG$114</f>
        <v>Forecast</v>
      </c>
      <c r="BH3" s="91" t="str">
        <f xml:space="preserve"> Time!BH$114</f>
        <v>Forecast</v>
      </c>
      <c r="BI3" s="91" t="str">
        <f xml:space="preserve"> Time!BI$114</f>
        <v>Forecast</v>
      </c>
      <c r="BJ3" s="91" t="str">
        <f xml:space="preserve"> Time!BJ$114</f>
        <v>Forecast</v>
      </c>
      <c r="BK3" s="91" t="str">
        <f xml:space="preserve"> Time!BK$114</f>
        <v>Forecast</v>
      </c>
      <c r="BL3" s="91" t="str">
        <f xml:space="preserve"> Time!BL$114</f>
        <v>Forecast</v>
      </c>
      <c r="BM3" s="91" t="str">
        <f xml:space="preserve"> Time!BM$114</f>
        <v>Forecast</v>
      </c>
      <c r="BN3" s="91" t="str">
        <f xml:space="preserve"> Time!BN$114</f>
        <v>Forecast</v>
      </c>
      <c r="BO3" s="91" t="str">
        <f xml:space="preserve"> Time!BO$114</f>
        <v>Forecast</v>
      </c>
      <c r="BP3" s="91" t="str">
        <f xml:space="preserve"> Time!BP$114</f>
        <v>Forecast</v>
      </c>
      <c r="BQ3" s="91" t="str">
        <f xml:space="preserve"> Time!BQ$114</f>
        <v>Forecast</v>
      </c>
      <c r="BR3" s="91" t="str">
        <f xml:space="preserve"> Time!BR$114</f>
        <v>Forecast</v>
      </c>
      <c r="BS3" s="91" t="str">
        <f xml:space="preserve"> Time!BS$114</f>
        <v>Forecast</v>
      </c>
      <c r="BT3" s="91" t="str">
        <f xml:space="preserve"> Time!BT$114</f>
        <v>Post-fcst</v>
      </c>
      <c r="BU3" s="91" t="str">
        <f xml:space="preserve"> Time!BU$114</f>
        <v>Post-fcst</v>
      </c>
      <c r="BV3" s="91" t="str">
        <f xml:space="preserve"> Time!BV$114</f>
        <v>Post-fcst</v>
      </c>
      <c r="BW3" s="91" t="str">
        <f xml:space="preserve"> Time!BW$114</f>
        <v>Post-fcst</v>
      </c>
      <c r="BX3" s="62"/>
    </row>
    <row r="4" spans="1:76" s="47" customFormat="1" ht="14.4" x14ac:dyDescent="0.25">
      <c r="A4" s="52"/>
      <c r="B4" s="52"/>
      <c r="C4" s="53"/>
      <c r="D4" s="54"/>
      <c r="E4"/>
      <c r="F4"/>
      <c r="G4"/>
      <c r="H4"/>
      <c r="I4"/>
      <c r="J4" s="96">
        <f xml:space="preserve"> Time!J$22</f>
        <v>2024</v>
      </c>
      <c r="K4" s="96">
        <f xml:space="preserve"> Time!K$22</f>
        <v>2024</v>
      </c>
      <c r="L4" s="96">
        <f xml:space="preserve"> Time!L$22</f>
        <v>2025</v>
      </c>
      <c r="M4" s="96">
        <f xml:space="preserve"> Time!M$22</f>
        <v>2025</v>
      </c>
      <c r="N4" s="96">
        <f xml:space="preserve"> Time!N$22</f>
        <v>2025</v>
      </c>
      <c r="O4" s="96">
        <f xml:space="preserve"> Time!O$22</f>
        <v>2025</v>
      </c>
      <c r="P4" s="96">
        <f xml:space="preserve"> Time!P$22</f>
        <v>2026</v>
      </c>
      <c r="Q4" s="96">
        <f xml:space="preserve"> Time!Q$22</f>
        <v>2026</v>
      </c>
      <c r="R4" s="96">
        <f xml:space="preserve"> Time!R$22</f>
        <v>2026</v>
      </c>
      <c r="S4" s="96">
        <f xml:space="preserve"> Time!S$22</f>
        <v>2026</v>
      </c>
      <c r="T4" s="96">
        <f xml:space="preserve"> Time!T$22</f>
        <v>2027</v>
      </c>
      <c r="U4" s="96">
        <f xml:space="preserve"> Time!U$22</f>
        <v>2027</v>
      </c>
      <c r="V4" s="96">
        <f xml:space="preserve"> Time!V$22</f>
        <v>2027</v>
      </c>
      <c r="W4" s="96">
        <f xml:space="preserve"> Time!W$22</f>
        <v>2027</v>
      </c>
      <c r="X4" s="96">
        <f xml:space="preserve"> Time!X$22</f>
        <v>2028</v>
      </c>
      <c r="Y4" s="96">
        <f xml:space="preserve"> Time!Y$22</f>
        <v>2028</v>
      </c>
      <c r="Z4" s="96">
        <f xml:space="preserve"> Time!Z$22</f>
        <v>2028</v>
      </c>
      <c r="AA4" s="96">
        <f xml:space="preserve"> Time!AA$22</f>
        <v>2028</v>
      </c>
      <c r="AB4" s="96">
        <f xml:space="preserve"> Time!AB$22</f>
        <v>2029</v>
      </c>
      <c r="AC4" s="96">
        <f xml:space="preserve"> Time!AC$22</f>
        <v>2029</v>
      </c>
      <c r="AD4" s="96">
        <f xml:space="preserve"> Time!AD$22</f>
        <v>2029</v>
      </c>
      <c r="AE4" s="96">
        <f xml:space="preserve"> Time!AE$22</f>
        <v>2029</v>
      </c>
      <c r="AF4" s="96">
        <f xml:space="preserve"> Time!AF$22</f>
        <v>2030</v>
      </c>
      <c r="AG4" s="96">
        <f xml:space="preserve"> Time!AG$22</f>
        <v>2030</v>
      </c>
      <c r="AH4" s="96">
        <f xml:space="preserve"> Time!AH$22</f>
        <v>2030</v>
      </c>
      <c r="AI4" s="96">
        <f xml:space="preserve"> Time!AI$22</f>
        <v>2030</v>
      </c>
      <c r="AJ4" s="96">
        <f xml:space="preserve"> Time!AJ$22</f>
        <v>2031</v>
      </c>
      <c r="AK4" s="96">
        <f xml:space="preserve"> Time!AK$22</f>
        <v>2031</v>
      </c>
      <c r="AL4" s="96">
        <f xml:space="preserve"> Time!AL$22</f>
        <v>2031</v>
      </c>
      <c r="AM4" s="96">
        <f xml:space="preserve"> Time!AM$22</f>
        <v>2031</v>
      </c>
      <c r="AN4" s="96">
        <f xml:space="preserve"> Time!AN$22</f>
        <v>2032</v>
      </c>
      <c r="AO4" s="96">
        <f xml:space="preserve"> Time!AO$22</f>
        <v>2032</v>
      </c>
      <c r="AP4" s="96">
        <f xml:space="preserve"> Time!AP$22</f>
        <v>2032</v>
      </c>
      <c r="AQ4" s="96">
        <f xml:space="preserve"> Time!AQ$22</f>
        <v>2032</v>
      </c>
      <c r="AR4" s="96">
        <f xml:space="preserve"> Time!AR$22</f>
        <v>2033</v>
      </c>
      <c r="AS4" s="96">
        <f xml:space="preserve"> Time!AS$22</f>
        <v>2033</v>
      </c>
      <c r="AT4" s="96">
        <f xml:space="preserve"> Time!AT$22</f>
        <v>2033</v>
      </c>
      <c r="AU4" s="96">
        <f xml:space="preserve"> Time!AU$22</f>
        <v>2033</v>
      </c>
      <c r="AV4" s="96">
        <f xml:space="preserve"> Time!AV$22</f>
        <v>2034</v>
      </c>
      <c r="AW4" s="96">
        <f xml:space="preserve"> Time!AW$22</f>
        <v>2034</v>
      </c>
      <c r="AX4" s="96">
        <f xml:space="preserve"> Time!AX$22</f>
        <v>2034</v>
      </c>
      <c r="AY4" s="96">
        <f xml:space="preserve"> Time!AY$22</f>
        <v>2034</v>
      </c>
      <c r="AZ4" s="96">
        <f xml:space="preserve"> Time!AZ$22</f>
        <v>2035</v>
      </c>
      <c r="BA4" s="96">
        <f xml:space="preserve"> Time!BA$22</f>
        <v>2035</v>
      </c>
      <c r="BB4" s="96">
        <f xml:space="preserve"> Time!BB$22</f>
        <v>2035</v>
      </c>
      <c r="BC4" s="96">
        <f xml:space="preserve"> Time!BC$22</f>
        <v>2035</v>
      </c>
      <c r="BD4" s="96">
        <f xml:space="preserve"> Time!BD$22</f>
        <v>2036</v>
      </c>
      <c r="BE4" s="96">
        <f xml:space="preserve"> Time!BE$22</f>
        <v>2036</v>
      </c>
      <c r="BF4" s="96">
        <f xml:space="preserve"> Time!BF$22</f>
        <v>2036</v>
      </c>
      <c r="BG4" s="96">
        <f xml:space="preserve"> Time!BG$22</f>
        <v>2036</v>
      </c>
      <c r="BH4" s="96">
        <f xml:space="preserve"> Time!BH$22</f>
        <v>2037</v>
      </c>
      <c r="BI4" s="96">
        <f xml:space="preserve"> Time!BI$22</f>
        <v>2037</v>
      </c>
      <c r="BJ4" s="96">
        <f xml:space="preserve"> Time!BJ$22</f>
        <v>2037</v>
      </c>
      <c r="BK4" s="96">
        <f xml:space="preserve"> Time!BK$22</f>
        <v>2037</v>
      </c>
      <c r="BL4" s="96">
        <f xml:space="preserve"> Time!BL$22</f>
        <v>2038</v>
      </c>
      <c r="BM4" s="96">
        <f xml:space="preserve"> Time!BM$22</f>
        <v>2038</v>
      </c>
      <c r="BN4" s="96">
        <f xml:space="preserve"> Time!BN$22</f>
        <v>2038</v>
      </c>
      <c r="BO4" s="96">
        <f xml:space="preserve"> Time!BO$22</f>
        <v>2038</v>
      </c>
      <c r="BP4" s="96">
        <f xml:space="preserve"> Time!BP$22</f>
        <v>2039</v>
      </c>
      <c r="BQ4" s="96">
        <f xml:space="preserve"> Time!BQ$22</f>
        <v>2039</v>
      </c>
      <c r="BR4" s="96">
        <f xml:space="preserve"> Time!BR$22</f>
        <v>2039</v>
      </c>
      <c r="BS4" s="96">
        <f xml:space="preserve"> Time!BS$22</f>
        <v>2039</v>
      </c>
      <c r="BT4" s="96">
        <f xml:space="preserve"> Time!BT$22</f>
        <v>2040</v>
      </c>
      <c r="BU4" s="96">
        <f xml:space="preserve"> Time!BU$22</f>
        <v>2040</v>
      </c>
      <c r="BV4" s="96">
        <f xml:space="preserve"> Time!BV$22</f>
        <v>2040</v>
      </c>
      <c r="BW4" s="96">
        <f xml:space="preserve"> Time!BW$22</f>
        <v>2040</v>
      </c>
      <c r="BX4" s="139"/>
    </row>
    <row r="5" spans="1:76" s="16" customFormat="1" ht="14.4" x14ac:dyDescent="0.25">
      <c r="A5" s="56"/>
      <c r="B5" s="56"/>
      <c r="C5" s="57"/>
      <c r="D5" s="59"/>
      <c r="E5"/>
      <c r="F5"/>
      <c r="G5"/>
      <c r="H5"/>
      <c r="I5"/>
      <c r="J5" s="59">
        <f xml:space="preserve"> Time!J$9</f>
        <v>1</v>
      </c>
      <c r="K5" s="59">
        <f xml:space="preserve"> Time!K$9</f>
        <v>2</v>
      </c>
      <c r="L5" s="59">
        <f xml:space="preserve"> Time!L$9</f>
        <v>3</v>
      </c>
      <c r="M5" s="59">
        <f xml:space="preserve"> Time!M$9</f>
        <v>4</v>
      </c>
      <c r="N5" s="59">
        <f xml:space="preserve"> Time!N$9</f>
        <v>5</v>
      </c>
      <c r="O5" s="59">
        <f xml:space="preserve"> Time!O$9</f>
        <v>6</v>
      </c>
      <c r="P5" s="59">
        <f xml:space="preserve"> Time!P$9</f>
        <v>7</v>
      </c>
      <c r="Q5" s="59">
        <f xml:space="preserve"> Time!Q$9</f>
        <v>8</v>
      </c>
      <c r="R5" s="59">
        <f xml:space="preserve"> Time!R$9</f>
        <v>9</v>
      </c>
      <c r="S5" s="59">
        <f xml:space="preserve"> Time!S$9</f>
        <v>10</v>
      </c>
      <c r="T5" s="59">
        <f xml:space="preserve"> Time!T$9</f>
        <v>11</v>
      </c>
      <c r="U5" s="59">
        <f xml:space="preserve"> Time!U$9</f>
        <v>12</v>
      </c>
      <c r="V5" s="59">
        <f xml:space="preserve"> Time!V$9</f>
        <v>13</v>
      </c>
      <c r="W5" s="59">
        <f xml:space="preserve"> Time!W$9</f>
        <v>14</v>
      </c>
      <c r="X5" s="59">
        <f xml:space="preserve"> Time!X$9</f>
        <v>15</v>
      </c>
      <c r="Y5" s="59">
        <f xml:space="preserve"> Time!Y$9</f>
        <v>16</v>
      </c>
      <c r="Z5" s="59">
        <f xml:space="preserve"> Time!Z$9</f>
        <v>17</v>
      </c>
      <c r="AA5" s="59">
        <f xml:space="preserve"> Time!AA$9</f>
        <v>18</v>
      </c>
      <c r="AB5" s="59">
        <f xml:space="preserve"> Time!AB$9</f>
        <v>19</v>
      </c>
      <c r="AC5" s="59">
        <f xml:space="preserve"> Time!AC$9</f>
        <v>20</v>
      </c>
      <c r="AD5" s="59">
        <f xml:space="preserve"> Time!AD$9</f>
        <v>21</v>
      </c>
      <c r="AE5" s="59">
        <f xml:space="preserve"> Time!AE$9</f>
        <v>22</v>
      </c>
      <c r="AF5" s="59">
        <f xml:space="preserve"> Time!AF$9</f>
        <v>23</v>
      </c>
      <c r="AG5" s="59">
        <f xml:space="preserve"> Time!AG$9</f>
        <v>24</v>
      </c>
      <c r="AH5" s="59">
        <f xml:space="preserve"> Time!AH$9</f>
        <v>25</v>
      </c>
      <c r="AI5" s="59">
        <f xml:space="preserve"> Time!AI$9</f>
        <v>26</v>
      </c>
      <c r="AJ5" s="59">
        <f xml:space="preserve"> Time!AJ$9</f>
        <v>27</v>
      </c>
      <c r="AK5" s="59">
        <f xml:space="preserve"> Time!AK$9</f>
        <v>28</v>
      </c>
      <c r="AL5" s="59">
        <f xml:space="preserve"> Time!AL$9</f>
        <v>29</v>
      </c>
      <c r="AM5" s="59">
        <f xml:space="preserve"> Time!AM$9</f>
        <v>30</v>
      </c>
      <c r="AN5" s="59">
        <f xml:space="preserve"> Time!AN$9</f>
        <v>31</v>
      </c>
      <c r="AO5" s="59">
        <f xml:space="preserve"> Time!AO$9</f>
        <v>32</v>
      </c>
      <c r="AP5" s="59">
        <f xml:space="preserve"> Time!AP$9</f>
        <v>33</v>
      </c>
      <c r="AQ5" s="59">
        <f xml:space="preserve"> Time!AQ$9</f>
        <v>34</v>
      </c>
      <c r="AR5" s="59">
        <f xml:space="preserve"> Time!AR$9</f>
        <v>35</v>
      </c>
      <c r="AS5" s="59">
        <f xml:space="preserve"> Time!AS$9</f>
        <v>36</v>
      </c>
      <c r="AT5" s="59">
        <f xml:space="preserve"> Time!AT$9</f>
        <v>37</v>
      </c>
      <c r="AU5" s="59">
        <f xml:space="preserve"> Time!AU$9</f>
        <v>38</v>
      </c>
      <c r="AV5" s="59">
        <f xml:space="preserve"> Time!AV$9</f>
        <v>39</v>
      </c>
      <c r="AW5" s="59">
        <f xml:space="preserve"> Time!AW$9</f>
        <v>40</v>
      </c>
      <c r="AX5" s="59">
        <f xml:space="preserve"> Time!AX$9</f>
        <v>41</v>
      </c>
      <c r="AY5" s="59">
        <f xml:space="preserve"> Time!AY$9</f>
        <v>42</v>
      </c>
      <c r="AZ5" s="59">
        <f xml:space="preserve"> Time!AZ$9</f>
        <v>43</v>
      </c>
      <c r="BA5" s="59">
        <f xml:space="preserve"> Time!BA$9</f>
        <v>44</v>
      </c>
      <c r="BB5" s="59">
        <f xml:space="preserve"> Time!BB$9</f>
        <v>45</v>
      </c>
      <c r="BC5" s="59">
        <f xml:space="preserve"> Time!BC$9</f>
        <v>46</v>
      </c>
      <c r="BD5" s="59">
        <f xml:space="preserve"> Time!BD$9</f>
        <v>47</v>
      </c>
      <c r="BE5" s="59">
        <f xml:space="preserve"> Time!BE$9</f>
        <v>48</v>
      </c>
      <c r="BF5" s="59">
        <f xml:space="preserve"> Time!BF$9</f>
        <v>49</v>
      </c>
      <c r="BG5" s="59">
        <f xml:space="preserve"> Time!BG$9</f>
        <v>50</v>
      </c>
      <c r="BH5" s="59">
        <f xml:space="preserve"> Time!BH$9</f>
        <v>51</v>
      </c>
      <c r="BI5" s="59">
        <f xml:space="preserve"> Time!BI$9</f>
        <v>52</v>
      </c>
      <c r="BJ5" s="59">
        <f xml:space="preserve"> Time!BJ$9</f>
        <v>53</v>
      </c>
      <c r="BK5" s="59">
        <f xml:space="preserve"> Time!BK$9</f>
        <v>54</v>
      </c>
      <c r="BL5" s="59">
        <f xml:space="preserve"> Time!BL$9</f>
        <v>55</v>
      </c>
      <c r="BM5" s="59">
        <f xml:space="preserve"> Time!BM$9</f>
        <v>56</v>
      </c>
      <c r="BN5" s="59">
        <f xml:space="preserve"> Time!BN$9</f>
        <v>57</v>
      </c>
      <c r="BO5" s="59">
        <f xml:space="preserve"> Time!BO$9</f>
        <v>58</v>
      </c>
      <c r="BP5" s="59">
        <f xml:space="preserve"> Time!BP$9</f>
        <v>59</v>
      </c>
      <c r="BQ5" s="59">
        <f xml:space="preserve"> Time!BQ$9</f>
        <v>60</v>
      </c>
      <c r="BR5" s="59">
        <f xml:space="preserve"> Time!BR$9</f>
        <v>61</v>
      </c>
      <c r="BS5" s="59">
        <f xml:space="preserve"> Time!BS$9</f>
        <v>62</v>
      </c>
      <c r="BT5" s="59">
        <f xml:space="preserve"> Time!BT$9</f>
        <v>63</v>
      </c>
      <c r="BU5" s="59">
        <f xml:space="preserve"> Time!BU$9</f>
        <v>64</v>
      </c>
      <c r="BV5" s="59">
        <f xml:space="preserve"> Time!BV$9</f>
        <v>65</v>
      </c>
      <c r="BW5" s="59">
        <f xml:space="preserve"> Time!BW$9</f>
        <v>66</v>
      </c>
      <c r="BX5" s="59"/>
    </row>
    <row r="6" spans="1:76" s="16" customFormat="1" ht="14.4" x14ac:dyDescent="0.25">
      <c r="A6" s="56" t="s">
        <v>221</v>
      </c>
      <c r="B6" s="56"/>
      <c r="C6" s="57"/>
      <c r="D6" s="59"/>
      <c r="E6" s="65"/>
      <c r="F6" s="66"/>
      <c r="G6" s="56"/>
      <c r="H6" s="66"/>
      <c r="I6" s="59"/>
      <c r="J6" s="59"/>
      <c r="K6" s="59"/>
      <c r="L6" s="59"/>
      <c r="M6" s="59"/>
      <c r="N6" s="59"/>
      <c r="O6" s="59"/>
      <c r="P6" s="59"/>
      <c r="Q6" s="59"/>
      <c r="R6" s="59"/>
      <c r="S6" s="59"/>
      <c r="T6" s="59"/>
      <c r="U6" s="59"/>
      <c r="V6" s="59"/>
      <c r="W6" s="59"/>
      <c r="X6" s="59"/>
      <c r="Y6" s="59"/>
      <c r="Z6" s="59"/>
      <c r="AA6" s="59"/>
      <c r="AB6" s="59"/>
      <c r="AC6" s="59"/>
      <c r="AD6" s="59"/>
      <c r="AE6" s="59"/>
      <c r="AF6" s="59"/>
      <c r="AG6" s="59"/>
      <c r="AH6" s="59"/>
      <c r="AI6" s="59"/>
      <c r="AJ6" s="59"/>
      <c r="AK6" s="59"/>
      <c r="AL6" s="59"/>
      <c r="AM6" s="59"/>
      <c r="AN6" s="59"/>
      <c r="AO6" s="59"/>
      <c r="AP6" s="59"/>
      <c r="AQ6" s="59"/>
      <c r="AR6" s="59"/>
      <c r="AS6" s="59"/>
      <c r="AT6" s="59"/>
      <c r="AU6" s="59"/>
      <c r="AV6" s="59"/>
      <c r="AW6" s="59"/>
      <c r="AX6" s="59"/>
      <c r="AY6" s="59"/>
      <c r="AZ6" s="59"/>
      <c r="BA6" s="59"/>
      <c r="BB6" s="59"/>
      <c r="BC6" s="59"/>
      <c r="BD6" s="59"/>
      <c r="BE6" s="59"/>
      <c r="BF6" s="59"/>
      <c r="BG6" s="59"/>
      <c r="BH6" s="59"/>
      <c r="BI6" s="59"/>
      <c r="BJ6" s="59"/>
      <c r="BK6" s="59"/>
      <c r="BL6" s="59"/>
      <c r="BM6" s="59"/>
      <c r="BN6" s="59"/>
      <c r="BO6" s="59"/>
      <c r="BP6" s="59"/>
      <c r="BQ6" s="59"/>
      <c r="BR6" s="59"/>
      <c r="BS6" s="59"/>
      <c r="BT6" s="59"/>
      <c r="BU6" s="59"/>
      <c r="BV6" s="59"/>
      <c r="BW6" s="59"/>
      <c r="BX6" s="59"/>
    </row>
    <row r="7" spans="1:76" s="263" customFormat="1" ht="14.4" x14ac:dyDescent="0.25">
      <c r="A7" s="183"/>
      <c r="B7" s="183"/>
      <c r="C7" s="184"/>
      <c r="D7" s="158"/>
      <c r="E7" s="262" t="str">
        <f xml:space="preserve"> FinStat!E$11</f>
        <v>EBITDA</v>
      </c>
      <c r="F7" s="262">
        <f xml:space="preserve"> FinStat!F$11</f>
        <v>0</v>
      </c>
      <c r="G7" s="262" t="str">
        <f xml:space="preserve"> FinStat!G$11</f>
        <v>USD k</v>
      </c>
      <c r="H7" s="262">
        <f xml:space="preserve"> FinStat!H$11</f>
        <v>370300.74450000003</v>
      </c>
      <c r="I7" s="262">
        <f xml:space="preserve"> FinStat!I$11</f>
        <v>0</v>
      </c>
      <c r="J7" s="262">
        <f xml:space="preserve"> FinStat!J$11</f>
        <v>0</v>
      </c>
      <c r="K7" s="262">
        <f xml:space="preserve"> FinStat!K$11</f>
        <v>0</v>
      </c>
      <c r="L7" s="262">
        <f xml:space="preserve"> FinStat!L$11</f>
        <v>1139.1750000000002</v>
      </c>
      <c r="M7" s="262">
        <f xml:space="preserve"> FinStat!M$11</f>
        <v>4505.8124999999991</v>
      </c>
      <c r="N7" s="262">
        <f xml:space="preserve"> FinStat!N$11</f>
        <v>5183.7699999999995</v>
      </c>
      <c r="O7" s="262">
        <f xml:space="preserve"> FinStat!O$11</f>
        <v>13894.376</v>
      </c>
      <c r="P7" s="262">
        <f xml:space="preserve"> FinStat!P$11</f>
        <v>1139.1750000000002</v>
      </c>
      <c r="Q7" s="262">
        <f xml:space="preserve"> FinStat!Q$11</f>
        <v>4505.8124999999991</v>
      </c>
      <c r="R7" s="262">
        <f xml:space="preserve"> FinStat!R$11</f>
        <v>5183.7699999999995</v>
      </c>
      <c r="S7" s="262">
        <f xml:space="preserve"> FinStat!S$11</f>
        <v>13894.376</v>
      </c>
      <c r="T7" s="262">
        <f xml:space="preserve"> FinStat!T$11</f>
        <v>1139.1750000000002</v>
      </c>
      <c r="U7" s="262">
        <f xml:space="preserve"> FinStat!U$11</f>
        <v>4505.8124999999991</v>
      </c>
      <c r="V7" s="262">
        <f xml:space="preserve"> FinStat!V$11</f>
        <v>5183.7699999999995</v>
      </c>
      <c r="W7" s="262">
        <f xml:space="preserve"> FinStat!W$11</f>
        <v>13894.376</v>
      </c>
      <c r="X7" s="262">
        <f xml:space="preserve"> FinStat!X$11</f>
        <v>4036.2980000000002</v>
      </c>
      <c r="Y7" s="262">
        <f xml:space="preserve"> FinStat!Y$11</f>
        <v>4505.8124999999991</v>
      </c>
      <c r="Z7" s="262">
        <f xml:space="preserve"> FinStat!Z$11</f>
        <v>5183.7699999999995</v>
      </c>
      <c r="AA7" s="262">
        <f xml:space="preserve"> FinStat!AA$11</f>
        <v>11003.689999999999</v>
      </c>
      <c r="AB7" s="262">
        <f xml:space="preserve"> FinStat!AB$11</f>
        <v>3967.0199999999995</v>
      </c>
      <c r="AC7" s="262">
        <f xml:space="preserve"> FinStat!AC$11</f>
        <v>4505.8124999999991</v>
      </c>
      <c r="AD7" s="262">
        <f xml:space="preserve"> FinStat!AD$11</f>
        <v>5183.7699999999995</v>
      </c>
      <c r="AE7" s="262">
        <f xml:space="preserve"> FinStat!AE$11</f>
        <v>11003.689999999999</v>
      </c>
      <c r="AF7" s="262">
        <f xml:space="preserve"> FinStat!AF$11</f>
        <v>3967.0199999999995</v>
      </c>
      <c r="AG7" s="262">
        <f xml:space="preserve"> FinStat!AG$11</f>
        <v>4505.8124999999991</v>
      </c>
      <c r="AH7" s="262">
        <f xml:space="preserve"> FinStat!AH$11</f>
        <v>5183.7699999999995</v>
      </c>
      <c r="AI7" s="262">
        <f xml:space="preserve"> FinStat!AI$11</f>
        <v>11003.689999999999</v>
      </c>
      <c r="AJ7" s="262">
        <f xml:space="preserve"> FinStat!AJ$11</f>
        <v>3967.0199999999995</v>
      </c>
      <c r="AK7" s="262">
        <f xml:space="preserve"> FinStat!AK$11</f>
        <v>4505.8124999999991</v>
      </c>
      <c r="AL7" s="262">
        <f xml:space="preserve"> FinStat!AL$11</f>
        <v>5183.7699999999995</v>
      </c>
      <c r="AM7" s="262">
        <f xml:space="preserve"> FinStat!AM$11</f>
        <v>11003.689999999999</v>
      </c>
      <c r="AN7" s="262">
        <f xml:space="preserve"> FinStat!AN$11</f>
        <v>4036.2980000000002</v>
      </c>
      <c r="AO7" s="262">
        <f xml:space="preserve"> FinStat!AO$11</f>
        <v>4505.8124999999991</v>
      </c>
      <c r="AP7" s="262">
        <f xml:space="preserve"> FinStat!AP$11</f>
        <v>5183.7699999999995</v>
      </c>
      <c r="AQ7" s="262">
        <f xml:space="preserve"> FinStat!AQ$11</f>
        <v>11003.689999999999</v>
      </c>
      <c r="AR7" s="262">
        <f xml:space="preserve"> FinStat!AR$11</f>
        <v>3967.0199999999995</v>
      </c>
      <c r="AS7" s="262">
        <f xml:space="preserve"> FinStat!AS$11</f>
        <v>4505.8124999999991</v>
      </c>
      <c r="AT7" s="262">
        <f xml:space="preserve"> FinStat!AT$11</f>
        <v>5183.7699999999995</v>
      </c>
      <c r="AU7" s="262">
        <f xml:space="preserve"> FinStat!AU$11</f>
        <v>11003.689999999999</v>
      </c>
      <c r="AV7" s="262">
        <f xml:space="preserve"> FinStat!AV$11</f>
        <v>3967.0199999999995</v>
      </c>
      <c r="AW7" s="262">
        <f xml:space="preserve"> FinStat!AW$11</f>
        <v>4505.8124999999991</v>
      </c>
      <c r="AX7" s="262">
        <f xml:space="preserve"> FinStat!AX$11</f>
        <v>5183.7699999999995</v>
      </c>
      <c r="AY7" s="262">
        <f xml:space="preserve"> FinStat!AY$11</f>
        <v>11003.689999999999</v>
      </c>
      <c r="AZ7" s="262">
        <f xml:space="preserve"> FinStat!AZ$11</f>
        <v>3967.0199999999995</v>
      </c>
      <c r="BA7" s="262">
        <f xml:space="preserve"> FinStat!BA$11</f>
        <v>4505.8124999999991</v>
      </c>
      <c r="BB7" s="262">
        <f xml:space="preserve"> FinStat!BB$11</f>
        <v>5183.7699999999995</v>
      </c>
      <c r="BC7" s="262">
        <f xml:space="preserve"> FinStat!BC$11</f>
        <v>11003.689999999999</v>
      </c>
      <c r="BD7" s="262">
        <f xml:space="preserve"> FinStat!BD$11</f>
        <v>4036.2980000000002</v>
      </c>
      <c r="BE7" s="262">
        <f xml:space="preserve"> FinStat!BE$11</f>
        <v>4505.8124999999991</v>
      </c>
      <c r="BF7" s="262">
        <f xml:space="preserve"> FinStat!BF$11</f>
        <v>5183.7699999999995</v>
      </c>
      <c r="BG7" s="262">
        <f xml:space="preserve"> FinStat!BG$11</f>
        <v>11003.689999999999</v>
      </c>
      <c r="BH7" s="262">
        <f xml:space="preserve"> FinStat!BH$11</f>
        <v>3967.0199999999995</v>
      </c>
      <c r="BI7" s="262">
        <f xml:space="preserve"> FinStat!BI$11</f>
        <v>4505.8124999999991</v>
      </c>
      <c r="BJ7" s="262">
        <f xml:space="preserve"> FinStat!BJ$11</f>
        <v>5183.7699999999995</v>
      </c>
      <c r="BK7" s="262">
        <f xml:space="preserve"> FinStat!BK$11</f>
        <v>11003.689999999999</v>
      </c>
      <c r="BL7" s="262">
        <f xml:space="preserve"> FinStat!BL$11</f>
        <v>3967.0199999999995</v>
      </c>
      <c r="BM7" s="262">
        <f xml:space="preserve"> FinStat!BM$11</f>
        <v>4505.8124999999991</v>
      </c>
      <c r="BN7" s="262">
        <f xml:space="preserve"> FinStat!BN$11</f>
        <v>5183.7699999999995</v>
      </c>
      <c r="BO7" s="262">
        <f xml:space="preserve"> FinStat!BO$11</f>
        <v>11003.689999999999</v>
      </c>
      <c r="BP7" s="262">
        <f xml:space="preserve"> FinStat!BP$11</f>
        <v>3967.0199999999995</v>
      </c>
      <c r="BQ7" s="262">
        <f xml:space="preserve"> FinStat!BQ$11</f>
        <v>4505.8124999999991</v>
      </c>
      <c r="BR7" s="262">
        <f xml:space="preserve"> FinStat!BR$11</f>
        <v>5183.7699999999995</v>
      </c>
      <c r="BS7" s="262">
        <f xml:space="preserve"> FinStat!BS$11</f>
        <v>11003.689999999999</v>
      </c>
      <c r="BT7" s="262">
        <f xml:space="preserve"> FinStat!BT$11</f>
        <v>0</v>
      </c>
      <c r="BU7" s="262">
        <f xml:space="preserve"> FinStat!BU$11</f>
        <v>0</v>
      </c>
      <c r="BV7" s="262">
        <f xml:space="preserve"> FinStat!BV$11</f>
        <v>0</v>
      </c>
      <c r="BW7" s="262">
        <f xml:space="preserve"> FinStat!BW$11</f>
        <v>0</v>
      </c>
      <c r="BX7" s="158"/>
    </row>
    <row r="8" spans="1:76" s="16" customFormat="1" ht="14.4" x14ac:dyDescent="0.25">
      <c r="A8" s="56"/>
      <c r="B8" s="56"/>
      <c r="C8" s="57"/>
      <c r="D8" s="58" t="s">
        <v>222</v>
      </c>
      <c r="E8" s="242" t="str">
        <f t="shared" ref="E8:AJ8" si="0" xml:space="preserve"> E$66</f>
        <v>Tax depreciation</v>
      </c>
      <c r="F8" s="242">
        <f t="shared" si="0"/>
        <v>0</v>
      </c>
      <c r="G8" s="242">
        <f t="shared" si="0"/>
        <v>0</v>
      </c>
      <c r="H8" s="242">
        <f t="shared" si="0"/>
        <v>0</v>
      </c>
      <c r="I8" s="242">
        <f t="shared" si="0"/>
        <v>0</v>
      </c>
      <c r="J8" s="242">
        <f t="shared" si="0"/>
        <v>0</v>
      </c>
      <c r="K8" s="242">
        <f t="shared" si="0"/>
        <v>0</v>
      </c>
      <c r="L8" s="242">
        <f t="shared" si="0"/>
        <v>132000</v>
      </c>
      <c r="M8" s="242">
        <f t="shared" si="0"/>
        <v>0</v>
      </c>
      <c r="N8" s="242">
        <f t="shared" si="0"/>
        <v>0</v>
      </c>
      <c r="O8" s="242">
        <f t="shared" si="0"/>
        <v>0</v>
      </c>
      <c r="P8" s="242">
        <f t="shared" si="0"/>
        <v>0</v>
      </c>
      <c r="Q8" s="242">
        <f t="shared" si="0"/>
        <v>0</v>
      </c>
      <c r="R8" s="242">
        <f t="shared" si="0"/>
        <v>0</v>
      </c>
      <c r="S8" s="242">
        <f t="shared" si="0"/>
        <v>0</v>
      </c>
      <c r="T8" s="242">
        <f t="shared" si="0"/>
        <v>0</v>
      </c>
      <c r="U8" s="242">
        <f t="shared" si="0"/>
        <v>0</v>
      </c>
      <c r="V8" s="242">
        <f t="shared" si="0"/>
        <v>0</v>
      </c>
      <c r="W8" s="242">
        <f t="shared" si="0"/>
        <v>0</v>
      </c>
      <c r="X8" s="242">
        <f t="shared" si="0"/>
        <v>0</v>
      </c>
      <c r="Y8" s="242">
        <f t="shared" si="0"/>
        <v>0</v>
      </c>
      <c r="Z8" s="242">
        <f t="shared" si="0"/>
        <v>0</v>
      </c>
      <c r="AA8" s="242">
        <f t="shared" si="0"/>
        <v>0</v>
      </c>
      <c r="AB8" s="242">
        <f t="shared" si="0"/>
        <v>0</v>
      </c>
      <c r="AC8" s="242">
        <f t="shared" si="0"/>
        <v>0</v>
      </c>
      <c r="AD8" s="242">
        <f t="shared" si="0"/>
        <v>0</v>
      </c>
      <c r="AE8" s="242">
        <f t="shared" si="0"/>
        <v>0</v>
      </c>
      <c r="AF8" s="242">
        <f t="shared" si="0"/>
        <v>0</v>
      </c>
      <c r="AG8" s="242">
        <f t="shared" si="0"/>
        <v>0</v>
      </c>
      <c r="AH8" s="242">
        <f t="shared" si="0"/>
        <v>0</v>
      </c>
      <c r="AI8" s="242">
        <f t="shared" si="0"/>
        <v>0</v>
      </c>
      <c r="AJ8" s="242">
        <f t="shared" si="0"/>
        <v>0</v>
      </c>
      <c r="AK8" s="242">
        <f t="shared" ref="AK8:BP8" si="1" xml:space="preserve"> AK$66</f>
        <v>0</v>
      </c>
      <c r="AL8" s="242">
        <f t="shared" si="1"/>
        <v>0</v>
      </c>
      <c r="AM8" s="242">
        <f t="shared" si="1"/>
        <v>0</v>
      </c>
      <c r="AN8" s="242">
        <f t="shared" si="1"/>
        <v>0</v>
      </c>
      <c r="AO8" s="242">
        <f t="shared" si="1"/>
        <v>0</v>
      </c>
      <c r="AP8" s="242">
        <f t="shared" si="1"/>
        <v>0</v>
      </c>
      <c r="AQ8" s="242">
        <f t="shared" si="1"/>
        <v>0</v>
      </c>
      <c r="AR8" s="242">
        <f t="shared" si="1"/>
        <v>0</v>
      </c>
      <c r="AS8" s="242">
        <f t="shared" si="1"/>
        <v>0</v>
      </c>
      <c r="AT8" s="242">
        <f t="shared" si="1"/>
        <v>0</v>
      </c>
      <c r="AU8" s="242">
        <f t="shared" si="1"/>
        <v>0</v>
      </c>
      <c r="AV8" s="242">
        <f t="shared" si="1"/>
        <v>0</v>
      </c>
      <c r="AW8" s="242">
        <f t="shared" si="1"/>
        <v>0</v>
      </c>
      <c r="AX8" s="242">
        <f t="shared" si="1"/>
        <v>0</v>
      </c>
      <c r="AY8" s="242">
        <f t="shared" si="1"/>
        <v>0</v>
      </c>
      <c r="AZ8" s="242">
        <f t="shared" si="1"/>
        <v>0</v>
      </c>
      <c r="BA8" s="242">
        <f t="shared" si="1"/>
        <v>0</v>
      </c>
      <c r="BB8" s="242">
        <f t="shared" si="1"/>
        <v>0</v>
      </c>
      <c r="BC8" s="242">
        <f t="shared" si="1"/>
        <v>0</v>
      </c>
      <c r="BD8" s="242">
        <f t="shared" si="1"/>
        <v>0</v>
      </c>
      <c r="BE8" s="242">
        <f t="shared" si="1"/>
        <v>0</v>
      </c>
      <c r="BF8" s="242">
        <f t="shared" si="1"/>
        <v>0</v>
      </c>
      <c r="BG8" s="242">
        <f t="shared" si="1"/>
        <v>0</v>
      </c>
      <c r="BH8" s="242">
        <f t="shared" si="1"/>
        <v>0</v>
      </c>
      <c r="BI8" s="242">
        <f t="shared" si="1"/>
        <v>0</v>
      </c>
      <c r="BJ8" s="242">
        <f t="shared" si="1"/>
        <v>0</v>
      </c>
      <c r="BK8" s="242">
        <f t="shared" si="1"/>
        <v>0</v>
      </c>
      <c r="BL8" s="242">
        <f t="shared" si="1"/>
        <v>0</v>
      </c>
      <c r="BM8" s="242">
        <f t="shared" si="1"/>
        <v>0</v>
      </c>
      <c r="BN8" s="242">
        <f t="shared" si="1"/>
        <v>0</v>
      </c>
      <c r="BO8" s="242">
        <f t="shared" si="1"/>
        <v>0</v>
      </c>
      <c r="BP8" s="242">
        <f t="shared" si="1"/>
        <v>0</v>
      </c>
      <c r="BQ8" s="242">
        <f t="shared" ref="BQ8:BW8" si="2" xml:space="preserve"> BQ$66</f>
        <v>0</v>
      </c>
      <c r="BR8" s="242">
        <f t="shared" si="2"/>
        <v>0</v>
      </c>
      <c r="BS8" s="242">
        <f t="shared" si="2"/>
        <v>0</v>
      </c>
      <c r="BT8" s="242">
        <f t="shared" si="2"/>
        <v>0</v>
      </c>
      <c r="BU8" s="242">
        <f t="shared" si="2"/>
        <v>0</v>
      </c>
      <c r="BV8" s="242">
        <f t="shared" si="2"/>
        <v>0</v>
      </c>
      <c r="BW8" s="242">
        <f t="shared" si="2"/>
        <v>0</v>
      </c>
      <c r="BX8" s="59"/>
    </row>
    <row r="9" spans="1:76" s="263" customFormat="1" ht="14.4" x14ac:dyDescent="0.25">
      <c r="A9" s="183"/>
      <c r="B9" s="183"/>
      <c r="C9" s="184"/>
      <c r="D9" s="185" t="s">
        <v>222</v>
      </c>
      <c r="E9" s="262" t="str">
        <f xml:space="preserve"> Debt!E$41</f>
        <v>Finance cost POS</v>
      </c>
      <c r="F9" s="262">
        <f xml:space="preserve"> Debt!F$41</f>
        <v>0</v>
      </c>
      <c r="G9" s="262" t="str">
        <f xml:space="preserve"> Debt!G$41</f>
        <v>USD K</v>
      </c>
      <c r="H9" s="262">
        <f xml:space="preserve"> Debt!H$41</f>
        <v>0</v>
      </c>
      <c r="I9" s="262">
        <f xml:space="preserve"> Debt!I$41</f>
        <v>0</v>
      </c>
      <c r="J9" s="262">
        <f xml:space="preserve"> Debt!J$41</f>
        <v>0</v>
      </c>
      <c r="K9" s="262">
        <f xml:space="preserve"> Debt!K$41</f>
        <v>0</v>
      </c>
      <c r="L9" s="262">
        <f xml:space="preserve"> Debt!L$41</f>
        <v>1125</v>
      </c>
      <c r="M9" s="262">
        <f xml:space="preserve"> Debt!M$41</f>
        <v>1054.6875</v>
      </c>
      <c r="N9" s="262">
        <f xml:space="preserve"> Debt!N$41</f>
        <v>984.375</v>
      </c>
      <c r="O9" s="262">
        <f xml:space="preserve"> Debt!O$41</f>
        <v>914.0625</v>
      </c>
      <c r="P9" s="262">
        <f xml:space="preserve"> Debt!P$41</f>
        <v>843.75</v>
      </c>
      <c r="Q9" s="262">
        <f xml:space="preserve"> Debt!Q$41</f>
        <v>773.4375</v>
      </c>
      <c r="R9" s="262">
        <f xml:space="preserve"> Debt!R$41</f>
        <v>703.125</v>
      </c>
      <c r="S9" s="262">
        <f xml:space="preserve"> Debt!S$41</f>
        <v>632.8125</v>
      </c>
      <c r="T9" s="262">
        <f xml:space="preserve"> Debt!T$41</f>
        <v>562.5</v>
      </c>
      <c r="U9" s="262">
        <f xml:space="preserve"> Debt!U$41</f>
        <v>492.1875</v>
      </c>
      <c r="V9" s="262">
        <f xml:space="preserve"> Debt!V$41</f>
        <v>421.875</v>
      </c>
      <c r="W9" s="262">
        <f xml:space="preserve"> Debt!W$41</f>
        <v>351.5625</v>
      </c>
      <c r="X9" s="262">
        <f xml:space="preserve"> Debt!X$41</f>
        <v>281.25</v>
      </c>
      <c r="Y9" s="262">
        <f xml:space="preserve"> Debt!Y$41</f>
        <v>210.9375</v>
      </c>
      <c r="Z9" s="262">
        <f xml:space="preserve"> Debt!Z$41</f>
        <v>140.625</v>
      </c>
      <c r="AA9" s="262">
        <f xml:space="preserve"> Debt!AA$41</f>
        <v>70.3125</v>
      </c>
      <c r="AB9" s="262">
        <f xml:space="preserve"> Debt!AB$41</f>
        <v>0</v>
      </c>
      <c r="AC9" s="262">
        <f xml:space="preserve"> Debt!AC$41</f>
        <v>0</v>
      </c>
      <c r="AD9" s="262">
        <f xml:space="preserve"> Debt!AD$41</f>
        <v>0</v>
      </c>
      <c r="AE9" s="262">
        <f xml:space="preserve"> Debt!AE$41</f>
        <v>0</v>
      </c>
      <c r="AF9" s="262">
        <f xml:space="preserve"> Debt!AF$41</f>
        <v>0</v>
      </c>
      <c r="AG9" s="262">
        <f xml:space="preserve"> Debt!AG$41</f>
        <v>0</v>
      </c>
      <c r="AH9" s="262">
        <f xml:space="preserve"> Debt!AH$41</f>
        <v>0</v>
      </c>
      <c r="AI9" s="262">
        <f xml:space="preserve"> Debt!AI$41</f>
        <v>0</v>
      </c>
      <c r="AJ9" s="262">
        <f xml:space="preserve"> Debt!AJ$41</f>
        <v>0</v>
      </c>
      <c r="AK9" s="262">
        <f xml:space="preserve"> Debt!AK$41</f>
        <v>0</v>
      </c>
      <c r="AL9" s="262">
        <f xml:space="preserve"> Debt!AL$41</f>
        <v>0</v>
      </c>
      <c r="AM9" s="262">
        <f xml:space="preserve"> Debt!AM$41</f>
        <v>0</v>
      </c>
      <c r="AN9" s="262">
        <f xml:space="preserve"> Debt!AN$41</f>
        <v>0</v>
      </c>
      <c r="AO9" s="262">
        <f xml:space="preserve"> Debt!AO$41</f>
        <v>0</v>
      </c>
      <c r="AP9" s="262">
        <f xml:space="preserve"> Debt!AP$41</f>
        <v>0</v>
      </c>
      <c r="AQ9" s="262">
        <f xml:space="preserve"> Debt!AQ$41</f>
        <v>0</v>
      </c>
      <c r="AR9" s="262">
        <f xml:space="preserve"> Debt!AR$41</f>
        <v>0</v>
      </c>
      <c r="AS9" s="262">
        <f xml:space="preserve"> Debt!AS$41</f>
        <v>0</v>
      </c>
      <c r="AT9" s="262">
        <f xml:space="preserve"> Debt!AT$41</f>
        <v>0</v>
      </c>
      <c r="AU9" s="262">
        <f xml:space="preserve"> Debt!AU$41</f>
        <v>0</v>
      </c>
      <c r="AV9" s="262">
        <f xml:space="preserve"> Debt!AV$41</f>
        <v>0</v>
      </c>
      <c r="AW9" s="262">
        <f xml:space="preserve"> Debt!AW$41</f>
        <v>0</v>
      </c>
      <c r="AX9" s="262">
        <f xml:space="preserve"> Debt!AX$41</f>
        <v>0</v>
      </c>
      <c r="AY9" s="262">
        <f xml:space="preserve"> Debt!AY$41</f>
        <v>0</v>
      </c>
      <c r="AZ9" s="262">
        <f xml:space="preserve"> Debt!AZ$41</f>
        <v>0</v>
      </c>
      <c r="BA9" s="262">
        <f xml:space="preserve"> Debt!BA$41</f>
        <v>0</v>
      </c>
      <c r="BB9" s="262">
        <f xml:space="preserve"> Debt!BB$41</f>
        <v>0</v>
      </c>
      <c r="BC9" s="262">
        <f xml:space="preserve"> Debt!BC$41</f>
        <v>0</v>
      </c>
      <c r="BD9" s="262">
        <f xml:space="preserve"> Debt!BD$41</f>
        <v>0</v>
      </c>
      <c r="BE9" s="262">
        <f xml:space="preserve"> Debt!BE$41</f>
        <v>0</v>
      </c>
      <c r="BF9" s="262">
        <f xml:space="preserve"> Debt!BF$41</f>
        <v>0</v>
      </c>
      <c r="BG9" s="262">
        <f xml:space="preserve"> Debt!BG$41</f>
        <v>0</v>
      </c>
      <c r="BH9" s="262">
        <f xml:space="preserve"> Debt!BH$41</f>
        <v>0</v>
      </c>
      <c r="BI9" s="262">
        <f xml:space="preserve"> Debt!BI$41</f>
        <v>0</v>
      </c>
      <c r="BJ9" s="262">
        <f xml:space="preserve"> Debt!BJ$41</f>
        <v>0</v>
      </c>
      <c r="BK9" s="262">
        <f xml:space="preserve"> Debt!BK$41</f>
        <v>0</v>
      </c>
      <c r="BL9" s="262">
        <f xml:space="preserve"> Debt!BL$41</f>
        <v>0</v>
      </c>
      <c r="BM9" s="262">
        <f xml:space="preserve"> Debt!BM$41</f>
        <v>0</v>
      </c>
      <c r="BN9" s="262">
        <f xml:space="preserve"> Debt!BN$41</f>
        <v>0</v>
      </c>
      <c r="BO9" s="262">
        <f xml:space="preserve"> Debt!BO$41</f>
        <v>0</v>
      </c>
      <c r="BP9" s="262">
        <f xml:space="preserve"> Debt!BP$41</f>
        <v>0</v>
      </c>
      <c r="BQ9" s="262">
        <f xml:space="preserve"> Debt!BQ$41</f>
        <v>0</v>
      </c>
      <c r="BR9" s="262">
        <f xml:space="preserve"> Debt!BR$41</f>
        <v>0</v>
      </c>
      <c r="BS9" s="262">
        <f xml:space="preserve"> Debt!BS$41</f>
        <v>0</v>
      </c>
      <c r="BT9" s="262">
        <f xml:space="preserve"> Debt!BT$41</f>
        <v>0</v>
      </c>
      <c r="BU9" s="262">
        <f xml:space="preserve"> Debt!BU$41</f>
        <v>0</v>
      </c>
      <c r="BV9" s="262">
        <f xml:space="preserve"> Debt!BV$41</f>
        <v>0</v>
      </c>
      <c r="BW9" s="262">
        <f xml:space="preserve"> Debt!BW$41</f>
        <v>0</v>
      </c>
      <c r="BX9" s="158"/>
    </row>
    <row r="10" spans="1:76" s="16" customFormat="1" ht="14.4" x14ac:dyDescent="0.25">
      <c r="A10" s="56"/>
      <c r="B10" s="56"/>
      <c r="C10" s="57"/>
      <c r="D10" s="59"/>
      <c r="E10" s="65" t="s">
        <v>224</v>
      </c>
      <c r="F10" s="66"/>
      <c r="G10" s="56"/>
      <c r="H10" s="66"/>
      <c r="I10" s="59"/>
      <c r="J10" s="59">
        <f t="shared" ref="J10:AO10" si="3">J7-J8-J9</f>
        <v>0</v>
      </c>
      <c r="K10" s="59">
        <f t="shared" si="3"/>
        <v>0</v>
      </c>
      <c r="L10" s="59">
        <f t="shared" si="3"/>
        <v>-131985.82500000001</v>
      </c>
      <c r="M10" s="59">
        <f t="shared" si="3"/>
        <v>3451.1249999999991</v>
      </c>
      <c r="N10" s="59">
        <f t="shared" si="3"/>
        <v>4199.3949999999995</v>
      </c>
      <c r="O10" s="59">
        <f t="shared" si="3"/>
        <v>12980.3135</v>
      </c>
      <c r="P10" s="59">
        <f t="shared" si="3"/>
        <v>295.42500000000018</v>
      </c>
      <c r="Q10" s="59">
        <f t="shared" si="3"/>
        <v>3732.3749999999991</v>
      </c>
      <c r="R10" s="59">
        <f t="shared" si="3"/>
        <v>4480.6449999999995</v>
      </c>
      <c r="S10" s="59">
        <f t="shared" si="3"/>
        <v>13261.5635</v>
      </c>
      <c r="T10" s="59">
        <f t="shared" si="3"/>
        <v>576.67500000000018</v>
      </c>
      <c r="U10" s="59">
        <f t="shared" si="3"/>
        <v>4013.6249999999991</v>
      </c>
      <c r="V10" s="59">
        <f t="shared" si="3"/>
        <v>4761.8949999999995</v>
      </c>
      <c r="W10" s="59">
        <f t="shared" si="3"/>
        <v>13542.8135</v>
      </c>
      <c r="X10" s="59">
        <f t="shared" si="3"/>
        <v>3755.0480000000002</v>
      </c>
      <c r="Y10" s="59">
        <f t="shared" si="3"/>
        <v>4294.8749999999991</v>
      </c>
      <c r="Z10" s="59">
        <f t="shared" si="3"/>
        <v>5043.1449999999995</v>
      </c>
      <c r="AA10" s="59">
        <f t="shared" si="3"/>
        <v>10933.377499999999</v>
      </c>
      <c r="AB10" s="59">
        <f t="shared" si="3"/>
        <v>3967.0199999999995</v>
      </c>
      <c r="AC10" s="59">
        <f t="shared" si="3"/>
        <v>4505.8124999999991</v>
      </c>
      <c r="AD10" s="59">
        <f t="shared" si="3"/>
        <v>5183.7699999999995</v>
      </c>
      <c r="AE10" s="59">
        <f t="shared" si="3"/>
        <v>11003.689999999999</v>
      </c>
      <c r="AF10" s="59">
        <f t="shared" si="3"/>
        <v>3967.0199999999995</v>
      </c>
      <c r="AG10" s="59">
        <f t="shared" si="3"/>
        <v>4505.8124999999991</v>
      </c>
      <c r="AH10" s="59">
        <f t="shared" si="3"/>
        <v>5183.7699999999995</v>
      </c>
      <c r="AI10" s="59">
        <f t="shared" si="3"/>
        <v>11003.689999999999</v>
      </c>
      <c r="AJ10" s="59">
        <f t="shared" si="3"/>
        <v>3967.0199999999995</v>
      </c>
      <c r="AK10" s="59">
        <f t="shared" si="3"/>
        <v>4505.8124999999991</v>
      </c>
      <c r="AL10" s="59">
        <f t="shared" si="3"/>
        <v>5183.7699999999995</v>
      </c>
      <c r="AM10" s="59">
        <f t="shared" si="3"/>
        <v>11003.689999999999</v>
      </c>
      <c r="AN10" s="59">
        <f t="shared" si="3"/>
        <v>4036.2980000000002</v>
      </c>
      <c r="AO10" s="59">
        <f t="shared" si="3"/>
        <v>4505.8124999999991</v>
      </c>
      <c r="AP10" s="59">
        <f t="shared" ref="AP10:BU10" si="4">AP7-AP8-AP9</f>
        <v>5183.7699999999995</v>
      </c>
      <c r="AQ10" s="59">
        <f t="shared" si="4"/>
        <v>11003.689999999999</v>
      </c>
      <c r="AR10" s="59">
        <f t="shared" si="4"/>
        <v>3967.0199999999995</v>
      </c>
      <c r="AS10" s="59">
        <f t="shared" si="4"/>
        <v>4505.8124999999991</v>
      </c>
      <c r="AT10" s="59">
        <f t="shared" si="4"/>
        <v>5183.7699999999995</v>
      </c>
      <c r="AU10" s="59">
        <f t="shared" si="4"/>
        <v>11003.689999999999</v>
      </c>
      <c r="AV10" s="59">
        <f t="shared" si="4"/>
        <v>3967.0199999999995</v>
      </c>
      <c r="AW10" s="59">
        <f t="shared" si="4"/>
        <v>4505.8124999999991</v>
      </c>
      <c r="AX10" s="59">
        <f t="shared" si="4"/>
        <v>5183.7699999999995</v>
      </c>
      <c r="AY10" s="59">
        <f t="shared" si="4"/>
        <v>11003.689999999999</v>
      </c>
      <c r="AZ10" s="59">
        <f t="shared" si="4"/>
        <v>3967.0199999999995</v>
      </c>
      <c r="BA10" s="59">
        <f t="shared" si="4"/>
        <v>4505.8124999999991</v>
      </c>
      <c r="BB10" s="59">
        <f t="shared" si="4"/>
        <v>5183.7699999999995</v>
      </c>
      <c r="BC10" s="59">
        <f t="shared" si="4"/>
        <v>11003.689999999999</v>
      </c>
      <c r="BD10" s="59">
        <f t="shared" si="4"/>
        <v>4036.2980000000002</v>
      </c>
      <c r="BE10" s="59">
        <f t="shared" si="4"/>
        <v>4505.8124999999991</v>
      </c>
      <c r="BF10" s="59">
        <f t="shared" si="4"/>
        <v>5183.7699999999995</v>
      </c>
      <c r="BG10" s="59">
        <f t="shared" si="4"/>
        <v>11003.689999999999</v>
      </c>
      <c r="BH10" s="59">
        <f t="shared" si="4"/>
        <v>3967.0199999999995</v>
      </c>
      <c r="BI10" s="59">
        <f t="shared" si="4"/>
        <v>4505.8124999999991</v>
      </c>
      <c r="BJ10" s="59">
        <f t="shared" si="4"/>
        <v>5183.7699999999995</v>
      </c>
      <c r="BK10" s="59">
        <f t="shared" si="4"/>
        <v>11003.689999999999</v>
      </c>
      <c r="BL10" s="59">
        <f t="shared" si="4"/>
        <v>3967.0199999999995</v>
      </c>
      <c r="BM10" s="59">
        <f t="shared" si="4"/>
        <v>4505.8124999999991</v>
      </c>
      <c r="BN10" s="59">
        <f t="shared" si="4"/>
        <v>5183.7699999999995</v>
      </c>
      <c r="BO10" s="59">
        <f t="shared" si="4"/>
        <v>11003.689999999999</v>
      </c>
      <c r="BP10" s="59">
        <f t="shared" si="4"/>
        <v>3967.0199999999995</v>
      </c>
      <c r="BQ10" s="59">
        <f t="shared" si="4"/>
        <v>4505.8124999999991</v>
      </c>
      <c r="BR10" s="59">
        <f t="shared" si="4"/>
        <v>5183.7699999999995</v>
      </c>
      <c r="BS10" s="59">
        <f t="shared" si="4"/>
        <v>11003.689999999999</v>
      </c>
      <c r="BT10" s="59">
        <f t="shared" si="4"/>
        <v>0</v>
      </c>
      <c r="BU10" s="59">
        <f t="shared" si="4"/>
        <v>0</v>
      </c>
      <c r="BV10" s="59">
        <f t="shared" ref="BV10:BW10" si="5">BV7-BV8-BV9</f>
        <v>0</v>
      </c>
      <c r="BW10" s="59">
        <f t="shared" si="5"/>
        <v>0</v>
      </c>
      <c r="BX10" s="59"/>
    </row>
    <row r="11" spans="1:76" s="16" customFormat="1" ht="14.4" x14ac:dyDescent="0.25">
      <c r="A11" s="56"/>
      <c r="B11" s="56"/>
      <c r="C11" s="57"/>
      <c r="D11" s="59"/>
      <c r="E11" s="65"/>
      <c r="F11" s="66"/>
      <c r="G11" s="56"/>
      <c r="H11" s="66"/>
      <c r="I11" s="59"/>
      <c r="J11" s="59"/>
      <c r="K11" s="59"/>
      <c r="L11" s="59"/>
      <c r="M11" s="59"/>
      <c r="N11" s="59"/>
      <c r="O11" s="59"/>
      <c r="P11" s="59"/>
      <c r="Q11" s="59"/>
      <c r="R11" s="59"/>
      <c r="S11" s="59"/>
      <c r="T11" s="59"/>
      <c r="U11" s="59"/>
      <c r="V11" s="59"/>
      <c r="W11" s="59"/>
      <c r="X11" s="59"/>
      <c r="Y11" s="59"/>
      <c r="Z11" s="59"/>
      <c r="AA11" s="59"/>
      <c r="AB11" s="59"/>
      <c r="AC11" s="59"/>
      <c r="AD11" s="59"/>
      <c r="AE11" s="59"/>
      <c r="AF11" s="59"/>
      <c r="AG11" s="59"/>
      <c r="AH11" s="59"/>
      <c r="AI11" s="59"/>
      <c r="AJ11" s="59"/>
      <c r="AK11" s="59"/>
      <c r="AL11" s="59"/>
      <c r="AM11" s="59"/>
      <c r="AN11" s="59"/>
      <c r="AO11" s="59"/>
      <c r="AP11" s="59"/>
      <c r="AQ11" s="59"/>
      <c r="AR11" s="59"/>
      <c r="AS11" s="59"/>
      <c r="AT11" s="59"/>
      <c r="AU11" s="59"/>
      <c r="AV11" s="59"/>
      <c r="AW11" s="59"/>
      <c r="AX11" s="59"/>
      <c r="AY11" s="59"/>
      <c r="AZ11" s="59"/>
      <c r="BA11" s="59"/>
      <c r="BB11" s="59"/>
      <c r="BC11" s="59"/>
      <c r="BD11" s="59"/>
      <c r="BE11" s="59"/>
      <c r="BF11" s="59"/>
      <c r="BG11" s="59"/>
      <c r="BH11" s="59"/>
      <c r="BI11" s="59"/>
      <c r="BJ11" s="59"/>
      <c r="BK11" s="59"/>
      <c r="BL11" s="59"/>
      <c r="BM11" s="59"/>
      <c r="BN11" s="59"/>
      <c r="BO11" s="59"/>
      <c r="BP11" s="59"/>
      <c r="BQ11" s="59"/>
      <c r="BR11" s="59"/>
      <c r="BS11" s="59"/>
      <c r="BT11" s="59"/>
      <c r="BU11" s="59"/>
      <c r="BV11" s="59"/>
      <c r="BW11" s="59"/>
      <c r="BX11" s="59"/>
    </row>
    <row r="12" spans="1:76" s="16" customFormat="1" ht="14.4" x14ac:dyDescent="0.25">
      <c r="A12" s="56"/>
      <c r="B12" s="56"/>
      <c r="C12" s="57"/>
      <c r="D12" s="59"/>
      <c r="E12" s="65"/>
      <c r="F12" s="66"/>
      <c r="G12" s="56"/>
      <c r="H12" s="66"/>
      <c r="I12" s="59"/>
      <c r="J12" s="59"/>
      <c r="K12" s="59"/>
      <c r="L12" s="59"/>
      <c r="M12" s="59"/>
      <c r="N12" s="59"/>
      <c r="O12" s="59"/>
      <c r="P12" s="59"/>
      <c r="Q12" s="59"/>
      <c r="R12" s="59"/>
      <c r="S12" s="59"/>
      <c r="T12" s="59"/>
      <c r="U12" s="59"/>
      <c r="V12" s="59"/>
      <c r="W12" s="59"/>
      <c r="X12" s="59"/>
      <c r="Y12" s="59"/>
      <c r="Z12" s="59"/>
      <c r="AA12" s="59"/>
      <c r="AB12" s="59"/>
      <c r="AC12" s="59"/>
      <c r="AD12" s="59"/>
      <c r="AE12" s="59"/>
      <c r="AF12" s="59"/>
      <c r="AG12" s="59"/>
      <c r="AH12" s="59"/>
      <c r="AI12" s="59"/>
      <c r="AJ12" s="59"/>
      <c r="AK12" s="59"/>
      <c r="AL12" s="59"/>
      <c r="AM12" s="59"/>
      <c r="AN12" s="59"/>
      <c r="AO12" s="59"/>
      <c r="AP12" s="59"/>
      <c r="AQ12" s="59"/>
      <c r="AR12" s="59"/>
      <c r="AS12" s="59"/>
      <c r="AT12" s="59"/>
      <c r="AU12" s="59"/>
      <c r="AV12" s="59"/>
      <c r="AW12" s="59"/>
      <c r="AX12" s="59"/>
      <c r="AY12" s="59"/>
      <c r="AZ12" s="59"/>
      <c r="BA12" s="59"/>
      <c r="BB12" s="59"/>
      <c r="BC12" s="59"/>
      <c r="BD12" s="59"/>
      <c r="BE12" s="59"/>
      <c r="BF12" s="59"/>
      <c r="BG12" s="59"/>
      <c r="BH12" s="59"/>
      <c r="BI12" s="59"/>
      <c r="BJ12" s="59"/>
      <c r="BK12" s="59"/>
      <c r="BL12" s="59"/>
      <c r="BM12" s="59"/>
      <c r="BN12" s="59"/>
      <c r="BO12" s="59"/>
      <c r="BP12" s="59"/>
      <c r="BQ12" s="59"/>
      <c r="BR12" s="59"/>
      <c r="BS12" s="59"/>
      <c r="BT12" s="59"/>
      <c r="BU12" s="59"/>
      <c r="BV12" s="59"/>
      <c r="BW12" s="59"/>
      <c r="BX12" s="59"/>
    </row>
    <row r="13" spans="1:76" s="16" customFormat="1" ht="14.4" x14ac:dyDescent="0.25">
      <c r="A13" s="56" t="s">
        <v>272</v>
      </c>
      <c r="B13" s="56"/>
      <c r="C13" s="57"/>
      <c r="D13" s="59"/>
      <c r="E13" s="65"/>
      <c r="F13" s="66"/>
      <c r="G13" s="56"/>
      <c r="H13" s="66"/>
      <c r="I13" s="59"/>
      <c r="J13" s="59"/>
      <c r="K13" s="59"/>
      <c r="L13" s="59"/>
      <c r="M13" s="59"/>
      <c r="N13" s="59"/>
      <c r="O13" s="59"/>
      <c r="P13" s="59"/>
      <c r="Q13" s="59"/>
      <c r="R13" s="59"/>
      <c r="S13" s="59"/>
      <c r="T13" s="59"/>
      <c r="U13" s="59"/>
      <c r="V13" s="59"/>
      <c r="W13" s="59"/>
      <c r="X13" s="59"/>
      <c r="Y13" s="59"/>
      <c r="Z13" s="59"/>
      <c r="AA13" s="59"/>
      <c r="AB13" s="59"/>
      <c r="AC13" s="59"/>
      <c r="AD13" s="59"/>
      <c r="AE13" s="59"/>
      <c r="AF13" s="59"/>
      <c r="AG13" s="59"/>
      <c r="AH13" s="59"/>
      <c r="AI13" s="59"/>
      <c r="AJ13" s="59"/>
      <c r="AK13" s="59"/>
      <c r="AL13" s="59"/>
      <c r="AM13" s="59"/>
      <c r="AN13" s="59"/>
      <c r="AO13" s="59"/>
      <c r="AP13" s="59"/>
      <c r="AQ13" s="59"/>
      <c r="AR13" s="59"/>
      <c r="AS13" s="59"/>
      <c r="AT13" s="59"/>
      <c r="AU13" s="59"/>
      <c r="AV13" s="59"/>
      <c r="AW13" s="59"/>
      <c r="AX13" s="59"/>
      <c r="AY13" s="59"/>
      <c r="AZ13" s="59"/>
      <c r="BA13" s="59"/>
      <c r="BB13" s="59"/>
      <c r="BC13" s="59"/>
      <c r="BD13" s="59"/>
      <c r="BE13" s="59"/>
      <c r="BF13" s="59"/>
      <c r="BG13" s="59"/>
      <c r="BH13" s="59"/>
      <c r="BI13" s="59"/>
      <c r="BJ13" s="59"/>
      <c r="BK13" s="59"/>
      <c r="BL13" s="59"/>
      <c r="BM13" s="59"/>
      <c r="BN13" s="59"/>
      <c r="BO13" s="59"/>
      <c r="BP13" s="59"/>
      <c r="BQ13" s="59"/>
      <c r="BR13" s="59"/>
      <c r="BS13" s="59"/>
      <c r="BT13" s="59"/>
      <c r="BU13" s="59"/>
      <c r="BV13" s="59"/>
      <c r="BW13" s="59"/>
      <c r="BX13" s="59"/>
    </row>
    <row r="14" spans="1:76" ht="14.4" x14ac:dyDescent="0.25">
      <c r="A14" s="140"/>
      <c r="B14" s="140"/>
      <c r="C14" s="141"/>
      <c r="D14" s="142"/>
      <c r="E14" s="142" t="s">
        <v>276</v>
      </c>
      <c r="F14" s="142">
        <v>0</v>
      </c>
      <c r="G14" s="142"/>
      <c r="H14" s="142"/>
      <c r="I14" s="142"/>
      <c r="J14" s="142"/>
      <c r="K14" s="142"/>
      <c r="L14" s="142"/>
      <c r="M14" s="142"/>
      <c r="N14" s="142"/>
      <c r="O14" s="142"/>
      <c r="P14" s="142"/>
      <c r="Q14" s="142"/>
      <c r="R14" s="142"/>
      <c r="S14" s="142"/>
      <c r="T14" s="142"/>
      <c r="U14" s="142"/>
      <c r="V14" s="142"/>
      <c r="W14" s="142"/>
      <c r="X14" s="142"/>
      <c r="Y14" s="142"/>
      <c r="Z14" s="142"/>
      <c r="AA14" s="142"/>
      <c r="AB14" s="142"/>
      <c r="AC14" s="142"/>
      <c r="AD14" s="142"/>
      <c r="AE14" s="142"/>
      <c r="AF14" s="142"/>
      <c r="AG14" s="142"/>
      <c r="AH14" s="142"/>
      <c r="AI14" s="142"/>
      <c r="AJ14" s="142"/>
      <c r="AK14" s="142"/>
      <c r="AL14" s="142"/>
      <c r="AM14" s="142"/>
      <c r="AN14" s="142"/>
      <c r="AO14" s="142"/>
      <c r="AP14" s="142"/>
      <c r="AQ14" s="142"/>
      <c r="AR14" s="142"/>
      <c r="AS14" s="142"/>
      <c r="AT14" s="142"/>
      <c r="AU14" s="142"/>
      <c r="AV14" s="142"/>
      <c r="AW14" s="142"/>
      <c r="AX14" s="142"/>
      <c r="AY14" s="142"/>
      <c r="AZ14" s="142"/>
      <c r="BA14" s="142"/>
      <c r="BB14" s="142"/>
      <c r="BC14" s="142"/>
      <c r="BD14" s="142"/>
      <c r="BE14" s="142"/>
      <c r="BF14" s="142"/>
      <c r="BG14" s="142"/>
      <c r="BH14" s="142"/>
      <c r="BI14" s="142"/>
      <c r="BJ14" s="142"/>
      <c r="BK14" s="142"/>
      <c r="BL14" s="142"/>
      <c r="BM14" s="142"/>
      <c r="BN14" s="142"/>
      <c r="BO14" s="142"/>
      <c r="BP14" s="142"/>
      <c r="BQ14" s="142"/>
      <c r="BR14" s="142"/>
      <c r="BS14" s="142"/>
      <c r="BT14" s="142"/>
      <c r="BU14" s="142"/>
      <c r="BV14" s="142"/>
      <c r="BW14" s="142"/>
      <c r="BX14" s="59"/>
    </row>
    <row r="15" spans="1:76" s="45" customFormat="1" ht="14.4" x14ac:dyDescent="0.25">
      <c r="A15" s="56"/>
      <c r="B15" s="56"/>
      <c r="C15" s="57"/>
      <c r="D15" s="59"/>
      <c r="E15" s="145" t="str">
        <f>Time!E$39</f>
        <v>Acquisition / initial balance date flag</v>
      </c>
      <c r="F15" s="145">
        <f>Time!F$39</f>
        <v>0</v>
      </c>
      <c r="G15" s="145" t="str">
        <f>Time!G$39</f>
        <v>flag</v>
      </c>
      <c r="H15" s="145">
        <f>Time!H$39</f>
        <v>1</v>
      </c>
      <c r="I15" s="145">
        <f>Time!I$39</f>
        <v>0</v>
      </c>
      <c r="J15" s="145">
        <f>Time!J$39</f>
        <v>0</v>
      </c>
      <c r="K15" s="145">
        <f>Time!K$39</f>
        <v>1</v>
      </c>
      <c r="L15" s="145">
        <f>Time!L$39</f>
        <v>0</v>
      </c>
      <c r="M15" s="145">
        <f>Time!M$39</f>
        <v>0</v>
      </c>
      <c r="N15" s="145">
        <f>Time!N$39</f>
        <v>0</v>
      </c>
      <c r="O15" s="145">
        <f>Time!O$39</f>
        <v>0</v>
      </c>
      <c r="P15" s="145">
        <f>Time!P$39</f>
        <v>0</v>
      </c>
      <c r="Q15" s="145">
        <f>Time!Q$39</f>
        <v>0</v>
      </c>
      <c r="R15" s="145">
        <f>Time!R$39</f>
        <v>0</v>
      </c>
      <c r="S15" s="145">
        <f>Time!S$39</f>
        <v>0</v>
      </c>
      <c r="T15" s="145">
        <f>Time!T$39</f>
        <v>0</v>
      </c>
      <c r="U15" s="145">
        <f>Time!U$39</f>
        <v>0</v>
      </c>
      <c r="V15" s="145">
        <f>Time!V$39</f>
        <v>0</v>
      </c>
      <c r="W15" s="145">
        <f>Time!W$39</f>
        <v>0</v>
      </c>
      <c r="X15" s="145">
        <f>Time!X$39</f>
        <v>0</v>
      </c>
      <c r="Y15" s="145">
        <f>Time!Y$39</f>
        <v>0</v>
      </c>
      <c r="Z15" s="145">
        <f>Time!Z$39</f>
        <v>0</v>
      </c>
      <c r="AA15" s="145">
        <f>Time!AA$39</f>
        <v>0</v>
      </c>
      <c r="AB15" s="145">
        <f>Time!AB$39</f>
        <v>0</v>
      </c>
      <c r="AC15" s="145">
        <f>Time!AC$39</f>
        <v>0</v>
      </c>
      <c r="AD15" s="145">
        <f>Time!AD$39</f>
        <v>0</v>
      </c>
      <c r="AE15" s="145">
        <f>Time!AE$39</f>
        <v>0</v>
      </c>
      <c r="AF15" s="145">
        <f>Time!AF$39</f>
        <v>0</v>
      </c>
      <c r="AG15" s="145">
        <f>Time!AG$39</f>
        <v>0</v>
      </c>
      <c r="AH15" s="145">
        <f>Time!AH$39</f>
        <v>0</v>
      </c>
      <c r="AI15" s="145">
        <f>Time!AI$39</f>
        <v>0</v>
      </c>
      <c r="AJ15" s="145">
        <f>Time!AJ$39</f>
        <v>0</v>
      </c>
      <c r="AK15" s="145">
        <f>Time!AK$39</f>
        <v>0</v>
      </c>
      <c r="AL15" s="145">
        <f>Time!AL$39</f>
        <v>0</v>
      </c>
      <c r="AM15" s="145">
        <f>Time!AM$39</f>
        <v>0</v>
      </c>
      <c r="AN15" s="145">
        <f>Time!AN$39</f>
        <v>0</v>
      </c>
      <c r="AO15" s="145">
        <f>Time!AO$39</f>
        <v>0</v>
      </c>
      <c r="AP15" s="145">
        <f>Time!AP$39</f>
        <v>0</v>
      </c>
      <c r="AQ15" s="145">
        <f>Time!AQ$39</f>
        <v>0</v>
      </c>
      <c r="AR15" s="145">
        <f>Time!AR$39</f>
        <v>0</v>
      </c>
      <c r="AS15" s="145">
        <f>Time!AS$39</f>
        <v>0</v>
      </c>
      <c r="AT15" s="145">
        <f>Time!AT$39</f>
        <v>0</v>
      </c>
      <c r="AU15" s="145">
        <f>Time!AU$39</f>
        <v>0</v>
      </c>
      <c r="AV15" s="145">
        <f>Time!AV$39</f>
        <v>0</v>
      </c>
      <c r="AW15" s="145">
        <f>Time!AW$39</f>
        <v>0</v>
      </c>
      <c r="AX15" s="145">
        <f>Time!AX$39</f>
        <v>0</v>
      </c>
      <c r="AY15" s="145">
        <f>Time!AY$39</f>
        <v>0</v>
      </c>
      <c r="AZ15" s="145">
        <f>Time!AZ$39</f>
        <v>0</v>
      </c>
      <c r="BA15" s="145">
        <f>Time!BA$39</f>
        <v>0</v>
      </c>
      <c r="BB15" s="145">
        <f>Time!BB$39</f>
        <v>0</v>
      </c>
      <c r="BC15" s="145">
        <f>Time!BC$39</f>
        <v>0</v>
      </c>
      <c r="BD15" s="145">
        <f>Time!BD$39</f>
        <v>0</v>
      </c>
      <c r="BE15" s="145">
        <f>Time!BE$39</f>
        <v>0</v>
      </c>
      <c r="BF15" s="145">
        <f>Time!BF$39</f>
        <v>0</v>
      </c>
      <c r="BG15" s="145">
        <f>Time!BG$39</f>
        <v>0</v>
      </c>
      <c r="BH15" s="145">
        <f>Time!BH$39</f>
        <v>0</v>
      </c>
      <c r="BI15" s="145">
        <f>Time!BI$39</f>
        <v>0</v>
      </c>
      <c r="BJ15" s="145">
        <f>Time!BJ$39</f>
        <v>0</v>
      </c>
      <c r="BK15" s="145">
        <f>Time!BK$39</f>
        <v>0</v>
      </c>
      <c r="BL15" s="145">
        <f>Time!BL$39</f>
        <v>0</v>
      </c>
      <c r="BM15" s="145">
        <f>Time!BM$39</f>
        <v>0</v>
      </c>
      <c r="BN15" s="145">
        <f>Time!BN$39</f>
        <v>0</v>
      </c>
      <c r="BO15" s="145">
        <f>Time!BO$39</f>
        <v>0</v>
      </c>
      <c r="BP15" s="145">
        <f>Time!BP$39</f>
        <v>0</v>
      </c>
      <c r="BQ15" s="145">
        <f>Time!BQ$39</f>
        <v>0</v>
      </c>
      <c r="BR15" s="145">
        <f>Time!BR$39</f>
        <v>0</v>
      </c>
      <c r="BS15" s="145">
        <f>Time!BS$39</f>
        <v>0</v>
      </c>
      <c r="BT15" s="145">
        <f>Time!BT$39</f>
        <v>0</v>
      </c>
      <c r="BU15" s="145">
        <f>Time!BU$39</f>
        <v>0</v>
      </c>
      <c r="BV15" s="145">
        <f>Time!BV$39</f>
        <v>0</v>
      </c>
      <c r="BW15" s="145">
        <f>Time!BW$39</f>
        <v>0</v>
      </c>
      <c r="BX15" s="145"/>
    </row>
    <row r="16" spans="1:76" ht="14.4" x14ac:dyDescent="0.25">
      <c r="A16" s="56"/>
      <c r="B16" s="56"/>
      <c r="C16" s="57"/>
      <c r="D16" s="59"/>
      <c r="E16" s="59"/>
      <c r="F16" s="59"/>
      <c r="G16" s="59"/>
      <c r="H16" s="59"/>
      <c r="I16" s="59"/>
      <c r="J16" s="59"/>
      <c r="K16" s="59"/>
      <c r="L16" s="59"/>
      <c r="M16" s="59"/>
      <c r="N16" s="59"/>
      <c r="O16" s="59"/>
      <c r="P16" s="59"/>
      <c r="Q16" s="59"/>
      <c r="R16" s="59"/>
      <c r="S16" s="59"/>
      <c r="T16" s="59"/>
      <c r="U16" s="59"/>
      <c r="V16" s="59"/>
      <c r="W16" s="59"/>
      <c r="X16" s="59"/>
      <c r="Y16" s="59"/>
      <c r="Z16" s="59"/>
      <c r="AA16" s="59"/>
      <c r="AB16" s="59"/>
      <c r="AC16" s="59"/>
      <c r="AD16" s="59"/>
      <c r="AE16" s="59"/>
      <c r="AF16" s="59"/>
      <c r="AG16" s="59"/>
      <c r="AH16" s="59"/>
      <c r="AI16" s="59"/>
      <c r="AJ16" s="59"/>
      <c r="AK16" s="59"/>
      <c r="AL16" s="59"/>
      <c r="AM16" s="59"/>
      <c r="AN16" s="59"/>
      <c r="AO16" s="59"/>
      <c r="AP16" s="59"/>
      <c r="AQ16" s="59"/>
      <c r="AR16" s="59"/>
      <c r="AS16" s="59"/>
      <c r="AT16" s="59"/>
      <c r="AU16" s="59"/>
      <c r="AV16" s="59"/>
      <c r="AW16" s="59"/>
      <c r="AX16" s="59"/>
      <c r="AY16" s="59"/>
      <c r="AZ16" s="59"/>
      <c r="BA16" s="59"/>
      <c r="BB16" s="59"/>
      <c r="BC16" s="59"/>
      <c r="BD16" s="59"/>
      <c r="BE16" s="59"/>
      <c r="BF16" s="59"/>
      <c r="BG16" s="59"/>
      <c r="BH16" s="59"/>
      <c r="BI16" s="59"/>
      <c r="BJ16" s="59"/>
      <c r="BK16" s="59"/>
      <c r="BL16" s="59"/>
      <c r="BM16" s="59"/>
      <c r="BN16" s="59"/>
      <c r="BO16" s="59"/>
      <c r="BP16" s="59"/>
      <c r="BQ16" s="59"/>
      <c r="BR16" s="59"/>
      <c r="BS16" s="59"/>
      <c r="BT16" s="59"/>
      <c r="BU16" s="59"/>
      <c r="BV16" s="59"/>
      <c r="BW16" s="59"/>
      <c r="BX16" s="59"/>
    </row>
    <row r="17" spans="1:76" ht="14.4" x14ac:dyDescent="0.25">
      <c r="A17" s="56"/>
      <c r="B17" s="56"/>
      <c r="C17" s="57"/>
      <c r="D17" s="59"/>
      <c r="E17" s="59" t="s">
        <v>277</v>
      </c>
      <c r="F17" s="59"/>
      <c r="G17" s="59"/>
      <c r="H17" s="59"/>
      <c r="I17" s="59"/>
      <c r="J17" s="59">
        <f t="shared" ref="J17:AO17" si="6">IF(I20&gt;1,0,I20)</f>
        <v>0</v>
      </c>
      <c r="K17" s="59">
        <f t="shared" si="6"/>
        <v>0</v>
      </c>
      <c r="L17" s="59">
        <f t="shared" si="6"/>
        <v>0</v>
      </c>
      <c r="M17" s="59">
        <f t="shared" si="6"/>
        <v>-131985.82500000001</v>
      </c>
      <c r="N17" s="59">
        <f t="shared" si="6"/>
        <v>-135436.95000000001</v>
      </c>
      <c r="O17" s="59">
        <f t="shared" si="6"/>
        <v>-139636.345</v>
      </c>
      <c r="P17" s="59">
        <f t="shared" si="6"/>
        <v>-152616.65849999999</v>
      </c>
      <c r="Q17" s="59">
        <f t="shared" si="6"/>
        <v>-152912.08349999998</v>
      </c>
      <c r="R17" s="59">
        <f t="shared" si="6"/>
        <v>-156644.45849999998</v>
      </c>
      <c r="S17" s="59">
        <f t="shared" si="6"/>
        <v>-161125.10349999997</v>
      </c>
      <c r="T17" s="59">
        <f t="shared" si="6"/>
        <v>-174386.66699999996</v>
      </c>
      <c r="U17" s="59">
        <f t="shared" si="6"/>
        <v>-174963.34199999995</v>
      </c>
      <c r="V17" s="59">
        <f t="shared" si="6"/>
        <v>-178976.96699999995</v>
      </c>
      <c r="W17" s="59">
        <f t="shared" si="6"/>
        <v>-183738.86199999994</v>
      </c>
      <c r="X17" s="59">
        <f t="shared" si="6"/>
        <v>-197281.67549999992</v>
      </c>
      <c r="Y17" s="59">
        <f t="shared" si="6"/>
        <v>-201036.72349999993</v>
      </c>
      <c r="Z17" s="59">
        <f t="shared" si="6"/>
        <v>-205331.59849999993</v>
      </c>
      <c r="AA17" s="59">
        <f t="shared" si="6"/>
        <v>-210374.74349999992</v>
      </c>
      <c r="AB17" s="59">
        <f t="shared" si="6"/>
        <v>-221308.12099999993</v>
      </c>
      <c r="AC17" s="59">
        <f t="shared" si="6"/>
        <v>-225275.14099999992</v>
      </c>
      <c r="AD17" s="59">
        <f t="shared" si="6"/>
        <v>-229780.95349999992</v>
      </c>
      <c r="AE17" s="59">
        <f t="shared" si="6"/>
        <v>-234964.72349999991</v>
      </c>
      <c r="AF17" s="59">
        <f t="shared" si="6"/>
        <v>-245968.41349999991</v>
      </c>
      <c r="AG17" s="59">
        <f t="shared" si="6"/>
        <v>-249935.4334999999</v>
      </c>
      <c r="AH17" s="59">
        <f t="shared" si="6"/>
        <v>-254441.2459999999</v>
      </c>
      <c r="AI17" s="59">
        <f t="shared" si="6"/>
        <v>-259625.01599999989</v>
      </c>
      <c r="AJ17" s="59">
        <f t="shared" si="6"/>
        <v>-270628.70599999989</v>
      </c>
      <c r="AK17" s="59">
        <f t="shared" si="6"/>
        <v>-274595.72599999991</v>
      </c>
      <c r="AL17" s="59">
        <f t="shared" si="6"/>
        <v>-279101.53849999991</v>
      </c>
      <c r="AM17" s="59">
        <f t="shared" si="6"/>
        <v>-284285.30849999993</v>
      </c>
      <c r="AN17" s="59">
        <f t="shared" si="6"/>
        <v>-295288.99849999993</v>
      </c>
      <c r="AO17" s="59">
        <f t="shared" si="6"/>
        <v>-299325.29649999994</v>
      </c>
      <c r="AP17" s="59">
        <f t="shared" ref="AP17:BW17" si="7">IF(AO20&gt;1,0,AO20)</f>
        <v>-303831.10899999994</v>
      </c>
      <c r="AQ17" s="59">
        <f t="shared" si="7"/>
        <v>-309014.87899999996</v>
      </c>
      <c r="AR17" s="59">
        <f t="shared" si="7"/>
        <v>-320018.56899999996</v>
      </c>
      <c r="AS17" s="59">
        <f t="shared" si="7"/>
        <v>-323985.58899999998</v>
      </c>
      <c r="AT17" s="59">
        <f t="shared" si="7"/>
        <v>-328491.40149999998</v>
      </c>
      <c r="AU17" s="59">
        <f t="shared" si="7"/>
        <v>-333675.1715</v>
      </c>
      <c r="AV17" s="59">
        <f t="shared" si="7"/>
        <v>-344678.8615</v>
      </c>
      <c r="AW17" s="59">
        <f t="shared" si="7"/>
        <v>-348645.88150000002</v>
      </c>
      <c r="AX17" s="59">
        <f t="shared" si="7"/>
        <v>-353151.69400000002</v>
      </c>
      <c r="AY17" s="59">
        <f t="shared" si="7"/>
        <v>-358335.46400000004</v>
      </c>
      <c r="AZ17" s="59">
        <f t="shared" si="7"/>
        <v>-369339.15400000004</v>
      </c>
      <c r="BA17" s="59">
        <f t="shared" si="7"/>
        <v>-373306.17400000006</v>
      </c>
      <c r="BB17" s="59">
        <f t="shared" si="7"/>
        <v>-377811.98650000006</v>
      </c>
      <c r="BC17" s="59">
        <f t="shared" si="7"/>
        <v>-382995.75650000008</v>
      </c>
      <c r="BD17" s="59">
        <f t="shared" si="7"/>
        <v>-393999.44650000008</v>
      </c>
      <c r="BE17" s="59">
        <f t="shared" si="7"/>
        <v>-398035.74450000009</v>
      </c>
      <c r="BF17" s="59">
        <f t="shared" si="7"/>
        <v>-402541.55700000009</v>
      </c>
      <c r="BG17" s="59">
        <f t="shared" si="7"/>
        <v>-407725.32700000011</v>
      </c>
      <c r="BH17" s="59">
        <f t="shared" si="7"/>
        <v>-418729.01700000011</v>
      </c>
      <c r="BI17" s="59">
        <f t="shared" si="7"/>
        <v>-422696.03700000013</v>
      </c>
      <c r="BJ17" s="59">
        <f t="shared" si="7"/>
        <v>-427201.84950000013</v>
      </c>
      <c r="BK17" s="59">
        <f t="shared" si="7"/>
        <v>-432385.61950000015</v>
      </c>
      <c r="BL17" s="59">
        <f t="shared" si="7"/>
        <v>-443389.30950000015</v>
      </c>
      <c r="BM17" s="59">
        <f t="shared" si="7"/>
        <v>-447356.32950000017</v>
      </c>
      <c r="BN17" s="59">
        <f t="shared" si="7"/>
        <v>-451862.14200000017</v>
      </c>
      <c r="BO17" s="59">
        <f t="shared" si="7"/>
        <v>-457045.91200000019</v>
      </c>
      <c r="BP17" s="59">
        <f t="shared" si="7"/>
        <v>-468049.60200000019</v>
      </c>
      <c r="BQ17" s="59">
        <f t="shared" si="7"/>
        <v>-472016.62200000021</v>
      </c>
      <c r="BR17" s="59">
        <f t="shared" si="7"/>
        <v>-476522.43450000021</v>
      </c>
      <c r="BS17" s="59">
        <f t="shared" si="7"/>
        <v>-481706.20450000023</v>
      </c>
      <c r="BT17" s="59">
        <f t="shared" si="7"/>
        <v>-492709.89450000023</v>
      </c>
      <c r="BU17" s="59">
        <f t="shared" si="7"/>
        <v>-492709.89450000023</v>
      </c>
      <c r="BV17" s="59">
        <f t="shared" si="7"/>
        <v>-492709.89450000023</v>
      </c>
      <c r="BW17" s="59">
        <f t="shared" si="7"/>
        <v>-492709.89450000023</v>
      </c>
      <c r="BX17" s="59"/>
    </row>
    <row r="18" spans="1:76" ht="14.4" x14ac:dyDescent="0.25">
      <c r="A18" s="56"/>
      <c r="B18" s="56"/>
      <c r="C18" s="57"/>
      <c r="D18" s="58" t="s">
        <v>30</v>
      </c>
      <c r="E18" s="59" t="s">
        <v>273</v>
      </c>
      <c r="F18" s="59"/>
      <c r="G18" s="59"/>
      <c r="H18" s="59"/>
      <c r="I18" s="59"/>
      <c r="J18" s="59">
        <f t="shared" ref="J18:AO18" si="8">IF(J10&lt;1,J10,0)</f>
        <v>0</v>
      </c>
      <c r="K18" s="59">
        <f t="shared" si="8"/>
        <v>0</v>
      </c>
      <c r="L18" s="59">
        <f t="shared" si="8"/>
        <v>-131985.82500000001</v>
      </c>
      <c r="M18" s="59">
        <f t="shared" si="8"/>
        <v>0</v>
      </c>
      <c r="N18" s="59">
        <f t="shared" si="8"/>
        <v>0</v>
      </c>
      <c r="O18" s="59">
        <f t="shared" si="8"/>
        <v>0</v>
      </c>
      <c r="P18" s="59">
        <f t="shared" si="8"/>
        <v>0</v>
      </c>
      <c r="Q18" s="59">
        <f t="shared" si="8"/>
        <v>0</v>
      </c>
      <c r="R18" s="59">
        <f t="shared" si="8"/>
        <v>0</v>
      </c>
      <c r="S18" s="59">
        <f t="shared" si="8"/>
        <v>0</v>
      </c>
      <c r="T18" s="59">
        <f t="shared" si="8"/>
        <v>0</v>
      </c>
      <c r="U18" s="59">
        <f t="shared" si="8"/>
        <v>0</v>
      </c>
      <c r="V18" s="59">
        <f t="shared" si="8"/>
        <v>0</v>
      </c>
      <c r="W18" s="59">
        <f t="shared" si="8"/>
        <v>0</v>
      </c>
      <c r="X18" s="59">
        <f t="shared" si="8"/>
        <v>0</v>
      </c>
      <c r="Y18" s="59">
        <f t="shared" si="8"/>
        <v>0</v>
      </c>
      <c r="Z18" s="59">
        <f t="shared" si="8"/>
        <v>0</v>
      </c>
      <c r="AA18" s="59">
        <f t="shared" si="8"/>
        <v>0</v>
      </c>
      <c r="AB18" s="59">
        <f t="shared" si="8"/>
        <v>0</v>
      </c>
      <c r="AC18" s="59">
        <f t="shared" si="8"/>
        <v>0</v>
      </c>
      <c r="AD18" s="59">
        <f t="shared" si="8"/>
        <v>0</v>
      </c>
      <c r="AE18" s="59">
        <f t="shared" si="8"/>
        <v>0</v>
      </c>
      <c r="AF18" s="59">
        <f t="shared" si="8"/>
        <v>0</v>
      </c>
      <c r="AG18" s="59">
        <f t="shared" si="8"/>
        <v>0</v>
      </c>
      <c r="AH18" s="59">
        <f t="shared" si="8"/>
        <v>0</v>
      </c>
      <c r="AI18" s="59">
        <f t="shared" si="8"/>
        <v>0</v>
      </c>
      <c r="AJ18" s="59">
        <f t="shared" si="8"/>
        <v>0</v>
      </c>
      <c r="AK18" s="59">
        <f t="shared" si="8"/>
        <v>0</v>
      </c>
      <c r="AL18" s="59">
        <f t="shared" si="8"/>
        <v>0</v>
      </c>
      <c r="AM18" s="59">
        <f t="shared" si="8"/>
        <v>0</v>
      </c>
      <c r="AN18" s="59">
        <f t="shared" si="8"/>
        <v>0</v>
      </c>
      <c r="AO18" s="59">
        <f t="shared" si="8"/>
        <v>0</v>
      </c>
      <c r="AP18" s="59">
        <f t="shared" ref="AP18:BW18" si="9">IF(AP10&lt;1,AP10,0)</f>
        <v>0</v>
      </c>
      <c r="AQ18" s="59">
        <f t="shared" si="9"/>
        <v>0</v>
      </c>
      <c r="AR18" s="59">
        <f t="shared" si="9"/>
        <v>0</v>
      </c>
      <c r="AS18" s="59">
        <f t="shared" si="9"/>
        <v>0</v>
      </c>
      <c r="AT18" s="59">
        <f t="shared" si="9"/>
        <v>0</v>
      </c>
      <c r="AU18" s="59">
        <f t="shared" si="9"/>
        <v>0</v>
      </c>
      <c r="AV18" s="59">
        <f t="shared" si="9"/>
        <v>0</v>
      </c>
      <c r="AW18" s="59">
        <f t="shared" si="9"/>
        <v>0</v>
      </c>
      <c r="AX18" s="59">
        <f t="shared" si="9"/>
        <v>0</v>
      </c>
      <c r="AY18" s="59">
        <f t="shared" si="9"/>
        <v>0</v>
      </c>
      <c r="AZ18" s="59">
        <f t="shared" si="9"/>
        <v>0</v>
      </c>
      <c r="BA18" s="59">
        <f t="shared" si="9"/>
        <v>0</v>
      </c>
      <c r="BB18" s="59">
        <f t="shared" si="9"/>
        <v>0</v>
      </c>
      <c r="BC18" s="59">
        <f t="shared" si="9"/>
        <v>0</v>
      </c>
      <c r="BD18" s="59">
        <f t="shared" si="9"/>
        <v>0</v>
      </c>
      <c r="BE18" s="59">
        <f t="shared" si="9"/>
        <v>0</v>
      </c>
      <c r="BF18" s="59">
        <f t="shared" si="9"/>
        <v>0</v>
      </c>
      <c r="BG18" s="59">
        <f t="shared" si="9"/>
        <v>0</v>
      </c>
      <c r="BH18" s="59">
        <f t="shared" si="9"/>
        <v>0</v>
      </c>
      <c r="BI18" s="59">
        <f t="shared" si="9"/>
        <v>0</v>
      </c>
      <c r="BJ18" s="59">
        <f t="shared" si="9"/>
        <v>0</v>
      </c>
      <c r="BK18" s="59">
        <f t="shared" si="9"/>
        <v>0</v>
      </c>
      <c r="BL18" s="59">
        <f t="shared" si="9"/>
        <v>0</v>
      </c>
      <c r="BM18" s="59">
        <f t="shared" si="9"/>
        <v>0</v>
      </c>
      <c r="BN18" s="59">
        <f t="shared" si="9"/>
        <v>0</v>
      </c>
      <c r="BO18" s="59">
        <f t="shared" si="9"/>
        <v>0</v>
      </c>
      <c r="BP18" s="59">
        <f t="shared" si="9"/>
        <v>0</v>
      </c>
      <c r="BQ18" s="59">
        <f t="shared" si="9"/>
        <v>0</v>
      </c>
      <c r="BR18" s="59">
        <f t="shared" si="9"/>
        <v>0</v>
      </c>
      <c r="BS18" s="59">
        <f t="shared" si="9"/>
        <v>0</v>
      </c>
      <c r="BT18" s="59">
        <f t="shared" si="9"/>
        <v>0</v>
      </c>
      <c r="BU18" s="59">
        <f t="shared" si="9"/>
        <v>0</v>
      </c>
      <c r="BV18" s="59">
        <f t="shared" si="9"/>
        <v>0</v>
      </c>
      <c r="BW18" s="59">
        <f t="shared" si="9"/>
        <v>0</v>
      </c>
      <c r="BX18" s="59"/>
    </row>
    <row r="19" spans="1:76" ht="14.4" x14ac:dyDescent="0.25">
      <c r="A19" s="56"/>
      <c r="B19" s="56"/>
      <c r="C19" s="57"/>
      <c r="D19" s="58" t="s">
        <v>30</v>
      </c>
      <c r="E19" s="59" t="s">
        <v>274</v>
      </c>
      <c r="F19" s="59"/>
      <c r="G19" s="59"/>
      <c r="H19" s="59"/>
      <c r="I19" s="59"/>
      <c r="J19" s="59">
        <f t="shared" ref="J19:AO19" si="10">IF(J10&gt;1,J10,0)</f>
        <v>0</v>
      </c>
      <c r="K19" s="59">
        <f t="shared" si="10"/>
        <v>0</v>
      </c>
      <c r="L19" s="59">
        <f t="shared" si="10"/>
        <v>0</v>
      </c>
      <c r="M19" s="59">
        <f t="shared" si="10"/>
        <v>3451.1249999999991</v>
      </c>
      <c r="N19" s="59">
        <f t="shared" si="10"/>
        <v>4199.3949999999995</v>
      </c>
      <c r="O19" s="59">
        <f t="shared" si="10"/>
        <v>12980.3135</v>
      </c>
      <c r="P19" s="59">
        <f t="shared" si="10"/>
        <v>295.42500000000018</v>
      </c>
      <c r="Q19" s="59">
        <f t="shared" si="10"/>
        <v>3732.3749999999991</v>
      </c>
      <c r="R19" s="59">
        <f t="shared" si="10"/>
        <v>4480.6449999999995</v>
      </c>
      <c r="S19" s="59">
        <f t="shared" si="10"/>
        <v>13261.5635</v>
      </c>
      <c r="T19" s="59">
        <f t="shared" si="10"/>
        <v>576.67500000000018</v>
      </c>
      <c r="U19" s="59">
        <f t="shared" si="10"/>
        <v>4013.6249999999991</v>
      </c>
      <c r="V19" s="59">
        <f t="shared" si="10"/>
        <v>4761.8949999999995</v>
      </c>
      <c r="W19" s="59">
        <f t="shared" si="10"/>
        <v>13542.8135</v>
      </c>
      <c r="X19" s="59">
        <f t="shared" si="10"/>
        <v>3755.0480000000002</v>
      </c>
      <c r="Y19" s="59">
        <f t="shared" si="10"/>
        <v>4294.8749999999991</v>
      </c>
      <c r="Z19" s="59">
        <f t="shared" si="10"/>
        <v>5043.1449999999995</v>
      </c>
      <c r="AA19" s="59">
        <f t="shared" si="10"/>
        <v>10933.377499999999</v>
      </c>
      <c r="AB19" s="59">
        <f t="shared" si="10"/>
        <v>3967.0199999999995</v>
      </c>
      <c r="AC19" s="59">
        <f t="shared" si="10"/>
        <v>4505.8124999999991</v>
      </c>
      <c r="AD19" s="59">
        <f t="shared" si="10"/>
        <v>5183.7699999999995</v>
      </c>
      <c r="AE19" s="59">
        <f t="shared" si="10"/>
        <v>11003.689999999999</v>
      </c>
      <c r="AF19" s="59">
        <f t="shared" si="10"/>
        <v>3967.0199999999995</v>
      </c>
      <c r="AG19" s="59">
        <f t="shared" si="10"/>
        <v>4505.8124999999991</v>
      </c>
      <c r="AH19" s="59">
        <f t="shared" si="10"/>
        <v>5183.7699999999995</v>
      </c>
      <c r="AI19" s="59">
        <f t="shared" si="10"/>
        <v>11003.689999999999</v>
      </c>
      <c r="AJ19" s="59">
        <f t="shared" si="10"/>
        <v>3967.0199999999995</v>
      </c>
      <c r="AK19" s="59">
        <f t="shared" si="10"/>
        <v>4505.8124999999991</v>
      </c>
      <c r="AL19" s="59">
        <f t="shared" si="10"/>
        <v>5183.7699999999995</v>
      </c>
      <c r="AM19" s="59">
        <f t="shared" si="10"/>
        <v>11003.689999999999</v>
      </c>
      <c r="AN19" s="59">
        <f t="shared" si="10"/>
        <v>4036.2980000000002</v>
      </c>
      <c r="AO19" s="59">
        <f t="shared" si="10"/>
        <v>4505.8124999999991</v>
      </c>
      <c r="AP19" s="59">
        <f t="shared" ref="AP19:BW19" si="11">IF(AP10&gt;1,AP10,0)</f>
        <v>5183.7699999999995</v>
      </c>
      <c r="AQ19" s="59">
        <f t="shared" si="11"/>
        <v>11003.689999999999</v>
      </c>
      <c r="AR19" s="59">
        <f t="shared" si="11"/>
        <v>3967.0199999999995</v>
      </c>
      <c r="AS19" s="59">
        <f t="shared" si="11"/>
        <v>4505.8124999999991</v>
      </c>
      <c r="AT19" s="59">
        <f t="shared" si="11"/>
        <v>5183.7699999999995</v>
      </c>
      <c r="AU19" s="59">
        <f t="shared" si="11"/>
        <v>11003.689999999999</v>
      </c>
      <c r="AV19" s="59">
        <f t="shared" si="11"/>
        <v>3967.0199999999995</v>
      </c>
      <c r="AW19" s="59">
        <f t="shared" si="11"/>
        <v>4505.8124999999991</v>
      </c>
      <c r="AX19" s="59">
        <f t="shared" si="11"/>
        <v>5183.7699999999995</v>
      </c>
      <c r="AY19" s="59">
        <f t="shared" si="11"/>
        <v>11003.689999999999</v>
      </c>
      <c r="AZ19" s="59">
        <f t="shared" si="11"/>
        <v>3967.0199999999995</v>
      </c>
      <c r="BA19" s="59">
        <f t="shared" si="11"/>
        <v>4505.8124999999991</v>
      </c>
      <c r="BB19" s="59">
        <f t="shared" si="11"/>
        <v>5183.7699999999995</v>
      </c>
      <c r="BC19" s="59">
        <f t="shared" si="11"/>
        <v>11003.689999999999</v>
      </c>
      <c r="BD19" s="59">
        <f t="shared" si="11"/>
        <v>4036.2980000000002</v>
      </c>
      <c r="BE19" s="59">
        <f t="shared" si="11"/>
        <v>4505.8124999999991</v>
      </c>
      <c r="BF19" s="59">
        <f t="shared" si="11"/>
        <v>5183.7699999999995</v>
      </c>
      <c r="BG19" s="59">
        <f t="shared" si="11"/>
        <v>11003.689999999999</v>
      </c>
      <c r="BH19" s="59">
        <f t="shared" si="11"/>
        <v>3967.0199999999995</v>
      </c>
      <c r="BI19" s="59">
        <f t="shared" si="11"/>
        <v>4505.8124999999991</v>
      </c>
      <c r="BJ19" s="59">
        <f t="shared" si="11"/>
        <v>5183.7699999999995</v>
      </c>
      <c r="BK19" s="59">
        <f t="shared" si="11"/>
        <v>11003.689999999999</v>
      </c>
      <c r="BL19" s="59">
        <f t="shared" si="11"/>
        <v>3967.0199999999995</v>
      </c>
      <c r="BM19" s="59">
        <f t="shared" si="11"/>
        <v>4505.8124999999991</v>
      </c>
      <c r="BN19" s="59">
        <f t="shared" si="11"/>
        <v>5183.7699999999995</v>
      </c>
      <c r="BO19" s="59">
        <f t="shared" si="11"/>
        <v>11003.689999999999</v>
      </c>
      <c r="BP19" s="59">
        <f t="shared" si="11"/>
        <v>3967.0199999999995</v>
      </c>
      <c r="BQ19" s="59">
        <f t="shared" si="11"/>
        <v>4505.8124999999991</v>
      </c>
      <c r="BR19" s="59">
        <f t="shared" si="11"/>
        <v>5183.7699999999995</v>
      </c>
      <c r="BS19" s="59">
        <f t="shared" si="11"/>
        <v>11003.689999999999</v>
      </c>
      <c r="BT19" s="59">
        <f t="shared" si="11"/>
        <v>0</v>
      </c>
      <c r="BU19" s="59">
        <f t="shared" si="11"/>
        <v>0</v>
      </c>
      <c r="BV19" s="59">
        <f t="shared" si="11"/>
        <v>0</v>
      </c>
      <c r="BW19" s="59">
        <f t="shared" si="11"/>
        <v>0</v>
      </c>
      <c r="BX19" s="59"/>
    </row>
    <row r="20" spans="1:76" ht="14.4" x14ac:dyDescent="0.25">
      <c r="A20" s="146"/>
      <c r="B20" s="146"/>
      <c r="C20" s="147"/>
      <c r="D20" s="148"/>
      <c r="E20" s="148" t="s">
        <v>278</v>
      </c>
      <c r="F20" s="148"/>
      <c r="G20" s="148"/>
      <c r="H20" s="148"/>
      <c r="I20" s="148"/>
      <c r="J20" s="148">
        <f xml:space="preserve"> IF(J15 = 1, $F14, J17 + J18 - J19)</f>
        <v>0</v>
      </c>
      <c r="K20" s="148">
        <f t="shared" ref="K20:BV20" si="12" xml:space="preserve"> IF(K15 = 1, $F14, K17 + K18 - K19)</f>
        <v>0</v>
      </c>
      <c r="L20" s="148">
        <f t="shared" si="12"/>
        <v>-131985.82500000001</v>
      </c>
      <c r="M20" s="148">
        <f t="shared" si="12"/>
        <v>-135436.95000000001</v>
      </c>
      <c r="N20" s="148">
        <f t="shared" si="12"/>
        <v>-139636.345</v>
      </c>
      <c r="O20" s="148">
        <f t="shared" si="12"/>
        <v>-152616.65849999999</v>
      </c>
      <c r="P20" s="148">
        <f t="shared" si="12"/>
        <v>-152912.08349999998</v>
      </c>
      <c r="Q20" s="148">
        <f t="shared" si="12"/>
        <v>-156644.45849999998</v>
      </c>
      <c r="R20" s="148">
        <f t="shared" si="12"/>
        <v>-161125.10349999997</v>
      </c>
      <c r="S20" s="148">
        <f t="shared" si="12"/>
        <v>-174386.66699999996</v>
      </c>
      <c r="T20" s="148">
        <f t="shared" si="12"/>
        <v>-174963.34199999995</v>
      </c>
      <c r="U20" s="148">
        <f t="shared" si="12"/>
        <v>-178976.96699999995</v>
      </c>
      <c r="V20" s="148">
        <f t="shared" si="12"/>
        <v>-183738.86199999994</v>
      </c>
      <c r="W20" s="148">
        <f t="shared" si="12"/>
        <v>-197281.67549999992</v>
      </c>
      <c r="X20" s="148">
        <f t="shared" si="12"/>
        <v>-201036.72349999993</v>
      </c>
      <c r="Y20" s="148">
        <f t="shared" si="12"/>
        <v>-205331.59849999993</v>
      </c>
      <c r="Z20" s="148">
        <f t="shared" si="12"/>
        <v>-210374.74349999992</v>
      </c>
      <c r="AA20" s="148">
        <f t="shared" si="12"/>
        <v>-221308.12099999993</v>
      </c>
      <c r="AB20" s="148">
        <f t="shared" si="12"/>
        <v>-225275.14099999992</v>
      </c>
      <c r="AC20" s="148">
        <f t="shared" si="12"/>
        <v>-229780.95349999992</v>
      </c>
      <c r="AD20" s="148">
        <f t="shared" si="12"/>
        <v>-234964.72349999991</v>
      </c>
      <c r="AE20" s="148">
        <f t="shared" si="12"/>
        <v>-245968.41349999991</v>
      </c>
      <c r="AF20" s="148">
        <f t="shared" si="12"/>
        <v>-249935.4334999999</v>
      </c>
      <c r="AG20" s="148">
        <f t="shared" si="12"/>
        <v>-254441.2459999999</v>
      </c>
      <c r="AH20" s="148">
        <f t="shared" si="12"/>
        <v>-259625.01599999989</v>
      </c>
      <c r="AI20" s="148">
        <f t="shared" si="12"/>
        <v>-270628.70599999989</v>
      </c>
      <c r="AJ20" s="148">
        <f t="shared" si="12"/>
        <v>-274595.72599999991</v>
      </c>
      <c r="AK20" s="148">
        <f t="shared" si="12"/>
        <v>-279101.53849999991</v>
      </c>
      <c r="AL20" s="148">
        <f t="shared" si="12"/>
        <v>-284285.30849999993</v>
      </c>
      <c r="AM20" s="148">
        <f t="shared" si="12"/>
        <v>-295288.99849999993</v>
      </c>
      <c r="AN20" s="148">
        <f t="shared" si="12"/>
        <v>-299325.29649999994</v>
      </c>
      <c r="AO20" s="148">
        <f t="shared" si="12"/>
        <v>-303831.10899999994</v>
      </c>
      <c r="AP20" s="148">
        <f t="shared" si="12"/>
        <v>-309014.87899999996</v>
      </c>
      <c r="AQ20" s="148">
        <f t="shared" si="12"/>
        <v>-320018.56899999996</v>
      </c>
      <c r="AR20" s="148">
        <f t="shared" si="12"/>
        <v>-323985.58899999998</v>
      </c>
      <c r="AS20" s="148">
        <f t="shared" si="12"/>
        <v>-328491.40149999998</v>
      </c>
      <c r="AT20" s="148">
        <f t="shared" si="12"/>
        <v>-333675.1715</v>
      </c>
      <c r="AU20" s="148">
        <f t="shared" si="12"/>
        <v>-344678.8615</v>
      </c>
      <c r="AV20" s="148">
        <f t="shared" si="12"/>
        <v>-348645.88150000002</v>
      </c>
      <c r="AW20" s="148">
        <f t="shared" si="12"/>
        <v>-353151.69400000002</v>
      </c>
      <c r="AX20" s="148">
        <f t="shared" si="12"/>
        <v>-358335.46400000004</v>
      </c>
      <c r="AY20" s="148">
        <f t="shared" si="12"/>
        <v>-369339.15400000004</v>
      </c>
      <c r="AZ20" s="148">
        <f t="shared" si="12"/>
        <v>-373306.17400000006</v>
      </c>
      <c r="BA20" s="148">
        <f t="shared" si="12"/>
        <v>-377811.98650000006</v>
      </c>
      <c r="BB20" s="148">
        <f t="shared" si="12"/>
        <v>-382995.75650000008</v>
      </c>
      <c r="BC20" s="148">
        <f t="shared" si="12"/>
        <v>-393999.44650000008</v>
      </c>
      <c r="BD20" s="148">
        <f t="shared" si="12"/>
        <v>-398035.74450000009</v>
      </c>
      <c r="BE20" s="148">
        <f t="shared" si="12"/>
        <v>-402541.55700000009</v>
      </c>
      <c r="BF20" s="148">
        <f t="shared" si="12"/>
        <v>-407725.32700000011</v>
      </c>
      <c r="BG20" s="148">
        <f t="shared" si="12"/>
        <v>-418729.01700000011</v>
      </c>
      <c r="BH20" s="148">
        <f t="shared" si="12"/>
        <v>-422696.03700000013</v>
      </c>
      <c r="BI20" s="148">
        <f t="shared" si="12"/>
        <v>-427201.84950000013</v>
      </c>
      <c r="BJ20" s="148">
        <f t="shared" si="12"/>
        <v>-432385.61950000015</v>
      </c>
      <c r="BK20" s="148">
        <f t="shared" si="12"/>
        <v>-443389.30950000015</v>
      </c>
      <c r="BL20" s="148">
        <f t="shared" si="12"/>
        <v>-447356.32950000017</v>
      </c>
      <c r="BM20" s="148">
        <f t="shared" si="12"/>
        <v>-451862.14200000017</v>
      </c>
      <c r="BN20" s="148">
        <f t="shared" si="12"/>
        <v>-457045.91200000019</v>
      </c>
      <c r="BO20" s="148">
        <f t="shared" si="12"/>
        <v>-468049.60200000019</v>
      </c>
      <c r="BP20" s="148">
        <f t="shared" si="12"/>
        <v>-472016.62200000021</v>
      </c>
      <c r="BQ20" s="148">
        <f t="shared" si="12"/>
        <v>-476522.43450000021</v>
      </c>
      <c r="BR20" s="148">
        <f t="shared" si="12"/>
        <v>-481706.20450000023</v>
      </c>
      <c r="BS20" s="148">
        <f t="shared" si="12"/>
        <v>-492709.89450000023</v>
      </c>
      <c r="BT20" s="148">
        <f t="shared" si="12"/>
        <v>-492709.89450000023</v>
      </c>
      <c r="BU20" s="148">
        <f t="shared" si="12"/>
        <v>-492709.89450000023</v>
      </c>
      <c r="BV20" s="148">
        <f t="shared" si="12"/>
        <v>-492709.89450000023</v>
      </c>
      <c r="BW20" s="148">
        <f xml:space="preserve"> IF(BW15 = 1, $F14, BW17 + BW18 - BW19)</f>
        <v>-492709.89450000023</v>
      </c>
      <c r="BX20" s="59"/>
    </row>
    <row r="21" spans="1:76" s="16" customFormat="1" ht="14.4" x14ac:dyDescent="0.25">
      <c r="A21" s="56"/>
      <c r="B21" s="56"/>
      <c r="C21" s="57"/>
      <c r="D21" s="59"/>
      <c r="E21" s="65"/>
      <c r="F21" s="66"/>
      <c r="G21" s="56"/>
      <c r="H21" s="66"/>
      <c r="I21" s="59"/>
      <c r="J21" s="59"/>
      <c r="K21" s="59"/>
      <c r="L21" s="59"/>
      <c r="M21" s="59"/>
      <c r="N21" s="59"/>
      <c r="O21" s="59"/>
      <c r="P21" s="59"/>
      <c r="Q21" s="59"/>
      <c r="R21" s="59"/>
      <c r="S21" s="59"/>
      <c r="T21" s="59"/>
      <c r="U21" s="59"/>
      <c r="V21" s="59"/>
      <c r="W21" s="59"/>
      <c r="X21" s="59"/>
      <c r="Y21" s="59"/>
      <c r="Z21" s="59"/>
      <c r="AA21" s="59"/>
      <c r="AB21" s="59"/>
      <c r="AC21" s="59"/>
      <c r="AD21" s="59"/>
      <c r="AE21" s="59"/>
      <c r="AF21" s="59"/>
      <c r="AG21" s="59"/>
      <c r="AH21" s="59"/>
      <c r="AI21" s="59"/>
      <c r="AJ21" s="59"/>
      <c r="AK21" s="59"/>
      <c r="AL21" s="59"/>
      <c r="AM21" s="59"/>
      <c r="AN21" s="59"/>
      <c r="AO21" s="59"/>
      <c r="AP21" s="59"/>
      <c r="AQ21" s="59"/>
      <c r="AR21" s="59"/>
      <c r="AS21" s="59"/>
      <c r="AT21" s="59"/>
      <c r="AU21" s="59"/>
      <c r="AV21" s="59"/>
      <c r="AW21" s="59"/>
      <c r="AX21" s="59"/>
      <c r="AY21" s="59"/>
      <c r="AZ21" s="59"/>
      <c r="BA21" s="59"/>
      <c r="BB21" s="59"/>
      <c r="BC21" s="59"/>
      <c r="BD21" s="59"/>
      <c r="BE21" s="59"/>
      <c r="BF21" s="59"/>
      <c r="BG21" s="59"/>
      <c r="BH21" s="59"/>
      <c r="BI21" s="59"/>
      <c r="BJ21" s="59"/>
      <c r="BK21" s="59"/>
      <c r="BL21" s="59"/>
      <c r="BM21" s="59"/>
      <c r="BN21" s="59"/>
      <c r="BO21" s="59"/>
      <c r="BP21" s="59"/>
      <c r="BQ21" s="59"/>
      <c r="BR21" s="59"/>
      <c r="BS21" s="59"/>
      <c r="BT21" s="59"/>
      <c r="BU21" s="59"/>
      <c r="BV21" s="59"/>
      <c r="BW21" s="59"/>
      <c r="BX21" s="59"/>
    </row>
    <row r="22" spans="1:76" s="16" customFormat="1" ht="14.4" x14ac:dyDescent="0.25">
      <c r="A22" s="56"/>
      <c r="B22" s="56"/>
      <c r="C22" s="57"/>
      <c r="D22" s="59"/>
      <c r="E22" s="65"/>
      <c r="F22" s="66"/>
      <c r="G22" s="56"/>
      <c r="H22" s="66"/>
      <c r="I22" s="59"/>
      <c r="J22" s="59"/>
      <c r="K22" s="59"/>
      <c r="L22" s="59"/>
      <c r="M22" s="59"/>
      <c r="N22" s="59"/>
      <c r="O22" s="59"/>
      <c r="P22" s="59"/>
      <c r="Q22" s="59"/>
      <c r="R22" s="59"/>
      <c r="S22" s="59"/>
      <c r="T22" s="59"/>
      <c r="U22" s="59"/>
      <c r="V22" s="59"/>
      <c r="W22" s="59"/>
      <c r="X22" s="59"/>
      <c r="Y22" s="59"/>
      <c r="Z22" s="59"/>
      <c r="AA22" s="59"/>
      <c r="AB22" s="59"/>
      <c r="AC22" s="59"/>
      <c r="AD22" s="59"/>
      <c r="AE22" s="59"/>
      <c r="AF22" s="59"/>
      <c r="AG22" s="59"/>
      <c r="AH22" s="59"/>
      <c r="AI22" s="59"/>
      <c r="AJ22" s="59"/>
      <c r="AK22" s="59"/>
      <c r="AL22" s="59"/>
      <c r="AM22" s="59"/>
      <c r="AN22" s="59"/>
      <c r="AO22" s="59"/>
      <c r="AP22" s="59"/>
      <c r="AQ22" s="59"/>
      <c r="AR22" s="59"/>
      <c r="AS22" s="59"/>
      <c r="AT22" s="59"/>
      <c r="AU22" s="59"/>
      <c r="AV22" s="59"/>
      <c r="AW22" s="59"/>
      <c r="AX22" s="59"/>
      <c r="AY22" s="59"/>
      <c r="AZ22" s="59"/>
      <c r="BA22" s="59"/>
      <c r="BB22" s="59"/>
      <c r="BC22" s="59"/>
      <c r="BD22" s="59"/>
      <c r="BE22" s="59"/>
      <c r="BF22" s="59"/>
      <c r="BG22" s="59"/>
      <c r="BH22" s="59"/>
      <c r="BI22" s="59"/>
      <c r="BJ22" s="59"/>
      <c r="BK22" s="59"/>
      <c r="BL22" s="59"/>
      <c r="BM22" s="59"/>
      <c r="BN22" s="59"/>
      <c r="BO22" s="59"/>
      <c r="BP22" s="59"/>
      <c r="BQ22" s="59"/>
      <c r="BR22" s="59"/>
      <c r="BS22" s="59"/>
      <c r="BT22" s="59"/>
      <c r="BU22" s="59"/>
      <c r="BV22" s="59"/>
      <c r="BW22" s="59"/>
      <c r="BX22" s="59"/>
    </row>
    <row r="23" spans="1:76" s="16" customFormat="1" ht="14.4" x14ac:dyDescent="0.25">
      <c r="A23" s="56"/>
      <c r="B23" s="56"/>
      <c r="C23" s="57"/>
      <c r="D23" s="59"/>
      <c r="E23" s="243" t="str">
        <f xml:space="preserve"> InpC!E$71</f>
        <v>Coporation tax rate</v>
      </c>
      <c r="F23" s="255">
        <f xml:space="preserve"> InpC!F$71</f>
        <v>0.25</v>
      </c>
      <c r="G23" s="245" t="str">
        <f xml:space="preserve"> InpC!G$71</f>
        <v>%</v>
      </c>
      <c r="H23" s="66"/>
      <c r="I23" s="59"/>
      <c r="J23" s="59"/>
      <c r="K23" s="59"/>
      <c r="L23" s="59"/>
      <c r="M23" s="59"/>
      <c r="N23" s="59"/>
      <c r="O23" s="59"/>
      <c r="P23" s="59"/>
      <c r="Q23" s="59"/>
      <c r="R23" s="59"/>
      <c r="S23" s="59"/>
      <c r="T23" s="59"/>
      <c r="U23" s="59"/>
      <c r="V23" s="59"/>
      <c r="W23" s="59"/>
      <c r="X23" s="59"/>
      <c r="Y23" s="59"/>
      <c r="Z23" s="59"/>
      <c r="AA23" s="59"/>
      <c r="AB23" s="59"/>
      <c r="AC23" s="59"/>
      <c r="AD23" s="59"/>
      <c r="AE23" s="59"/>
      <c r="AF23" s="59"/>
      <c r="AG23" s="59"/>
      <c r="AH23" s="59"/>
      <c r="AI23" s="59"/>
      <c r="AJ23" s="59"/>
      <c r="AK23" s="59"/>
      <c r="AL23" s="59"/>
      <c r="AM23" s="59"/>
      <c r="AN23" s="59"/>
      <c r="AO23" s="59"/>
      <c r="AP23" s="59"/>
      <c r="AQ23" s="59"/>
      <c r="AR23" s="59"/>
      <c r="AS23" s="59"/>
      <c r="AT23" s="59"/>
      <c r="AU23" s="59"/>
      <c r="AV23" s="59"/>
      <c r="AW23" s="59"/>
      <c r="AX23" s="59"/>
      <c r="AY23" s="59"/>
      <c r="AZ23" s="59"/>
      <c r="BA23" s="59"/>
      <c r="BB23" s="59"/>
      <c r="BC23" s="59"/>
      <c r="BD23" s="59"/>
      <c r="BE23" s="59"/>
      <c r="BF23" s="59"/>
      <c r="BG23" s="59"/>
      <c r="BH23" s="59"/>
      <c r="BI23" s="59"/>
      <c r="BJ23" s="59"/>
      <c r="BK23" s="59"/>
      <c r="BL23" s="59"/>
      <c r="BM23" s="59"/>
      <c r="BN23" s="59"/>
      <c r="BO23" s="59"/>
      <c r="BP23" s="59"/>
      <c r="BQ23" s="59"/>
      <c r="BR23" s="59"/>
      <c r="BS23" s="59"/>
      <c r="BT23" s="59"/>
      <c r="BU23" s="59"/>
      <c r="BV23" s="59"/>
      <c r="BW23" s="59"/>
      <c r="BX23" s="59"/>
    </row>
    <row r="24" spans="1:76" s="16" customFormat="1" ht="14.4" x14ac:dyDescent="0.25">
      <c r="A24" s="56"/>
      <c r="B24" s="56"/>
      <c r="C24" s="57"/>
      <c r="D24" s="59"/>
      <c r="E24" s="59" t="str">
        <f t="shared" ref="E24:AJ24" si="13" xml:space="preserve"> E$20</f>
        <v>loss relief balance balance</v>
      </c>
      <c r="F24" s="59">
        <f t="shared" si="13"/>
        <v>0</v>
      </c>
      <c r="G24" s="59">
        <f t="shared" si="13"/>
        <v>0</v>
      </c>
      <c r="H24" s="59">
        <f t="shared" si="13"/>
        <v>0</v>
      </c>
      <c r="I24" s="59">
        <f t="shared" si="13"/>
        <v>0</v>
      </c>
      <c r="J24" s="59">
        <f t="shared" si="13"/>
        <v>0</v>
      </c>
      <c r="K24" s="59">
        <f t="shared" si="13"/>
        <v>0</v>
      </c>
      <c r="L24" s="59">
        <f t="shared" si="13"/>
        <v>-131985.82500000001</v>
      </c>
      <c r="M24" s="59">
        <f t="shared" si="13"/>
        <v>-135436.95000000001</v>
      </c>
      <c r="N24" s="59">
        <f t="shared" si="13"/>
        <v>-139636.345</v>
      </c>
      <c r="O24" s="59">
        <f t="shared" si="13"/>
        <v>-152616.65849999999</v>
      </c>
      <c r="P24" s="59">
        <f t="shared" si="13"/>
        <v>-152912.08349999998</v>
      </c>
      <c r="Q24" s="59">
        <f t="shared" si="13"/>
        <v>-156644.45849999998</v>
      </c>
      <c r="R24" s="59">
        <f t="shared" si="13"/>
        <v>-161125.10349999997</v>
      </c>
      <c r="S24" s="59">
        <f t="shared" si="13"/>
        <v>-174386.66699999996</v>
      </c>
      <c r="T24" s="59">
        <f t="shared" si="13"/>
        <v>-174963.34199999995</v>
      </c>
      <c r="U24" s="59">
        <f t="shared" si="13"/>
        <v>-178976.96699999995</v>
      </c>
      <c r="V24" s="59">
        <f t="shared" si="13"/>
        <v>-183738.86199999994</v>
      </c>
      <c r="W24" s="59">
        <f t="shared" si="13"/>
        <v>-197281.67549999992</v>
      </c>
      <c r="X24" s="59">
        <f t="shared" si="13"/>
        <v>-201036.72349999993</v>
      </c>
      <c r="Y24" s="59">
        <f t="shared" si="13"/>
        <v>-205331.59849999993</v>
      </c>
      <c r="Z24" s="59">
        <f t="shared" si="13"/>
        <v>-210374.74349999992</v>
      </c>
      <c r="AA24" s="59">
        <f t="shared" si="13"/>
        <v>-221308.12099999993</v>
      </c>
      <c r="AB24" s="59">
        <f t="shared" si="13"/>
        <v>-225275.14099999992</v>
      </c>
      <c r="AC24" s="59">
        <f t="shared" si="13"/>
        <v>-229780.95349999992</v>
      </c>
      <c r="AD24" s="59">
        <f t="shared" si="13"/>
        <v>-234964.72349999991</v>
      </c>
      <c r="AE24" s="59">
        <f t="shared" si="13"/>
        <v>-245968.41349999991</v>
      </c>
      <c r="AF24" s="59">
        <f t="shared" si="13"/>
        <v>-249935.4334999999</v>
      </c>
      <c r="AG24" s="59">
        <f t="shared" si="13"/>
        <v>-254441.2459999999</v>
      </c>
      <c r="AH24" s="59">
        <f t="shared" si="13"/>
        <v>-259625.01599999989</v>
      </c>
      <c r="AI24" s="59">
        <f t="shared" si="13"/>
        <v>-270628.70599999989</v>
      </c>
      <c r="AJ24" s="59">
        <f t="shared" si="13"/>
        <v>-274595.72599999991</v>
      </c>
      <c r="AK24" s="59">
        <f t="shared" ref="AK24:BP24" si="14" xml:space="preserve"> AK$20</f>
        <v>-279101.53849999991</v>
      </c>
      <c r="AL24" s="59">
        <f t="shared" si="14"/>
        <v>-284285.30849999993</v>
      </c>
      <c r="AM24" s="59">
        <f t="shared" si="14"/>
        <v>-295288.99849999993</v>
      </c>
      <c r="AN24" s="59">
        <f t="shared" si="14"/>
        <v>-299325.29649999994</v>
      </c>
      <c r="AO24" s="59">
        <f t="shared" si="14"/>
        <v>-303831.10899999994</v>
      </c>
      <c r="AP24" s="59">
        <f t="shared" si="14"/>
        <v>-309014.87899999996</v>
      </c>
      <c r="AQ24" s="59">
        <f t="shared" si="14"/>
        <v>-320018.56899999996</v>
      </c>
      <c r="AR24" s="59">
        <f t="shared" si="14"/>
        <v>-323985.58899999998</v>
      </c>
      <c r="AS24" s="59">
        <f t="shared" si="14"/>
        <v>-328491.40149999998</v>
      </c>
      <c r="AT24" s="59">
        <f t="shared" si="14"/>
        <v>-333675.1715</v>
      </c>
      <c r="AU24" s="59">
        <f t="shared" si="14"/>
        <v>-344678.8615</v>
      </c>
      <c r="AV24" s="59">
        <f t="shared" si="14"/>
        <v>-348645.88150000002</v>
      </c>
      <c r="AW24" s="59">
        <f t="shared" si="14"/>
        <v>-353151.69400000002</v>
      </c>
      <c r="AX24" s="59">
        <f t="shared" si="14"/>
        <v>-358335.46400000004</v>
      </c>
      <c r="AY24" s="59">
        <f t="shared" si="14"/>
        <v>-369339.15400000004</v>
      </c>
      <c r="AZ24" s="59">
        <f t="shared" si="14"/>
        <v>-373306.17400000006</v>
      </c>
      <c r="BA24" s="59">
        <f t="shared" si="14"/>
        <v>-377811.98650000006</v>
      </c>
      <c r="BB24" s="59">
        <f t="shared" si="14"/>
        <v>-382995.75650000008</v>
      </c>
      <c r="BC24" s="59">
        <f t="shared" si="14"/>
        <v>-393999.44650000008</v>
      </c>
      <c r="BD24" s="59">
        <f t="shared" si="14"/>
        <v>-398035.74450000009</v>
      </c>
      <c r="BE24" s="59">
        <f t="shared" si="14"/>
        <v>-402541.55700000009</v>
      </c>
      <c r="BF24" s="59">
        <f t="shared" si="14"/>
        <v>-407725.32700000011</v>
      </c>
      <c r="BG24" s="59">
        <f t="shared" si="14"/>
        <v>-418729.01700000011</v>
      </c>
      <c r="BH24" s="59">
        <f t="shared" si="14"/>
        <v>-422696.03700000013</v>
      </c>
      <c r="BI24" s="59">
        <f t="shared" si="14"/>
        <v>-427201.84950000013</v>
      </c>
      <c r="BJ24" s="59">
        <f t="shared" si="14"/>
        <v>-432385.61950000015</v>
      </c>
      <c r="BK24" s="59">
        <f t="shared" si="14"/>
        <v>-443389.30950000015</v>
      </c>
      <c r="BL24" s="59">
        <f t="shared" si="14"/>
        <v>-447356.32950000017</v>
      </c>
      <c r="BM24" s="59">
        <f t="shared" si="14"/>
        <v>-451862.14200000017</v>
      </c>
      <c r="BN24" s="59">
        <f t="shared" si="14"/>
        <v>-457045.91200000019</v>
      </c>
      <c r="BO24" s="59">
        <f t="shared" si="14"/>
        <v>-468049.60200000019</v>
      </c>
      <c r="BP24" s="59">
        <f t="shared" si="14"/>
        <v>-472016.62200000021</v>
      </c>
      <c r="BQ24" s="59">
        <f t="shared" ref="BQ24:BW24" si="15" xml:space="preserve"> BQ$20</f>
        <v>-476522.43450000021</v>
      </c>
      <c r="BR24" s="59">
        <f t="shared" si="15"/>
        <v>-481706.20450000023</v>
      </c>
      <c r="BS24" s="59">
        <f t="shared" si="15"/>
        <v>-492709.89450000023</v>
      </c>
      <c r="BT24" s="59">
        <f t="shared" si="15"/>
        <v>-492709.89450000023</v>
      </c>
      <c r="BU24" s="59">
        <f t="shared" si="15"/>
        <v>-492709.89450000023</v>
      </c>
      <c r="BV24" s="59">
        <f t="shared" si="15"/>
        <v>-492709.89450000023</v>
      </c>
      <c r="BW24" s="59">
        <f t="shared" si="15"/>
        <v>-492709.89450000023</v>
      </c>
      <c r="BX24" s="59"/>
    </row>
    <row r="25" spans="1:76" s="261" customFormat="1" ht="14.4" x14ac:dyDescent="0.25">
      <c r="A25" s="256"/>
      <c r="B25" s="256"/>
      <c r="C25" s="257"/>
      <c r="D25" s="258"/>
      <c r="E25" s="259" t="s">
        <v>232</v>
      </c>
      <c r="F25" s="260"/>
      <c r="G25" s="256"/>
      <c r="H25" s="260"/>
      <c r="I25" s="258"/>
      <c r="J25" s="258">
        <f t="shared" ref="J25:AO25" si="16">IF(J24&lt;0,0,J24*$F23)</f>
        <v>0</v>
      </c>
      <c r="K25" s="258">
        <f t="shared" si="16"/>
        <v>0</v>
      </c>
      <c r="L25" s="258">
        <f t="shared" si="16"/>
        <v>0</v>
      </c>
      <c r="M25" s="258">
        <f t="shared" si="16"/>
        <v>0</v>
      </c>
      <c r="N25" s="258">
        <f t="shared" si="16"/>
        <v>0</v>
      </c>
      <c r="O25" s="258">
        <f t="shared" si="16"/>
        <v>0</v>
      </c>
      <c r="P25" s="258">
        <f t="shared" si="16"/>
        <v>0</v>
      </c>
      <c r="Q25" s="258">
        <f t="shared" si="16"/>
        <v>0</v>
      </c>
      <c r="R25" s="258">
        <f t="shared" si="16"/>
        <v>0</v>
      </c>
      <c r="S25" s="258">
        <f t="shared" si="16"/>
        <v>0</v>
      </c>
      <c r="T25" s="258">
        <f t="shared" si="16"/>
        <v>0</v>
      </c>
      <c r="U25" s="258">
        <f t="shared" si="16"/>
        <v>0</v>
      </c>
      <c r="V25" s="258">
        <f t="shared" si="16"/>
        <v>0</v>
      </c>
      <c r="W25" s="258">
        <f t="shared" si="16"/>
        <v>0</v>
      </c>
      <c r="X25" s="258">
        <f t="shared" si="16"/>
        <v>0</v>
      </c>
      <c r="Y25" s="258">
        <f t="shared" si="16"/>
        <v>0</v>
      </c>
      <c r="Z25" s="258">
        <f t="shared" si="16"/>
        <v>0</v>
      </c>
      <c r="AA25" s="258">
        <f t="shared" si="16"/>
        <v>0</v>
      </c>
      <c r="AB25" s="258">
        <f t="shared" si="16"/>
        <v>0</v>
      </c>
      <c r="AC25" s="258">
        <f t="shared" si="16"/>
        <v>0</v>
      </c>
      <c r="AD25" s="258">
        <f t="shared" si="16"/>
        <v>0</v>
      </c>
      <c r="AE25" s="258">
        <f t="shared" si="16"/>
        <v>0</v>
      </c>
      <c r="AF25" s="258">
        <f t="shared" si="16"/>
        <v>0</v>
      </c>
      <c r="AG25" s="258">
        <f t="shared" si="16"/>
        <v>0</v>
      </c>
      <c r="AH25" s="258">
        <f t="shared" si="16"/>
        <v>0</v>
      </c>
      <c r="AI25" s="258">
        <f t="shared" si="16"/>
        <v>0</v>
      </c>
      <c r="AJ25" s="258">
        <f t="shared" si="16"/>
        <v>0</v>
      </c>
      <c r="AK25" s="258">
        <f t="shared" si="16"/>
        <v>0</v>
      </c>
      <c r="AL25" s="258">
        <f t="shared" si="16"/>
        <v>0</v>
      </c>
      <c r="AM25" s="258">
        <f t="shared" si="16"/>
        <v>0</v>
      </c>
      <c r="AN25" s="258">
        <f t="shared" si="16"/>
        <v>0</v>
      </c>
      <c r="AO25" s="258">
        <f t="shared" si="16"/>
        <v>0</v>
      </c>
      <c r="AP25" s="258">
        <f t="shared" ref="AP25:BU25" si="17">IF(AP24&lt;0,0,AP24*$F23)</f>
        <v>0</v>
      </c>
      <c r="AQ25" s="258">
        <f t="shared" si="17"/>
        <v>0</v>
      </c>
      <c r="AR25" s="258">
        <f t="shared" si="17"/>
        <v>0</v>
      </c>
      <c r="AS25" s="258">
        <f t="shared" si="17"/>
        <v>0</v>
      </c>
      <c r="AT25" s="258">
        <f t="shared" si="17"/>
        <v>0</v>
      </c>
      <c r="AU25" s="258">
        <f t="shared" si="17"/>
        <v>0</v>
      </c>
      <c r="AV25" s="258">
        <f t="shared" si="17"/>
        <v>0</v>
      </c>
      <c r="AW25" s="258">
        <f t="shared" si="17"/>
        <v>0</v>
      </c>
      <c r="AX25" s="258">
        <f t="shared" si="17"/>
        <v>0</v>
      </c>
      <c r="AY25" s="258">
        <f t="shared" si="17"/>
        <v>0</v>
      </c>
      <c r="AZ25" s="258">
        <f t="shared" si="17"/>
        <v>0</v>
      </c>
      <c r="BA25" s="258">
        <f t="shared" si="17"/>
        <v>0</v>
      </c>
      <c r="BB25" s="258">
        <f t="shared" si="17"/>
        <v>0</v>
      </c>
      <c r="BC25" s="258">
        <f t="shared" si="17"/>
        <v>0</v>
      </c>
      <c r="BD25" s="258">
        <f t="shared" si="17"/>
        <v>0</v>
      </c>
      <c r="BE25" s="258">
        <f t="shared" si="17"/>
        <v>0</v>
      </c>
      <c r="BF25" s="258">
        <f t="shared" si="17"/>
        <v>0</v>
      </c>
      <c r="BG25" s="258">
        <f t="shared" si="17"/>
        <v>0</v>
      </c>
      <c r="BH25" s="258">
        <f t="shared" si="17"/>
        <v>0</v>
      </c>
      <c r="BI25" s="258">
        <f t="shared" si="17"/>
        <v>0</v>
      </c>
      <c r="BJ25" s="258">
        <f t="shared" si="17"/>
        <v>0</v>
      </c>
      <c r="BK25" s="258">
        <f t="shared" si="17"/>
        <v>0</v>
      </c>
      <c r="BL25" s="258">
        <f t="shared" si="17"/>
        <v>0</v>
      </c>
      <c r="BM25" s="258">
        <f t="shared" si="17"/>
        <v>0</v>
      </c>
      <c r="BN25" s="258">
        <f t="shared" si="17"/>
        <v>0</v>
      </c>
      <c r="BO25" s="258">
        <f t="shared" si="17"/>
        <v>0</v>
      </c>
      <c r="BP25" s="258">
        <f t="shared" si="17"/>
        <v>0</v>
      </c>
      <c r="BQ25" s="258">
        <f t="shared" si="17"/>
        <v>0</v>
      </c>
      <c r="BR25" s="258">
        <f t="shared" si="17"/>
        <v>0</v>
      </c>
      <c r="BS25" s="258">
        <f t="shared" si="17"/>
        <v>0</v>
      </c>
      <c r="BT25" s="258">
        <f t="shared" si="17"/>
        <v>0</v>
      </c>
      <c r="BU25" s="258">
        <f t="shared" si="17"/>
        <v>0</v>
      </c>
      <c r="BV25" s="258">
        <f t="shared" ref="BV25:BW25" si="18">IF(BV24&lt;0,0,BV24*$F23)</f>
        <v>0</v>
      </c>
      <c r="BW25" s="258">
        <f t="shared" si="18"/>
        <v>0</v>
      </c>
      <c r="BX25" s="258"/>
    </row>
    <row r="26" spans="1:76" s="235" customFormat="1" ht="14.4" x14ac:dyDescent="0.25">
      <c r="A26" s="195"/>
      <c r="B26" s="195"/>
      <c r="C26" s="196"/>
      <c r="D26" s="197"/>
      <c r="E26" s="232" t="str">
        <f xml:space="preserve"> LEFT(E25, LEN(E25) - 4)</f>
        <v>tax paid</v>
      </c>
      <c r="F26" s="232"/>
      <c r="G26" s="233" t="str">
        <f>Smu</f>
        <v>USD k</v>
      </c>
      <c r="H26" s="232">
        <f xml:space="preserve"> SUM(J26:BW26)</f>
        <v>0</v>
      </c>
      <c r="I26" s="232"/>
      <c r="J26" s="232">
        <f t="shared" ref="J26:AO26" si="19">IF(J25&lt;1,0, -1 * J25)</f>
        <v>0</v>
      </c>
      <c r="K26" s="232">
        <f t="shared" si="19"/>
        <v>0</v>
      </c>
      <c r="L26" s="232">
        <f t="shared" si="19"/>
        <v>0</v>
      </c>
      <c r="M26" s="232">
        <f t="shared" si="19"/>
        <v>0</v>
      </c>
      <c r="N26" s="232">
        <f t="shared" si="19"/>
        <v>0</v>
      </c>
      <c r="O26" s="232">
        <f t="shared" si="19"/>
        <v>0</v>
      </c>
      <c r="P26" s="232">
        <f t="shared" si="19"/>
        <v>0</v>
      </c>
      <c r="Q26" s="232">
        <f t="shared" si="19"/>
        <v>0</v>
      </c>
      <c r="R26" s="232">
        <f t="shared" si="19"/>
        <v>0</v>
      </c>
      <c r="S26" s="232">
        <f t="shared" si="19"/>
        <v>0</v>
      </c>
      <c r="T26" s="232">
        <f t="shared" si="19"/>
        <v>0</v>
      </c>
      <c r="U26" s="232">
        <f t="shared" si="19"/>
        <v>0</v>
      </c>
      <c r="V26" s="232">
        <f t="shared" si="19"/>
        <v>0</v>
      </c>
      <c r="W26" s="232">
        <f t="shared" si="19"/>
        <v>0</v>
      </c>
      <c r="X26" s="232">
        <f t="shared" si="19"/>
        <v>0</v>
      </c>
      <c r="Y26" s="232">
        <f t="shared" si="19"/>
        <v>0</v>
      </c>
      <c r="Z26" s="232">
        <f t="shared" si="19"/>
        <v>0</v>
      </c>
      <c r="AA26" s="232">
        <f t="shared" si="19"/>
        <v>0</v>
      </c>
      <c r="AB26" s="232">
        <f t="shared" si="19"/>
        <v>0</v>
      </c>
      <c r="AC26" s="232">
        <f t="shared" si="19"/>
        <v>0</v>
      </c>
      <c r="AD26" s="232">
        <f t="shared" si="19"/>
        <v>0</v>
      </c>
      <c r="AE26" s="232">
        <f t="shared" si="19"/>
        <v>0</v>
      </c>
      <c r="AF26" s="232">
        <f t="shared" si="19"/>
        <v>0</v>
      </c>
      <c r="AG26" s="232">
        <f t="shared" si="19"/>
        <v>0</v>
      </c>
      <c r="AH26" s="232">
        <f t="shared" si="19"/>
        <v>0</v>
      </c>
      <c r="AI26" s="232">
        <f t="shared" si="19"/>
        <v>0</v>
      </c>
      <c r="AJ26" s="232">
        <f t="shared" si="19"/>
        <v>0</v>
      </c>
      <c r="AK26" s="232">
        <f t="shared" si="19"/>
        <v>0</v>
      </c>
      <c r="AL26" s="232">
        <f t="shared" si="19"/>
        <v>0</v>
      </c>
      <c r="AM26" s="232">
        <f t="shared" si="19"/>
        <v>0</v>
      </c>
      <c r="AN26" s="232">
        <f t="shared" si="19"/>
        <v>0</v>
      </c>
      <c r="AO26" s="232">
        <f t="shared" si="19"/>
        <v>0</v>
      </c>
      <c r="AP26" s="232">
        <f t="shared" ref="AP26:BU26" si="20">IF(AP25&lt;1,0, -1 * AP25)</f>
        <v>0</v>
      </c>
      <c r="AQ26" s="232">
        <f t="shared" si="20"/>
        <v>0</v>
      </c>
      <c r="AR26" s="232">
        <f t="shared" si="20"/>
        <v>0</v>
      </c>
      <c r="AS26" s="232">
        <f t="shared" si="20"/>
        <v>0</v>
      </c>
      <c r="AT26" s="232">
        <f t="shared" si="20"/>
        <v>0</v>
      </c>
      <c r="AU26" s="232">
        <f t="shared" si="20"/>
        <v>0</v>
      </c>
      <c r="AV26" s="232">
        <f t="shared" si="20"/>
        <v>0</v>
      </c>
      <c r="AW26" s="232">
        <f t="shared" si="20"/>
        <v>0</v>
      </c>
      <c r="AX26" s="232">
        <f t="shared" si="20"/>
        <v>0</v>
      </c>
      <c r="AY26" s="232">
        <f t="shared" si="20"/>
        <v>0</v>
      </c>
      <c r="AZ26" s="232">
        <f t="shared" si="20"/>
        <v>0</v>
      </c>
      <c r="BA26" s="232">
        <f t="shared" si="20"/>
        <v>0</v>
      </c>
      <c r="BB26" s="232">
        <f t="shared" si="20"/>
        <v>0</v>
      </c>
      <c r="BC26" s="232">
        <f t="shared" si="20"/>
        <v>0</v>
      </c>
      <c r="BD26" s="232">
        <f t="shared" si="20"/>
        <v>0</v>
      </c>
      <c r="BE26" s="232">
        <f t="shared" si="20"/>
        <v>0</v>
      </c>
      <c r="BF26" s="232">
        <f t="shared" si="20"/>
        <v>0</v>
      </c>
      <c r="BG26" s="232">
        <f t="shared" si="20"/>
        <v>0</v>
      </c>
      <c r="BH26" s="232">
        <f t="shared" si="20"/>
        <v>0</v>
      </c>
      <c r="BI26" s="232">
        <f t="shared" si="20"/>
        <v>0</v>
      </c>
      <c r="BJ26" s="232">
        <f t="shared" si="20"/>
        <v>0</v>
      </c>
      <c r="BK26" s="232">
        <f t="shared" si="20"/>
        <v>0</v>
      </c>
      <c r="BL26" s="232">
        <f t="shared" si="20"/>
        <v>0</v>
      </c>
      <c r="BM26" s="232">
        <f t="shared" si="20"/>
        <v>0</v>
      </c>
      <c r="BN26" s="232">
        <f t="shared" si="20"/>
        <v>0</v>
      </c>
      <c r="BO26" s="232">
        <f t="shared" si="20"/>
        <v>0</v>
      </c>
      <c r="BP26" s="232">
        <f t="shared" si="20"/>
        <v>0</v>
      </c>
      <c r="BQ26" s="232">
        <f t="shared" si="20"/>
        <v>0</v>
      </c>
      <c r="BR26" s="232">
        <f t="shared" si="20"/>
        <v>0</v>
      </c>
      <c r="BS26" s="232">
        <f t="shared" si="20"/>
        <v>0</v>
      </c>
      <c r="BT26" s="232">
        <f t="shared" si="20"/>
        <v>0</v>
      </c>
      <c r="BU26" s="232">
        <f t="shared" si="20"/>
        <v>0</v>
      </c>
      <c r="BV26" s="232">
        <f t="shared" ref="BV26:BW26" si="21">IF(BV25&lt;1,0, -1 * BV25)</f>
        <v>0</v>
      </c>
      <c r="BW26" s="232">
        <f t="shared" si="21"/>
        <v>0</v>
      </c>
      <c r="BX26" s="234"/>
    </row>
    <row r="27" spans="1:76" s="235" customFormat="1" ht="14.4" x14ac:dyDescent="0.25">
      <c r="A27" s="195"/>
      <c r="B27" s="195"/>
      <c r="C27" s="196"/>
      <c r="D27" s="197"/>
      <c r="E27" s="232"/>
      <c r="F27" s="232"/>
      <c r="G27" s="233"/>
      <c r="H27" s="232"/>
      <c r="I27" s="232"/>
      <c r="J27" s="232"/>
      <c r="K27" s="232"/>
      <c r="L27" s="232"/>
      <c r="M27" s="232"/>
      <c r="N27" s="232"/>
      <c r="O27" s="232"/>
      <c r="P27" s="232"/>
      <c r="Q27" s="232"/>
      <c r="R27" s="232"/>
      <c r="S27" s="232"/>
      <c r="T27" s="232"/>
      <c r="U27" s="232"/>
      <c r="V27" s="232"/>
      <c r="W27" s="232"/>
      <c r="X27" s="232"/>
      <c r="Y27" s="232"/>
      <c r="Z27" s="232"/>
      <c r="AA27" s="232"/>
      <c r="AB27" s="232"/>
      <c r="AC27" s="232"/>
      <c r="AD27" s="232"/>
      <c r="AE27" s="232"/>
      <c r="AF27" s="232"/>
      <c r="AG27" s="232"/>
      <c r="AH27" s="232"/>
      <c r="AI27" s="232"/>
      <c r="AJ27" s="232"/>
      <c r="AK27" s="232"/>
      <c r="AL27" s="232"/>
      <c r="AM27" s="232"/>
      <c r="AN27" s="232"/>
      <c r="AO27" s="232"/>
      <c r="AP27" s="232"/>
      <c r="AQ27" s="232"/>
      <c r="AR27" s="232"/>
      <c r="AS27" s="232"/>
      <c r="AT27" s="232"/>
      <c r="AU27" s="232"/>
      <c r="AV27" s="232"/>
      <c r="AW27" s="232"/>
      <c r="AX27" s="232"/>
      <c r="AY27" s="232"/>
      <c r="AZ27" s="232"/>
      <c r="BA27" s="232"/>
      <c r="BB27" s="232"/>
      <c r="BC27" s="232"/>
      <c r="BD27" s="232"/>
      <c r="BE27" s="232"/>
      <c r="BF27" s="232"/>
      <c r="BG27" s="232"/>
      <c r="BH27" s="232"/>
      <c r="BI27" s="232"/>
      <c r="BJ27" s="232"/>
      <c r="BK27" s="232"/>
      <c r="BL27" s="232"/>
      <c r="BM27" s="232"/>
      <c r="BN27" s="232"/>
      <c r="BO27" s="232"/>
      <c r="BP27" s="232"/>
      <c r="BQ27" s="232"/>
      <c r="BR27" s="232"/>
      <c r="BS27" s="232"/>
      <c r="BT27" s="232"/>
      <c r="BU27" s="232"/>
      <c r="BV27" s="232"/>
      <c r="BW27" s="232"/>
      <c r="BX27" s="234"/>
    </row>
    <row r="28" spans="1:76" s="39" customFormat="1" ht="14.4" x14ac:dyDescent="0.25">
      <c r="A28" s="52"/>
      <c r="B28" s="52"/>
      <c r="C28" s="53"/>
      <c r="D28" s="54"/>
      <c r="E28" s="268" t="str">
        <f xml:space="preserve"> InpC!E$72</f>
        <v xml:space="preserve">Tax rebate rate </v>
      </c>
      <c r="F28" s="269">
        <f xml:space="preserve"> InpC!F$72</f>
        <v>0.25</v>
      </c>
      <c r="G28" s="270" t="str">
        <f xml:space="preserve"> InpC!G$72</f>
        <v>%</v>
      </c>
      <c r="H28" s="88"/>
      <c r="I28" s="88"/>
      <c r="J28" s="88"/>
      <c r="K28" s="88"/>
      <c r="L28" s="88"/>
      <c r="M28" s="88"/>
      <c r="N28" s="88"/>
      <c r="O28" s="88"/>
      <c r="P28" s="88"/>
      <c r="Q28" s="88"/>
      <c r="R28" s="88"/>
      <c r="S28" s="88"/>
      <c r="T28" s="88"/>
      <c r="U28" s="88"/>
      <c r="V28" s="88"/>
      <c r="W28" s="88"/>
      <c r="X28" s="88"/>
      <c r="Y28" s="88"/>
      <c r="Z28" s="88"/>
      <c r="AA28" s="88"/>
      <c r="AB28" s="88"/>
      <c r="AC28" s="88"/>
      <c r="AD28" s="88"/>
      <c r="AE28" s="88"/>
      <c r="AF28" s="88"/>
      <c r="AG28" s="88"/>
      <c r="AH28" s="88"/>
      <c r="AI28" s="88"/>
      <c r="AJ28" s="88"/>
      <c r="AK28" s="88"/>
      <c r="AL28" s="88"/>
      <c r="AM28" s="88"/>
      <c r="AN28" s="88"/>
      <c r="AO28" s="88"/>
      <c r="AP28" s="88"/>
      <c r="AQ28" s="88"/>
      <c r="AR28" s="88"/>
      <c r="AS28" s="88"/>
      <c r="AT28" s="88"/>
      <c r="AU28" s="88"/>
      <c r="AV28" s="88"/>
      <c r="AW28" s="88"/>
      <c r="AX28" s="88"/>
      <c r="AY28" s="88"/>
      <c r="AZ28" s="88"/>
      <c r="BA28" s="88"/>
      <c r="BB28" s="88"/>
      <c r="BC28" s="88"/>
      <c r="BD28" s="88"/>
      <c r="BE28" s="88"/>
      <c r="BF28" s="88"/>
      <c r="BG28" s="88"/>
      <c r="BH28" s="88"/>
      <c r="BI28" s="88"/>
      <c r="BJ28" s="88"/>
      <c r="BK28" s="88"/>
      <c r="BL28" s="88"/>
      <c r="BM28" s="88"/>
      <c r="BN28" s="88"/>
      <c r="BO28" s="88"/>
      <c r="BP28" s="88"/>
      <c r="BQ28" s="88"/>
      <c r="BR28" s="88"/>
      <c r="BS28" s="88"/>
      <c r="BT28" s="88"/>
      <c r="BU28" s="88"/>
      <c r="BV28" s="88"/>
      <c r="BW28" s="88"/>
      <c r="BX28" s="80"/>
    </row>
    <row r="29" spans="1:76" s="39" customFormat="1" ht="14.4" x14ac:dyDescent="0.25">
      <c r="A29" s="52"/>
      <c r="B29" s="52"/>
      <c r="C29" s="53"/>
      <c r="D29" s="54"/>
      <c r="E29" s="88" t="s">
        <v>233</v>
      </c>
      <c r="F29" s="88"/>
      <c r="G29" s="88"/>
      <c r="H29" s="88"/>
      <c r="I29" s="88"/>
      <c r="J29" s="88">
        <f t="shared" ref="J29:AO29" si="22">IF(J26&gt;0,J26,0)</f>
        <v>0</v>
      </c>
      <c r="K29" s="88">
        <f t="shared" si="22"/>
        <v>0</v>
      </c>
      <c r="L29" s="88">
        <f t="shared" si="22"/>
        <v>0</v>
      </c>
      <c r="M29" s="88">
        <f t="shared" si="22"/>
        <v>0</v>
      </c>
      <c r="N29" s="88">
        <f t="shared" si="22"/>
        <v>0</v>
      </c>
      <c r="O29" s="88">
        <f t="shared" si="22"/>
        <v>0</v>
      </c>
      <c r="P29" s="88">
        <f t="shared" si="22"/>
        <v>0</v>
      </c>
      <c r="Q29" s="88">
        <f t="shared" si="22"/>
        <v>0</v>
      </c>
      <c r="R29" s="88">
        <f t="shared" si="22"/>
        <v>0</v>
      </c>
      <c r="S29" s="88">
        <f t="shared" si="22"/>
        <v>0</v>
      </c>
      <c r="T29" s="88">
        <f t="shared" si="22"/>
        <v>0</v>
      </c>
      <c r="U29" s="88">
        <f t="shared" si="22"/>
        <v>0</v>
      </c>
      <c r="V29" s="88">
        <f t="shared" si="22"/>
        <v>0</v>
      </c>
      <c r="W29" s="88">
        <f t="shared" si="22"/>
        <v>0</v>
      </c>
      <c r="X29" s="88">
        <f t="shared" si="22"/>
        <v>0</v>
      </c>
      <c r="Y29" s="88">
        <f t="shared" si="22"/>
        <v>0</v>
      </c>
      <c r="Z29" s="88">
        <f t="shared" si="22"/>
        <v>0</v>
      </c>
      <c r="AA29" s="88">
        <f t="shared" si="22"/>
        <v>0</v>
      </c>
      <c r="AB29" s="88">
        <f t="shared" si="22"/>
        <v>0</v>
      </c>
      <c r="AC29" s="88">
        <f t="shared" si="22"/>
        <v>0</v>
      </c>
      <c r="AD29" s="88">
        <f t="shared" si="22"/>
        <v>0</v>
      </c>
      <c r="AE29" s="88">
        <f t="shared" si="22"/>
        <v>0</v>
      </c>
      <c r="AF29" s="88">
        <f t="shared" si="22"/>
        <v>0</v>
      </c>
      <c r="AG29" s="88">
        <f t="shared" si="22"/>
        <v>0</v>
      </c>
      <c r="AH29" s="88">
        <f t="shared" si="22"/>
        <v>0</v>
      </c>
      <c r="AI29" s="88">
        <f t="shared" si="22"/>
        <v>0</v>
      </c>
      <c r="AJ29" s="88">
        <f t="shared" si="22"/>
        <v>0</v>
      </c>
      <c r="AK29" s="88">
        <f t="shared" si="22"/>
        <v>0</v>
      </c>
      <c r="AL29" s="88">
        <f t="shared" si="22"/>
        <v>0</v>
      </c>
      <c r="AM29" s="88">
        <f t="shared" si="22"/>
        <v>0</v>
      </c>
      <c r="AN29" s="88">
        <f t="shared" si="22"/>
        <v>0</v>
      </c>
      <c r="AO29" s="88">
        <f t="shared" si="22"/>
        <v>0</v>
      </c>
      <c r="AP29" s="88">
        <f t="shared" ref="AP29:BW29" si="23">IF(AP26&gt;0,AP26,0)</f>
        <v>0</v>
      </c>
      <c r="AQ29" s="88">
        <f t="shared" si="23"/>
        <v>0</v>
      </c>
      <c r="AR29" s="88">
        <f t="shared" si="23"/>
        <v>0</v>
      </c>
      <c r="AS29" s="88">
        <f t="shared" si="23"/>
        <v>0</v>
      </c>
      <c r="AT29" s="88">
        <f t="shared" si="23"/>
        <v>0</v>
      </c>
      <c r="AU29" s="88">
        <f t="shared" si="23"/>
        <v>0</v>
      </c>
      <c r="AV29" s="88">
        <f t="shared" si="23"/>
        <v>0</v>
      </c>
      <c r="AW29" s="88">
        <f t="shared" si="23"/>
        <v>0</v>
      </c>
      <c r="AX29" s="88">
        <f t="shared" si="23"/>
        <v>0</v>
      </c>
      <c r="AY29" s="88">
        <f t="shared" si="23"/>
        <v>0</v>
      </c>
      <c r="AZ29" s="88">
        <f t="shared" si="23"/>
        <v>0</v>
      </c>
      <c r="BA29" s="88">
        <f t="shared" si="23"/>
        <v>0</v>
      </c>
      <c r="BB29" s="88">
        <f t="shared" si="23"/>
        <v>0</v>
      </c>
      <c r="BC29" s="88">
        <f t="shared" si="23"/>
        <v>0</v>
      </c>
      <c r="BD29" s="88">
        <f t="shared" si="23"/>
        <v>0</v>
      </c>
      <c r="BE29" s="88">
        <f t="shared" si="23"/>
        <v>0</v>
      </c>
      <c r="BF29" s="88">
        <f t="shared" si="23"/>
        <v>0</v>
      </c>
      <c r="BG29" s="88">
        <f t="shared" si="23"/>
        <v>0</v>
      </c>
      <c r="BH29" s="88">
        <f t="shared" si="23"/>
        <v>0</v>
      </c>
      <c r="BI29" s="88">
        <f t="shared" si="23"/>
        <v>0</v>
      </c>
      <c r="BJ29" s="88">
        <f t="shared" si="23"/>
        <v>0</v>
      </c>
      <c r="BK29" s="88">
        <f t="shared" si="23"/>
        <v>0</v>
      </c>
      <c r="BL29" s="88">
        <f t="shared" si="23"/>
        <v>0</v>
      </c>
      <c r="BM29" s="88">
        <f t="shared" si="23"/>
        <v>0</v>
      </c>
      <c r="BN29" s="88">
        <f t="shared" si="23"/>
        <v>0</v>
      </c>
      <c r="BO29" s="88">
        <f t="shared" si="23"/>
        <v>0</v>
      </c>
      <c r="BP29" s="88">
        <f t="shared" si="23"/>
        <v>0</v>
      </c>
      <c r="BQ29" s="88">
        <f t="shared" si="23"/>
        <v>0</v>
      </c>
      <c r="BR29" s="88">
        <f t="shared" si="23"/>
        <v>0</v>
      </c>
      <c r="BS29" s="88">
        <f t="shared" si="23"/>
        <v>0</v>
      </c>
      <c r="BT29" s="88">
        <f t="shared" si="23"/>
        <v>0</v>
      </c>
      <c r="BU29" s="88">
        <f t="shared" si="23"/>
        <v>0</v>
      </c>
      <c r="BV29" s="88">
        <f t="shared" si="23"/>
        <v>0</v>
      </c>
      <c r="BW29" s="88">
        <f t="shared" si="23"/>
        <v>0</v>
      </c>
      <c r="BX29" s="80"/>
    </row>
    <row r="30" spans="1:76" s="275" customFormat="1" ht="14.4" x14ac:dyDescent="0.25">
      <c r="A30" s="256"/>
      <c r="B30" s="256"/>
      <c r="C30" s="257"/>
      <c r="D30" s="258"/>
      <c r="E30" s="271" t="s">
        <v>234</v>
      </c>
      <c r="F30" s="272"/>
      <c r="G30" s="273"/>
      <c r="H30" s="274"/>
      <c r="I30" s="274"/>
      <c r="J30" s="274">
        <f t="shared" ref="J30:AO30" si="24">J29*$F28</f>
        <v>0</v>
      </c>
      <c r="K30" s="274">
        <f t="shared" si="24"/>
        <v>0</v>
      </c>
      <c r="L30" s="274">
        <f t="shared" si="24"/>
        <v>0</v>
      </c>
      <c r="M30" s="274">
        <f t="shared" si="24"/>
        <v>0</v>
      </c>
      <c r="N30" s="274">
        <f t="shared" si="24"/>
        <v>0</v>
      </c>
      <c r="O30" s="274">
        <f t="shared" si="24"/>
        <v>0</v>
      </c>
      <c r="P30" s="274">
        <f t="shared" si="24"/>
        <v>0</v>
      </c>
      <c r="Q30" s="274">
        <f t="shared" si="24"/>
        <v>0</v>
      </c>
      <c r="R30" s="274">
        <f t="shared" si="24"/>
        <v>0</v>
      </c>
      <c r="S30" s="274">
        <f t="shared" si="24"/>
        <v>0</v>
      </c>
      <c r="T30" s="274">
        <f t="shared" si="24"/>
        <v>0</v>
      </c>
      <c r="U30" s="274">
        <f t="shared" si="24"/>
        <v>0</v>
      </c>
      <c r="V30" s="274">
        <f t="shared" si="24"/>
        <v>0</v>
      </c>
      <c r="W30" s="274">
        <f t="shared" si="24"/>
        <v>0</v>
      </c>
      <c r="X30" s="274">
        <f t="shared" si="24"/>
        <v>0</v>
      </c>
      <c r="Y30" s="274">
        <f t="shared" si="24"/>
        <v>0</v>
      </c>
      <c r="Z30" s="274">
        <f t="shared" si="24"/>
        <v>0</v>
      </c>
      <c r="AA30" s="274">
        <f t="shared" si="24"/>
        <v>0</v>
      </c>
      <c r="AB30" s="274">
        <f t="shared" si="24"/>
        <v>0</v>
      </c>
      <c r="AC30" s="274">
        <f t="shared" si="24"/>
        <v>0</v>
      </c>
      <c r="AD30" s="274">
        <f t="shared" si="24"/>
        <v>0</v>
      </c>
      <c r="AE30" s="274">
        <f t="shared" si="24"/>
        <v>0</v>
      </c>
      <c r="AF30" s="274">
        <f t="shared" si="24"/>
        <v>0</v>
      </c>
      <c r="AG30" s="274">
        <f t="shared" si="24"/>
        <v>0</v>
      </c>
      <c r="AH30" s="274">
        <f t="shared" si="24"/>
        <v>0</v>
      </c>
      <c r="AI30" s="274">
        <f t="shared" si="24"/>
        <v>0</v>
      </c>
      <c r="AJ30" s="274">
        <f t="shared" si="24"/>
        <v>0</v>
      </c>
      <c r="AK30" s="274">
        <f t="shared" si="24"/>
        <v>0</v>
      </c>
      <c r="AL30" s="274">
        <f t="shared" si="24"/>
        <v>0</v>
      </c>
      <c r="AM30" s="274">
        <f t="shared" si="24"/>
        <v>0</v>
      </c>
      <c r="AN30" s="274">
        <f t="shared" si="24"/>
        <v>0</v>
      </c>
      <c r="AO30" s="274">
        <f t="shared" si="24"/>
        <v>0</v>
      </c>
      <c r="AP30" s="274">
        <f t="shared" ref="AP30:BU30" si="25">AP29*$F28</f>
        <v>0</v>
      </c>
      <c r="AQ30" s="274">
        <f t="shared" si="25"/>
        <v>0</v>
      </c>
      <c r="AR30" s="274">
        <f t="shared" si="25"/>
        <v>0</v>
      </c>
      <c r="AS30" s="274">
        <f t="shared" si="25"/>
        <v>0</v>
      </c>
      <c r="AT30" s="274">
        <f t="shared" si="25"/>
        <v>0</v>
      </c>
      <c r="AU30" s="274">
        <f t="shared" si="25"/>
        <v>0</v>
      </c>
      <c r="AV30" s="274">
        <f t="shared" si="25"/>
        <v>0</v>
      </c>
      <c r="AW30" s="274">
        <f t="shared" si="25"/>
        <v>0</v>
      </c>
      <c r="AX30" s="274">
        <f t="shared" si="25"/>
        <v>0</v>
      </c>
      <c r="AY30" s="274">
        <f t="shared" si="25"/>
        <v>0</v>
      </c>
      <c r="AZ30" s="274">
        <f t="shared" si="25"/>
        <v>0</v>
      </c>
      <c r="BA30" s="274">
        <f t="shared" si="25"/>
        <v>0</v>
      </c>
      <c r="BB30" s="274">
        <f t="shared" si="25"/>
        <v>0</v>
      </c>
      <c r="BC30" s="274">
        <f t="shared" si="25"/>
        <v>0</v>
      </c>
      <c r="BD30" s="274">
        <f t="shared" si="25"/>
        <v>0</v>
      </c>
      <c r="BE30" s="274">
        <f t="shared" si="25"/>
        <v>0</v>
      </c>
      <c r="BF30" s="274">
        <f t="shared" si="25"/>
        <v>0</v>
      </c>
      <c r="BG30" s="274">
        <f t="shared" si="25"/>
        <v>0</v>
      </c>
      <c r="BH30" s="274">
        <f t="shared" si="25"/>
        <v>0</v>
      </c>
      <c r="BI30" s="274">
        <f t="shared" si="25"/>
        <v>0</v>
      </c>
      <c r="BJ30" s="274">
        <f t="shared" si="25"/>
        <v>0</v>
      </c>
      <c r="BK30" s="274">
        <f t="shared" si="25"/>
        <v>0</v>
      </c>
      <c r="BL30" s="274">
        <f t="shared" si="25"/>
        <v>0</v>
      </c>
      <c r="BM30" s="274">
        <f t="shared" si="25"/>
        <v>0</v>
      </c>
      <c r="BN30" s="274">
        <f t="shared" si="25"/>
        <v>0</v>
      </c>
      <c r="BO30" s="274">
        <f t="shared" si="25"/>
        <v>0</v>
      </c>
      <c r="BP30" s="274">
        <f t="shared" si="25"/>
        <v>0</v>
      </c>
      <c r="BQ30" s="274">
        <f t="shared" si="25"/>
        <v>0</v>
      </c>
      <c r="BR30" s="274">
        <f t="shared" si="25"/>
        <v>0</v>
      </c>
      <c r="BS30" s="274">
        <f t="shared" si="25"/>
        <v>0</v>
      </c>
      <c r="BT30" s="274">
        <f t="shared" si="25"/>
        <v>0</v>
      </c>
      <c r="BU30" s="274">
        <f t="shared" si="25"/>
        <v>0</v>
      </c>
      <c r="BV30" s="274">
        <f t="shared" ref="BV30:BW30" si="26">BV29*$F28</f>
        <v>0</v>
      </c>
      <c r="BW30" s="274">
        <f t="shared" si="26"/>
        <v>0</v>
      </c>
      <c r="BX30" s="274"/>
    </row>
    <row r="31" spans="1:76" s="16" customFormat="1" ht="14.4" x14ac:dyDescent="0.25">
      <c r="A31" s="56"/>
      <c r="B31" s="56"/>
      <c r="C31" s="57"/>
      <c r="D31" s="59"/>
      <c r="E31" s="65"/>
      <c r="F31" s="66"/>
      <c r="G31" s="56"/>
      <c r="H31" s="66"/>
      <c r="I31" s="59"/>
      <c r="J31" s="59"/>
      <c r="K31" s="59"/>
      <c r="L31" s="59"/>
      <c r="M31" s="59"/>
      <c r="N31" s="59"/>
      <c r="O31" s="59"/>
      <c r="P31" s="59"/>
      <c r="Q31" s="59"/>
      <c r="R31" s="59"/>
      <c r="S31" s="59"/>
      <c r="T31" s="59"/>
      <c r="U31" s="59"/>
      <c r="V31" s="59"/>
      <c r="W31" s="59"/>
      <c r="X31" s="59"/>
      <c r="Y31" s="59"/>
      <c r="Z31" s="59"/>
      <c r="AA31" s="59"/>
      <c r="AB31" s="59"/>
      <c r="AC31" s="59"/>
      <c r="AD31" s="59"/>
      <c r="AE31" s="59"/>
      <c r="AF31" s="59"/>
      <c r="AG31" s="59"/>
      <c r="AH31" s="59"/>
      <c r="AI31" s="59"/>
      <c r="AJ31" s="59"/>
      <c r="AK31" s="59"/>
      <c r="AL31" s="59"/>
      <c r="AM31" s="59"/>
      <c r="AN31" s="59"/>
      <c r="AO31" s="59"/>
      <c r="AP31" s="59"/>
      <c r="AQ31" s="59"/>
      <c r="AR31" s="59"/>
      <c r="AS31" s="59"/>
      <c r="AT31" s="59"/>
      <c r="AU31" s="59"/>
      <c r="AV31" s="59"/>
      <c r="AW31" s="59"/>
      <c r="AX31" s="59"/>
      <c r="AY31" s="59"/>
      <c r="AZ31" s="59"/>
      <c r="BA31" s="59"/>
      <c r="BB31" s="59"/>
      <c r="BC31" s="59"/>
      <c r="BD31" s="59"/>
      <c r="BE31" s="59"/>
      <c r="BF31" s="59"/>
      <c r="BG31" s="59"/>
      <c r="BH31" s="59"/>
      <c r="BI31" s="59"/>
      <c r="BJ31" s="59"/>
      <c r="BK31" s="59"/>
      <c r="BL31" s="59"/>
      <c r="BM31" s="59"/>
      <c r="BN31" s="59"/>
      <c r="BO31" s="59"/>
      <c r="BP31" s="59"/>
      <c r="BQ31" s="59"/>
      <c r="BR31" s="59"/>
      <c r="BS31" s="59"/>
      <c r="BT31" s="59"/>
      <c r="BU31" s="59"/>
      <c r="BV31" s="59"/>
      <c r="BW31" s="59"/>
      <c r="BX31" s="59"/>
    </row>
    <row r="32" spans="1:76" s="16" customFormat="1" ht="14.4" x14ac:dyDescent="0.25">
      <c r="A32" s="56" t="s">
        <v>225</v>
      </c>
      <c r="B32" s="56"/>
      <c r="C32" s="57"/>
      <c r="D32" s="59"/>
      <c r="E32" s="65"/>
      <c r="F32" s="66"/>
      <c r="G32" s="56"/>
      <c r="H32" s="66"/>
      <c r="I32" s="59"/>
      <c r="J32" s="59"/>
      <c r="K32" s="59"/>
      <c r="L32" s="59"/>
      <c r="M32" s="59"/>
      <c r="N32" s="59"/>
      <c r="O32" s="59"/>
      <c r="P32" s="59"/>
      <c r="Q32" s="59"/>
      <c r="R32" s="59"/>
      <c r="S32" s="59"/>
      <c r="T32" s="59"/>
      <c r="U32" s="59"/>
      <c r="V32" s="59"/>
      <c r="W32" s="59"/>
      <c r="X32" s="59"/>
      <c r="Y32" s="59"/>
      <c r="Z32" s="59"/>
      <c r="AA32" s="59"/>
      <c r="AB32" s="59"/>
      <c r="AC32" s="59"/>
      <c r="AD32" s="59"/>
      <c r="AE32" s="59"/>
      <c r="AF32" s="59"/>
      <c r="AG32" s="59"/>
      <c r="AH32" s="59"/>
      <c r="AI32" s="59"/>
      <c r="AJ32" s="59"/>
      <c r="AK32" s="59"/>
      <c r="AL32" s="59"/>
      <c r="AM32" s="59"/>
      <c r="AN32" s="59"/>
      <c r="AO32" s="59"/>
      <c r="AP32" s="59"/>
      <c r="AQ32" s="59"/>
      <c r="AR32" s="59"/>
      <c r="AS32" s="59"/>
      <c r="AT32" s="59"/>
      <c r="AU32" s="59"/>
      <c r="AV32" s="59"/>
      <c r="AW32" s="59"/>
      <c r="AX32" s="59"/>
      <c r="AY32" s="59"/>
      <c r="AZ32" s="59"/>
      <c r="BA32" s="59"/>
      <c r="BB32" s="59"/>
      <c r="BC32" s="59"/>
      <c r="BD32" s="59"/>
      <c r="BE32" s="59"/>
      <c r="BF32" s="59"/>
      <c r="BG32" s="59"/>
      <c r="BH32" s="59"/>
      <c r="BI32" s="59"/>
      <c r="BJ32" s="59"/>
      <c r="BK32" s="59"/>
      <c r="BL32" s="59"/>
      <c r="BM32" s="59"/>
      <c r="BN32" s="59"/>
      <c r="BO32" s="59"/>
      <c r="BP32" s="59"/>
      <c r="BQ32" s="59"/>
      <c r="BR32" s="59"/>
      <c r="BS32" s="59"/>
      <c r="BT32" s="59"/>
      <c r="BU32" s="59"/>
      <c r="BV32" s="59"/>
      <c r="BW32" s="59"/>
      <c r="BX32" s="59"/>
    </row>
    <row r="33" spans="1:76" s="16" customFormat="1" ht="14.4" x14ac:dyDescent="0.25">
      <c r="A33" s="56"/>
      <c r="B33" s="56"/>
      <c r="C33" s="57"/>
      <c r="D33" s="59"/>
      <c r="E33" s="243" t="str">
        <f xml:space="preserve"> InpC!E$71</f>
        <v>Coporation tax rate</v>
      </c>
      <c r="F33" s="255">
        <f xml:space="preserve"> InpC!F$71</f>
        <v>0.25</v>
      </c>
      <c r="G33" s="245" t="str">
        <f xml:space="preserve"> InpC!G$71</f>
        <v>%</v>
      </c>
      <c r="H33" s="66"/>
      <c r="I33" s="59"/>
      <c r="J33" s="59"/>
      <c r="K33" s="59"/>
      <c r="L33" s="59"/>
      <c r="M33" s="59"/>
      <c r="N33" s="59"/>
      <c r="O33" s="59"/>
      <c r="P33" s="59"/>
      <c r="Q33" s="59"/>
      <c r="R33" s="59"/>
      <c r="S33" s="59"/>
      <c r="T33" s="59"/>
      <c r="U33" s="59"/>
      <c r="V33" s="59"/>
      <c r="W33" s="59"/>
      <c r="X33" s="59"/>
      <c r="Y33" s="59"/>
      <c r="Z33" s="59"/>
      <c r="AA33" s="59"/>
      <c r="AB33" s="59"/>
      <c r="AC33" s="59"/>
      <c r="AD33" s="59"/>
      <c r="AE33" s="59"/>
      <c r="AF33" s="59"/>
      <c r="AG33" s="59"/>
      <c r="AH33" s="59"/>
      <c r="AI33" s="59"/>
      <c r="AJ33" s="59"/>
      <c r="AK33" s="59"/>
      <c r="AL33" s="59"/>
      <c r="AM33" s="59"/>
      <c r="AN33" s="59"/>
      <c r="AO33" s="59"/>
      <c r="AP33" s="59"/>
      <c r="AQ33" s="59"/>
      <c r="AR33" s="59"/>
      <c r="AS33" s="59"/>
      <c r="AT33" s="59"/>
      <c r="AU33" s="59"/>
      <c r="AV33" s="59"/>
      <c r="AW33" s="59"/>
      <c r="AX33" s="59"/>
      <c r="AY33" s="59"/>
      <c r="AZ33" s="59"/>
      <c r="BA33" s="59"/>
      <c r="BB33" s="59"/>
      <c r="BC33" s="59"/>
      <c r="BD33" s="59"/>
      <c r="BE33" s="59"/>
      <c r="BF33" s="59"/>
      <c r="BG33" s="59"/>
      <c r="BH33" s="59"/>
      <c r="BI33" s="59"/>
      <c r="BJ33" s="59"/>
      <c r="BK33" s="59"/>
      <c r="BL33" s="59"/>
      <c r="BM33" s="59"/>
      <c r="BN33" s="59"/>
      <c r="BO33" s="59"/>
      <c r="BP33" s="59"/>
      <c r="BQ33" s="59"/>
      <c r="BR33" s="59"/>
      <c r="BS33" s="59"/>
      <c r="BT33" s="59"/>
      <c r="BU33" s="59"/>
      <c r="BV33" s="59"/>
      <c r="BW33" s="59"/>
      <c r="BX33" s="59"/>
    </row>
    <row r="34" spans="1:76" s="16" customFormat="1" ht="14.4" x14ac:dyDescent="0.25">
      <c r="A34" s="56"/>
      <c r="B34" s="56"/>
      <c r="C34" s="57"/>
      <c r="D34" s="59"/>
      <c r="E34" s="243" t="str">
        <f xml:space="preserve"> FinStat!E$15</f>
        <v>Profit before tax</v>
      </c>
      <c r="F34" s="243">
        <f xml:space="preserve"> FinStat!F$15</f>
        <v>0</v>
      </c>
      <c r="G34" s="243" t="str">
        <f xml:space="preserve"> FinStat!G$15</f>
        <v>USD k</v>
      </c>
      <c r="H34" s="243">
        <f xml:space="preserve"> FinStat!H$15</f>
        <v>228738.24449999997</v>
      </c>
      <c r="I34" s="243">
        <f xml:space="preserve"> FinStat!I$15</f>
        <v>0</v>
      </c>
      <c r="J34" s="243">
        <f xml:space="preserve"> FinStat!J$15</f>
        <v>0</v>
      </c>
      <c r="K34" s="243">
        <f xml:space="preserve"> FinStat!K$15</f>
        <v>0</v>
      </c>
      <c r="L34" s="243">
        <f xml:space="preserve"> FinStat!L$15</f>
        <v>-2735.8249999999998</v>
      </c>
      <c r="M34" s="243">
        <f xml:space="preserve"> FinStat!M$15</f>
        <v>701.12499999999909</v>
      </c>
      <c r="N34" s="243">
        <f xml:space="preserve"> FinStat!N$15</f>
        <v>1449.3949999999995</v>
      </c>
      <c r="O34" s="243">
        <f xml:space="preserve"> FinStat!O$15</f>
        <v>10230.3135</v>
      </c>
      <c r="P34" s="243">
        <f xml:space="preserve"> FinStat!P$15</f>
        <v>-2454.5749999999998</v>
      </c>
      <c r="Q34" s="243">
        <f xml:space="preserve"> FinStat!Q$15</f>
        <v>982.37499999999909</v>
      </c>
      <c r="R34" s="243">
        <f xml:space="preserve"> FinStat!R$15</f>
        <v>1730.6449999999995</v>
      </c>
      <c r="S34" s="243">
        <f xml:space="preserve"> FinStat!S$15</f>
        <v>10511.5635</v>
      </c>
      <c r="T34" s="243">
        <f xml:space="preserve"> FinStat!T$15</f>
        <v>-2173.3249999999998</v>
      </c>
      <c r="U34" s="243">
        <f xml:space="preserve"> FinStat!U$15</f>
        <v>1263.6249999999991</v>
      </c>
      <c r="V34" s="243">
        <f xml:space="preserve"> FinStat!V$15</f>
        <v>2011.8949999999995</v>
      </c>
      <c r="W34" s="243">
        <f xml:space="preserve"> FinStat!W$15</f>
        <v>10792.8135</v>
      </c>
      <c r="X34" s="243">
        <f xml:space="preserve"> FinStat!X$15</f>
        <v>1005.0480000000002</v>
      </c>
      <c r="Y34" s="243">
        <f xml:space="preserve"> FinStat!Y$15</f>
        <v>1544.8749999999991</v>
      </c>
      <c r="Z34" s="243">
        <f xml:space="preserve"> FinStat!Z$15</f>
        <v>2293.1449999999995</v>
      </c>
      <c r="AA34" s="243">
        <f xml:space="preserve"> FinStat!AA$15</f>
        <v>8183.3774999999987</v>
      </c>
      <c r="AB34" s="243">
        <f xml:space="preserve"> FinStat!AB$15</f>
        <v>1217.0199999999995</v>
      </c>
      <c r="AC34" s="243">
        <f xml:space="preserve"> FinStat!AC$15</f>
        <v>1755.8124999999991</v>
      </c>
      <c r="AD34" s="243">
        <f xml:space="preserve"> FinStat!AD$15</f>
        <v>2433.7699999999995</v>
      </c>
      <c r="AE34" s="243">
        <f xml:space="preserve"> FinStat!AE$15</f>
        <v>8253.6899999999987</v>
      </c>
      <c r="AF34" s="243">
        <f xml:space="preserve"> FinStat!AF$15</f>
        <v>1217.0199999999995</v>
      </c>
      <c r="AG34" s="243">
        <f xml:space="preserve"> FinStat!AG$15</f>
        <v>1755.8124999999991</v>
      </c>
      <c r="AH34" s="243">
        <f xml:space="preserve"> FinStat!AH$15</f>
        <v>2433.7699999999995</v>
      </c>
      <c r="AI34" s="243">
        <f xml:space="preserve"> FinStat!AI$15</f>
        <v>8253.6899999999987</v>
      </c>
      <c r="AJ34" s="243">
        <f xml:space="preserve"> FinStat!AJ$15</f>
        <v>1217.0199999999995</v>
      </c>
      <c r="AK34" s="243">
        <f xml:space="preserve"> FinStat!AK$15</f>
        <v>1755.8124999999991</v>
      </c>
      <c r="AL34" s="243">
        <f xml:space="preserve"> FinStat!AL$15</f>
        <v>2433.7699999999995</v>
      </c>
      <c r="AM34" s="243">
        <f xml:space="preserve"> FinStat!AM$15</f>
        <v>8253.6899999999987</v>
      </c>
      <c r="AN34" s="243">
        <f xml:space="preserve"> FinStat!AN$15</f>
        <v>1286.2980000000002</v>
      </c>
      <c r="AO34" s="243">
        <f xml:space="preserve"> FinStat!AO$15</f>
        <v>1755.8124999999991</v>
      </c>
      <c r="AP34" s="243">
        <f xml:space="preserve"> FinStat!AP$15</f>
        <v>2433.7699999999995</v>
      </c>
      <c r="AQ34" s="243">
        <f xml:space="preserve"> FinStat!AQ$15</f>
        <v>8253.6899999999987</v>
      </c>
      <c r="AR34" s="243">
        <f xml:space="preserve"> FinStat!AR$15</f>
        <v>1217.0199999999995</v>
      </c>
      <c r="AS34" s="243">
        <f xml:space="preserve"> FinStat!AS$15</f>
        <v>1755.8124999999991</v>
      </c>
      <c r="AT34" s="243">
        <f xml:space="preserve"> FinStat!AT$15</f>
        <v>2433.7699999999995</v>
      </c>
      <c r="AU34" s="243">
        <f xml:space="preserve"> FinStat!AU$15</f>
        <v>8253.6899999999987</v>
      </c>
      <c r="AV34" s="243">
        <f xml:space="preserve"> FinStat!AV$15</f>
        <v>1217.0199999999995</v>
      </c>
      <c r="AW34" s="243">
        <f xml:space="preserve"> FinStat!AW$15</f>
        <v>1755.8124999999991</v>
      </c>
      <c r="AX34" s="243">
        <f xml:space="preserve"> FinStat!AX$15</f>
        <v>2433.7699999999995</v>
      </c>
      <c r="AY34" s="243">
        <f xml:space="preserve"> FinStat!AY$15</f>
        <v>8253.6899999999987</v>
      </c>
      <c r="AZ34" s="243">
        <f xml:space="preserve"> FinStat!AZ$15</f>
        <v>1217.0199999999995</v>
      </c>
      <c r="BA34" s="243">
        <f xml:space="preserve"> FinStat!BA$15</f>
        <v>1755.8124999999991</v>
      </c>
      <c r="BB34" s="243">
        <f xml:space="preserve"> FinStat!BB$15</f>
        <v>2433.7699999999995</v>
      </c>
      <c r="BC34" s="243">
        <f xml:space="preserve"> FinStat!BC$15</f>
        <v>8253.6899999999987</v>
      </c>
      <c r="BD34" s="243">
        <f xml:space="preserve"> FinStat!BD$15</f>
        <v>1286.2980000000002</v>
      </c>
      <c r="BE34" s="243">
        <f xml:space="preserve"> FinStat!BE$15</f>
        <v>1755.8124999999991</v>
      </c>
      <c r="BF34" s="243">
        <f xml:space="preserve"> FinStat!BF$15</f>
        <v>2433.7699999999995</v>
      </c>
      <c r="BG34" s="243">
        <f xml:space="preserve"> FinStat!BG$15</f>
        <v>8253.6899999999987</v>
      </c>
      <c r="BH34" s="243">
        <f xml:space="preserve"> FinStat!BH$15</f>
        <v>3967.0199999999995</v>
      </c>
      <c r="BI34" s="243">
        <f xml:space="preserve"> FinStat!BI$15</f>
        <v>4505.8124999999991</v>
      </c>
      <c r="BJ34" s="243">
        <f xml:space="preserve"> FinStat!BJ$15</f>
        <v>5183.7699999999995</v>
      </c>
      <c r="BK34" s="243">
        <f xml:space="preserve"> FinStat!BK$15</f>
        <v>11003.689999999999</v>
      </c>
      <c r="BL34" s="243">
        <f xml:space="preserve"> FinStat!BL$15</f>
        <v>3967.0199999999995</v>
      </c>
      <c r="BM34" s="243">
        <f xml:space="preserve"> FinStat!BM$15</f>
        <v>4505.8124999999991</v>
      </c>
      <c r="BN34" s="243">
        <f xml:space="preserve"> FinStat!BN$15</f>
        <v>5183.7699999999995</v>
      </c>
      <c r="BO34" s="243">
        <f xml:space="preserve"> FinStat!BO$15</f>
        <v>11003.689999999999</v>
      </c>
      <c r="BP34" s="243">
        <f xml:space="preserve"> FinStat!BP$15</f>
        <v>3967.0199999999995</v>
      </c>
      <c r="BQ34" s="243">
        <f xml:space="preserve"> FinStat!BQ$15</f>
        <v>4505.8124999999991</v>
      </c>
      <c r="BR34" s="243">
        <f xml:space="preserve"> FinStat!BR$15</f>
        <v>5183.7699999999995</v>
      </c>
      <c r="BS34" s="243">
        <f xml:space="preserve"> FinStat!BS$15</f>
        <v>11003.689999999999</v>
      </c>
      <c r="BT34" s="243">
        <f xml:space="preserve"> FinStat!BT$15</f>
        <v>0</v>
      </c>
      <c r="BU34" s="243">
        <f xml:space="preserve"> FinStat!BU$15</f>
        <v>0</v>
      </c>
      <c r="BV34" s="243">
        <f xml:space="preserve"> FinStat!BV$15</f>
        <v>0</v>
      </c>
      <c r="BW34" s="243">
        <f xml:space="preserve"> FinStat!BW$15</f>
        <v>0</v>
      </c>
      <c r="BX34" s="59"/>
    </row>
    <row r="35" spans="1:76" s="261" customFormat="1" ht="14.4" x14ac:dyDescent="0.25">
      <c r="A35" s="256"/>
      <c r="B35" s="256"/>
      <c r="C35" s="257"/>
      <c r="D35" s="258"/>
      <c r="E35" s="259" t="s">
        <v>275</v>
      </c>
      <c r="F35" s="260"/>
      <c r="G35" s="256"/>
      <c r="H35" s="260"/>
      <c r="I35" s="258"/>
      <c r="J35" s="258">
        <f t="shared" ref="J35:AO35" si="27">J34*$F33</f>
        <v>0</v>
      </c>
      <c r="K35" s="258">
        <f t="shared" si="27"/>
        <v>0</v>
      </c>
      <c r="L35" s="258">
        <f t="shared" si="27"/>
        <v>-683.95624999999995</v>
      </c>
      <c r="M35" s="258">
        <f t="shared" si="27"/>
        <v>175.28124999999977</v>
      </c>
      <c r="N35" s="258">
        <f t="shared" si="27"/>
        <v>362.34874999999988</v>
      </c>
      <c r="O35" s="258">
        <f t="shared" si="27"/>
        <v>2557.5783750000001</v>
      </c>
      <c r="P35" s="258">
        <f t="shared" si="27"/>
        <v>-613.64374999999995</v>
      </c>
      <c r="Q35" s="258">
        <f t="shared" si="27"/>
        <v>245.59374999999977</v>
      </c>
      <c r="R35" s="258">
        <f t="shared" si="27"/>
        <v>432.66124999999988</v>
      </c>
      <c r="S35" s="258">
        <f t="shared" si="27"/>
        <v>2627.8908750000001</v>
      </c>
      <c r="T35" s="258">
        <f t="shared" si="27"/>
        <v>-543.33124999999995</v>
      </c>
      <c r="U35" s="258">
        <f t="shared" si="27"/>
        <v>315.90624999999977</v>
      </c>
      <c r="V35" s="258">
        <f t="shared" si="27"/>
        <v>502.97374999999988</v>
      </c>
      <c r="W35" s="258">
        <f t="shared" si="27"/>
        <v>2698.2033750000001</v>
      </c>
      <c r="X35" s="258">
        <f t="shared" si="27"/>
        <v>251.26200000000006</v>
      </c>
      <c r="Y35" s="258">
        <f t="shared" si="27"/>
        <v>386.21874999999977</v>
      </c>
      <c r="Z35" s="258">
        <f t="shared" si="27"/>
        <v>573.28624999999988</v>
      </c>
      <c r="AA35" s="258">
        <f t="shared" si="27"/>
        <v>2045.8443749999997</v>
      </c>
      <c r="AB35" s="258">
        <f t="shared" si="27"/>
        <v>304.25499999999988</v>
      </c>
      <c r="AC35" s="258">
        <f t="shared" si="27"/>
        <v>438.95312499999977</v>
      </c>
      <c r="AD35" s="258">
        <f t="shared" si="27"/>
        <v>608.44249999999988</v>
      </c>
      <c r="AE35" s="258">
        <f t="shared" si="27"/>
        <v>2063.4224999999997</v>
      </c>
      <c r="AF35" s="258">
        <f t="shared" si="27"/>
        <v>304.25499999999988</v>
      </c>
      <c r="AG35" s="258">
        <f t="shared" si="27"/>
        <v>438.95312499999977</v>
      </c>
      <c r="AH35" s="258">
        <f t="shared" si="27"/>
        <v>608.44249999999988</v>
      </c>
      <c r="AI35" s="258">
        <f t="shared" si="27"/>
        <v>2063.4224999999997</v>
      </c>
      <c r="AJ35" s="258">
        <f t="shared" si="27"/>
        <v>304.25499999999988</v>
      </c>
      <c r="AK35" s="258">
        <f t="shared" si="27"/>
        <v>438.95312499999977</v>
      </c>
      <c r="AL35" s="258">
        <f t="shared" si="27"/>
        <v>608.44249999999988</v>
      </c>
      <c r="AM35" s="258">
        <f t="shared" si="27"/>
        <v>2063.4224999999997</v>
      </c>
      <c r="AN35" s="258">
        <f t="shared" si="27"/>
        <v>321.57450000000006</v>
      </c>
      <c r="AO35" s="258">
        <f t="shared" si="27"/>
        <v>438.95312499999977</v>
      </c>
      <c r="AP35" s="258">
        <f t="shared" ref="AP35:BU35" si="28">AP34*$F33</f>
        <v>608.44249999999988</v>
      </c>
      <c r="AQ35" s="258">
        <f t="shared" si="28"/>
        <v>2063.4224999999997</v>
      </c>
      <c r="AR35" s="258">
        <f t="shared" si="28"/>
        <v>304.25499999999988</v>
      </c>
      <c r="AS35" s="258">
        <f t="shared" si="28"/>
        <v>438.95312499999977</v>
      </c>
      <c r="AT35" s="258">
        <f t="shared" si="28"/>
        <v>608.44249999999988</v>
      </c>
      <c r="AU35" s="258">
        <f t="shared" si="28"/>
        <v>2063.4224999999997</v>
      </c>
      <c r="AV35" s="258">
        <f t="shared" si="28"/>
        <v>304.25499999999988</v>
      </c>
      <c r="AW35" s="258">
        <f t="shared" si="28"/>
        <v>438.95312499999977</v>
      </c>
      <c r="AX35" s="258">
        <f t="shared" si="28"/>
        <v>608.44249999999988</v>
      </c>
      <c r="AY35" s="258">
        <f t="shared" si="28"/>
        <v>2063.4224999999997</v>
      </c>
      <c r="AZ35" s="258">
        <f t="shared" si="28"/>
        <v>304.25499999999988</v>
      </c>
      <c r="BA35" s="258">
        <f t="shared" si="28"/>
        <v>438.95312499999977</v>
      </c>
      <c r="BB35" s="258">
        <f t="shared" si="28"/>
        <v>608.44249999999988</v>
      </c>
      <c r="BC35" s="258">
        <f t="shared" si="28"/>
        <v>2063.4224999999997</v>
      </c>
      <c r="BD35" s="258">
        <f t="shared" si="28"/>
        <v>321.57450000000006</v>
      </c>
      <c r="BE35" s="258">
        <f t="shared" si="28"/>
        <v>438.95312499999977</v>
      </c>
      <c r="BF35" s="258">
        <f t="shared" si="28"/>
        <v>608.44249999999988</v>
      </c>
      <c r="BG35" s="258">
        <f t="shared" si="28"/>
        <v>2063.4224999999997</v>
      </c>
      <c r="BH35" s="258">
        <f t="shared" si="28"/>
        <v>991.75499999999988</v>
      </c>
      <c r="BI35" s="258">
        <f t="shared" si="28"/>
        <v>1126.4531249999998</v>
      </c>
      <c r="BJ35" s="258">
        <f t="shared" si="28"/>
        <v>1295.9424999999999</v>
      </c>
      <c r="BK35" s="258">
        <f t="shared" si="28"/>
        <v>2750.9224999999997</v>
      </c>
      <c r="BL35" s="258">
        <f t="shared" si="28"/>
        <v>991.75499999999988</v>
      </c>
      <c r="BM35" s="258">
        <f t="shared" si="28"/>
        <v>1126.4531249999998</v>
      </c>
      <c r="BN35" s="258">
        <f t="shared" si="28"/>
        <v>1295.9424999999999</v>
      </c>
      <c r="BO35" s="258">
        <f t="shared" si="28"/>
        <v>2750.9224999999997</v>
      </c>
      <c r="BP35" s="258">
        <f t="shared" si="28"/>
        <v>991.75499999999988</v>
      </c>
      <c r="BQ35" s="258">
        <f t="shared" si="28"/>
        <v>1126.4531249999998</v>
      </c>
      <c r="BR35" s="258">
        <f t="shared" si="28"/>
        <v>1295.9424999999999</v>
      </c>
      <c r="BS35" s="258">
        <f t="shared" si="28"/>
        <v>2750.9224999999997</v>
      </c>
      <c r="BT35" s="258">
        <f t="shared" si="28"/>
        <v>0</v>
      </c>
      <c r="BU35" s="258">
        <f t="shared" si="28"/>
        <v>0</v>
      </c>
      <c r="BV35" s="258">
        <f t="shared" ref="BV35:BW35" si="29">BV34*$F33</f>
        <v>0</v>
      </c>
      <c r="BW35" s="258">
        <f t="shared" si="29"/>
        <v>0</v>
      </c>
      <c r="BX35" s="258"/>
    </row>
    <row r="36" spans="1:76" s="235" customFormat="1" ht="14.4" x14ac:dyDescent="0.25">
      <c r="A36" s="195"/>
      <c r="B36" s="195"/>
      <c r="C36" s="196"/>
      <c r="D36" s="197"/>
      <c r="E36" s="232" t="str">
        <f xml:space="preserve"> LEFT(E35, LEN(E35) - 4)</f>
        <v>TAX EXPENSE</v>
      </c>
      <c r="F36" s="232"/>
      <c r="G36" s="233" t="str">
        <f>Smu</f>
        <v>USD k</v>
      </c>
      <c r="H36" s="232">
        <f xml:space="preserve"> SUM(J36:BW36)</f>
        <v>-57184.561124999993</v>
      </c>
      <c r="I36" s="232"/>
      <c r="J36" s="232">
        <f t="shared" ref="J36:BU36" si="30" xml:space="preserve"> -1 * J35</f>
        <v>0</v>
      </c>
      <c r="K36" s="232">
        <f t="shared" si="30"/>
        <v>0</v>
      </c>
      <c r="L36" s="232">
        <f t="shared" si="30"/>
        <v>683.95624999999995</v>
      </c>
      <c r="M36" s="232">
        <f t="shared" si="30"/>
        <v>-175.28124999999977</v>
      </c>
      <c r="N36" s="232">
        <f t="shared" si="30"/>
        <v>-362.34874999999988</v>
      </c>
      <c r="O36" s="232">
        <f t="shared" si="30"/>
        <v>-2557.5783750000001</v>
      </c>
      <c r="P36" s="232">
        <f t="shared" si="30"/>
        <v>613.64374999999995</v>
      </c>
      <c r="Q36" s="232">
        <f t="shared" si="30"/>
        <v>-245.59374999999977</v>
      </c>
      <c r="R36" s="232">
        <f t="shared" si="30"/>
        <v>-432.66124999999988</v>
      </c>
      <c r="S36" s="232">
        <f t="shared" si="30"/>
        <v>-2627.8908750000001</v>
      </c>
      <c r="T36" s="232">
        <f t="shared" si="30"/>
        <v>543.33124999999995</v>
      </c>
      <c r="U36" s="232">
        <f t="shared" si="30"/>
        <v>-315.90624999999977</v>
      </c>
      <c r="V36" s="232">
        <f t="shared" si="30"/>
        <v>-502.97374999999988</v>
      </c>
      <c r="W36" s="232">
        <f t="shared" si="30"/>
        <v>-2698.2033750000001</v>
      </c>
      <c r="X36" s="232">
        <f t="shared" si="30"/>
        <v>-251.26200000000006</v>
      </c>
      <c r="Y36" s="232">
        <f t="shared" si="30"/>
        <v>-386.21874999999977</v>
      </c>
      <c r="Z36" s="232">
        <f t="shared" si="30"/>
        <v>-573.28624999999988</v>
      </c>
      <c r="AA36" s="232">
        <f t="shared" si="30"/>
        <v>-2045.8443749999997</v>
      </c>
      <c r="AB36" s="232">
        <f t="shared" si="30"/>
        <v>-304.25499999999988</v>
      </c>
      <c r="AC36" s="232">
        <f t="shared" si="30"/>
        <v>-438.95312499999977</v>
      </c>
      <c r="AD36" s="232">
        <f t="shared" si="30"/>
        <v>-608.44249999999988</v>
      </c>
      <c r="AE36" s="232">
        <f t="shared" si="30"/>
        <v>-2063.4224999999997</v>
      </c>
      <c r="AF36" s="232">
        <f t="shared" si="30"/>
        <v>-304.25499999999988</v>
      </c>
      <c r="AG36" s="232">
        <f t="shared" si="30"/>
        <v>-438.95312499999977</v>
      </c>
      <c r="AH36" s="232">
        <f t="shared" si="30"/>
        <v>-608.44249999999988</v>
      </c>
      <c r="AI36" s="232">
        <f t="shared" si="30"/>
        <v>-2063.4224999999997</v>
      </c>
      <c r="AJ36" s="232">
        <f t="shared" si="30"/>
        <v>-304.25499999999988</v>
      </c>
      <c r="AK36" s="232">
        <f t="shared" si="30"/>
        <v>-438.95312499999977</v>
      </c>
      <c r="AL36" s="232">
        <f t="shared" si="30"/>
        <v>-608.44249999999988</v>
      </c>
      <c r="AM36" s="232">
        <f t="shared" si="30"/>
        <v>-2063.4224999999997</v>
      </c>
      <c r="AN36" s="232">
        <f t="shared" si="30"/>
        <v>-321.57450000000006</v>
      </c>
      <c r="AO36" s="232">
        <f t="shared" si="30"/>
        <v>-438.95312499999977</v>
      </c>
      <c r="AP36" s="232">
        <f t="shared" si="30"/>
        <v>-608.44249999999988</v>
      </c>
      <c r="AQ36" s="232">
        <f t="shared" si="30"/>
        <v>-2063.4224999999997</v>
      </c>
      <c r="AR36" s="232">
        <f t="shared" si="30"/>
        <v>-304.25499999999988</v>
      </c>
      <c r="AS36" s="232">
        <f t="shared" si="30"/>
        <v>-438.95312499999977</v>
      </c>
      <c r="AT36" s="232">
        <f t="shared" si="30"/>
        <v>-608.44249999999988</v>
      </c>
      <c r="AU36" s="232">
        <f t="shared" si="30"/>
        <v>-2063.4224999999997</v>
      </c>
      <c r="AV36" s="232">
        <f t="shared" si="30"/>
        <v>-304.25499999999988</v>
      </c>
      <c r="AW36" s="232">
        <f t="shared" si="30"/>
        <v>-438.95312499999977</v>
      </c>
      <c r="AX36" s="232">
        <f t="shared" si="30"/>
        <v>-608.44249999999988</v>
      </c>
      <c r="AY36" s="232">
        <f t="shared" si="30"/>
        <v>-2063.4224999999997</v>
      </c>
      <c r="AZ36" s="232">
        <f t="shared" si="30"/>
        <v>-304.25499999999988</v>
      </c>
      <c r="BA36" s="232">
        <f t="shared" si="30"/>
        <v>-438.95312499999977</v>
      </c>
      <c r="BB36" s="232">
        <f t="shared" si="30"/>
        <v>-608.44249999999988</v>
      </c>
      <c r="BC36" s="232">
        <f t="shared" si="30"/>
        <v>-2063.4224999999997</v>
      </c>
      <c r="BD36" s="232">
        <f t="shared" si="30"/>
        <v>-321.57450000000006</v>
      </c>
      <c r="BE36" s="232">
        <f t="shared" si="30"/>
        <v>-438.95312499999977</v>
      </c>
      <c r="BF36" s="232">
        <f t="shared" si="30"/>
        <v>-608.44249999999988</v>
      </c>
      <c r="BG36" s="232">
        <f t="shared" si="30"/>
        <v>-2063.4224999999997</v>
      </c>
      <c r="BH36" s="232">
        <f t="shared" si="30"/>
        <v>-991.75499999999988</v>
      </c>
      <c r="BI36" s="232">
        <f t="shared" si="30"/>
        <v>-1126.4531249999998</v>
      </c>
      <c r="BJ36" s="232">
        <f t="shared" si="30"/>
        <v>-1295.9424999999999</v>
      </c>
      <c r="BK36" s="232">
        <f t="shared" si="30"/>
        <v>-2750.9224999999997</v>
      </c>
      <c r="BL36" s="232">
        <f t="shared" si="30"/>
        <v>-991.75499999999988</v>
      </c>
      <c r="BM36" s="232">
        <f t="shared" si="30"/>
        <v>-1126.4531249999998</v>
      </c>
      <c r="BN36" s="232">
        <f t="shared" si="30"/>
        <v>-1295.9424999999999</v>
      </c>
      <c r="BO36" s="232">
        <f t="shared" si="30"/>
        <v>-2750.9224999999997</v>
      </c>
      <c r="BP36" s="232">
        <f t="shared" si="30"/>
        <v>-991.75499999999988</v>
      </c>
      <c r="BQ36" s="232">
        <f t="shared" si="30"/>
        <v>-1126.4531249999998</v>
      </c>
      <c r="BR36" s="232">
        <f t="shared" si="30"/>
        <v>-1295.9424999999999</v>
      </c>
      <c r="BS36" s="232">
        <f t="shared" si="30"/>
        <v>-2750.9224999999997</v>
      </c>
      <c r="BT36" s="232">
        <f t="shared" si="30"/>
        <v>0</v>
      </c>
      <c r="BU36" s="232">
        <f t="shared" si="30"/>
        <v>0</v>
      </c>
      <c r="BV36" s="232">
        <f t="shared" ref="BV36:BW36" si="31" xml:space="preserve"> -1 * BV35</f>
        <v>0</v>
      </c>
      <c r="BW36" s="232">
        <f t="shared" si="31"/>
        <v>0</v>
      </c>
      <c r="BX36" s="234"/>
    </row>
    <row r="37" spans="1:76" ht="14.4" x14ac:dyDescent="0.25">
      <c r="A37" s="52"/>
      <c r="B37" s="52"/>
      <c r="C37" s="53"/>
      <c r="D37" s="54"/>
      <c r="E37" s="55"/>
      <c r="F37" s="55"/>
      <c r="G37" s="55"/>
      <c r="H37" s="55"/>
      <c r="I37" s="55"/>
      <c r="J37" s="55"/>
      <c r="K37" s="55"/>
      <c r="L37" s="55"/>
      <c r="M37" s="55"/>
      <c r="N37" s="55"/>
      <c r="O37" s="55"/>
      <c r="P37" s="55"/>
      <c r="Q37" s="55"/>
      <c r="R37" s="55"/>
      <c r="S37" s="55"/>
      <c r="T37" s="55"/>
      <c r="U37" s="55"/>
      <c r="V37" s="55"/>
      <c r="W37" s="55"/>
      <c r="X37" s="55"/>
      <c r="Y37" s="55"/>
      <c r="Z37" s="55"/>
      <c r="AA37" s="55"/>
      <c r="AB37" s="55"/>
      <c r="AC37" s="55"/>
      <c r="AD37" s="55"/>
      <c r="AE37" s="55"/>
      <c r="AF37" s="55"/>
      <c r="AG37" s="55"/>
      <c r="AH37" s="55"/>
      <c r="AI37" s="55"/>
      <c r="AJ37" s="55"/>
      <c r="AK37" s="55"/>
      <c r="AL37" s="55"/>
      <c r="AM37" s="55"/>
      <c r="AN37" s="55"/>
      <c r="AO37" s="55"/>
      <c r="AP37" s="55"/>
      <c r="AQ37" s="55"/>
      <c r="AR37" s="55"/>
      <c r="AS37" s="55"/>
      <c r="AT37" s="55"/>
      <c r="AU37" s="55"/>
      <c r="AV37" s="55"/>
      <c r="AW37" s="55"/>
      <c r="AX37" s="55"/>
      <c r="AY37" s="55"/>
      <c r="AZ37" s="55"/>
      <c r="BA37" s="55"/>
      <c r="BB37" s="55"/>
      <c r="BC37" s="55"/>
      <c r="BD37" s="55"/>
      <c r="BE37" s="55"/>
      <c r="BF37" s="55"/>
      <c r="BG37" s="55"/>
      <c r="BH37" s="55"/>
      <c r="BI37" s="55"/>
      <c r="BJ37" s="55"/>
      <c r="BK37" s="55"/>
      <c r="BL37" s="55"/>
      <c r="BM37" s="55"/>
      <c r="BN37" s="55"/>
      <c r="BO37" s="55"/>
      <c r="BP37" s="55"/>
      <c r="BQ37" s="55"/>
      <c r="BR37" s="55"/>
      <c r="BS37" s="55"/>
      <c r="BT37" s="55"/>
      <c r="BU37" s="55"/>
      <c r="BV37" s="55"/>
      <c r="BW37" s="55"/>
      <c r="BX37" s="54"/>
    </row>
    <row r="38" spans="1:76" ht="14.4" x14ac:dyDescent="0.25">
      <c r="A38" s="52" t="s">
        <v>220</v>
      </c>
      <c r="B38" s="52"/>
      <c r="C38" s="53"/>
      <c r="D38" s="54"/>
      <c r="E38" s="55"/>
      <c r="F38" s="55"/>
      <c r="G38" s="55"/>
      <c r="H38" s="55"/>
      <c r="I38" s="55"/>
      <c r="J38" s="55"/>
      <c r="K38" s="55"/>
      <c r="L38" s="55"/>
      <c r="M38" s="55"/>
      <c r="N38" s="55"/>
      <c r="O38" s="55"/>
      <c r="P38" s="55"/>
      <c r="Q38" s="55"/>
      <c r="R38" s="55"/>
      <c r="S38" s="55"/>
      <c r="T38" s="55"/>
      <c r="U38" s="55"/>
      <c r="V38" s="55"/>
      <c r="W38" s="55"/>
      <c r="X38" s="55"/>
      <c r="Y38" s="55"/>
      <c r="Z38" s="55"/>
      <c r="AA38" s="55"/>
      <c r="AB38" s="55"/>
      <c r="AC38" s="55"/>
      <c r="AD38" s="55"/>
      <c r="AE38" s="55"/>
      <c r="AF38" s="55"/>
      <c r="AG38" s="55"/>
      <c r="AH38" s="55"/>
      <c r="AI38" s="55"/>
      <c r="AJ38" s="55"/>
      <c r="AK38" s="55"/>
      <c r="AL38" s="55"/>
      <c r="AM38" s="55"/>
      <c r="AN38" s="55"/>
      <c r="AO38" s="55"/>
      <c r="AP38" s="55"/>
      <c r="AQ38" s="55"/>
      <c r="AR38" s="55"/>
      <c r="AS38" s="55"/>
      <c r="AT38" s="55"/>
      <c r="AU38" s="55"/>
      <c r="AV38" s="55"/>
      <c r="AW38" s="55"/>
      <c r="AX38" s="55"/>
      <c r="AY38" s="55"/>
      <c r="AZ38" s="55"/>
      <c r="BA38" s="55"/>
      <c r="BB38" s="55"/>
      <c r="BC38" s="55"/>
      <c r="BD38" s="55"/>
      <c r="BE38" s="55"/>
      <c r="BF38" s="55"/>
      <c r="BG38" s="55"/>
      <c r="BH38" s="55"/>
      <c r="BI38" s="55"/>
      <c r="BJ38" s="55"/>
      <c r="BK38" s="55"/>
      <c r="BL38" s="55"/>
      <c r="BM38" s="55"/>
      <c r="BN38" s="55"/>
      <c r="BO38" s="55"/>
      <c r="BP38" s="55"/>
      <c r="BQ38" s="55"/>
      <c r="BR38" s="55"/>
      <c r="BS38" s="55"/>
      <c r="BT38" s="55"/>
      <c r="BU38" s="55"/>
      <c r="BV38" s="55"/>
      <c r="BW38" s="55"/>
      <c r="BX38" s="59"/>
    </row>
    <row r="39" spans="1:76" ht="14.4" x14ac:dyDescent="0.25">
      <c r="A39" s="52"/>
      <c r="B39" s="52"/>
      <c r="C39" s="53"/>
      <c r="D39" s="54"/>
      <c r="E39" s="55"/>
      <c r="F39" s="55"/>
      <c r="G39" s="55"/>
      <c r="H39" s="55"/>
      <c r="I39" s="55"/>
      <c r="J39" s="55"/>
      <c r="K39" s="55"/>
      <c r="L39" s="55"/>
      <c r="M39" s="55"/>
      <c r="N39" s="55"/>
      <c r="O39" s="55"/>
      <c r="P39" s="55"/>
      <c r="Q39" s="55"/>
      <c r="R39" s="55"/>
      <c r="S39" s="55"/>
      <c r="T39" s="55"/>
      <c r="U39" s="55"/>
      <c r="V39" s="55"/>
      <c r="W39" s="55"/>
      <c r="X39" s="55"/>
      <c r="Y39" s="55"/>
      <c r="Z39" s="55"/>
      <c r="AA39" s="55"/>
      <c r="AB39" s="55"/>
      <c r="AC39" s="55"/>
      <c r="AD39" s="55"/>
      <c r="AE39" s="55"/>
      <c r="AF39" s="55"/>
      <c r="AG39" s="55"/>
      <c r="AH39" s="55"/>
      <c r="AI39" s="55"/>
      <c r="AJ39" s="55"/>
      <c r="AK39" s="55"/>
      <c r="AL39" s="55"/>
      <c r="AM39" s="55"/>
      <c r="AN39" s="55"/>
      <c r="AO39" s="55"/>
      <c r="AP39" s="55"/>
      <c r="AQ39" s="55"/>
      <c r="AR39" s="55"/>
      <c r="AS39" s="55"/>
      <c r="AT39" s="55"/>
      <c r="AU39" s="55"/>
      <c r="AV39" s="55"/>
      <c r="AW39" s="55"/>
      <c r="AX39" s="55"/>
      <c r="AY39" s="55"/>
      <c r="AZ39" s="55"/>
      <c r="BA39" s="55"/>
      <c r="BB39" s="55"/>
      <c r="BC39" s="55"/>
      <c r="BD39" s="55"/>
      <c r="BE39" s="55"/>
      <c r="BF39" s="55"/>
      <c r="BG39" s="55"/>
      <c r="BH39" s="55"/>
      <c r="BI39" s="55"/>
      <c r="BJ39" s="55"/>
      <c r="BK39" s="55"/>
      <c r="BL39" s="55"/>
      <c r="BM39" s="55"/>
      <c r="BN39" s="55"/>
      <c r="BO39" s="55"/>
      <c r="BP39" s="55"/>
      <c r="BQ39" s="55"/>
      <c r="BR39" s="55"/>
      <c r="BS39" s="55"/>
      <c r="BT39" s="55"/>
      <c r="BU39" s="55"/>
      <c r="BV39" s="55"/>
      <c r="BW39" s="55"/>
      <c r="BX39" s="54"/>
    </row>
    <row r="40" spans="1:76" ht="14.4" x14ac:dyDescent="0.25">
      <c r="A40" s="140"/>
      <c r="B40" s="140"/>
      <c r="C40" s="141"/>
      <c r="D40" s="142"/>
      <c r="E40" s="189" t="str">
        <f xml:space="preserve"> InpC!E$102</f>
        <v>Deferred tax - initial balance</v>
      </c>
      <c r="F40" s="189">
        <f xml:space="preserve"> InpC!F$102</f>
        <v>33000</v>
      </c>
      <c r="G40" s="188" t="str">
        <f xml:space="preserve"> InpC!G$102</f>
        <v>USD k</v>
      </c>
      <c r="H40" s="142"/>
      <c r="I40" s="142"/>
      <c r="J40" s="142"/>
      <c r="K40" s="142"/>
      <c r="L40" s="142"/>
      <c r="M40" s="142"/>
      <c r="N40" s="142"/>
      <c r="O40" s="142"/>
      <c r="P40" s="142"/>
      <c r="Q40" s="142"/>
      <c r="R40" s="142"/>
      <c r="S40" s="142"/>
      <c r="T40" s="142"/>
      <c r="U40" s="142"/>
      <c r="V40" s="142"/>
      <c r="W40" s="142"/>
      <c r="X40" s="142"/>
      <c r="Y40" s="142"/>
      <c r="Z40" s="142"/>
      <c r="AA40" s="142"/>
      <c r="AB40" s="142"/>
      <c r="AC40" s="142"/>
      <c r="AD40" s="142"/>
      <c r="AE40" s="142"/>
      <c r="AF40" s="142"/>
      <c r="AG40" s="142"/>
      <c r="AH40" s="142"/>
      <c r="AI40" s="142"/>
      <c r="AJ40" s="142"/>
      <c r="AK40" s="142"/>
      <c r="AL40" s="142"/>
      <c r="AM40" s="142"/>
      <c r="AN40" s="142"/>
      <c r="AO40" s="142"/>
      <c r="AP40" s="142"/>
      <c r="AQ40" s="142"/>
      <c r="AR40" s="142"/>
      <c r="AS40" s="142"/>
      <c r="AT40" s="142"/>
      <c r="AU40" s="142"/>
      <c r="AV40" s="142"/>
      <c r="AW40" s="142"/>
      <c r="AX40" s="142"/>
      <c r="AY40" s="142"/>
      <c r="AZ40" s="142"/>
      <c r="BA40" s="142"/>
      <c r="BB40" s="142"/>
      <c r="BC40" s="142"/>
      <c r="BD40" s="142"/>
      <c r="BE40" s="142"/>
      <c r="BF40" s="142"/>
      <c r="BG40" s="142"/>
      <c r="BH40" s="142"/>
      <c r="BI40" s="142"/>
      <c r="BJ40" s="142"/>
      <c r="BK40" s="142"/>
      <c r="BL40" s="142"/>
      <c r="BM40" s="142"/>
      <c r="BN40" s="142"/>
      <c r="BO40" s="142"/>
      <c r="BP40" s="142"/>
      <c r="BQ40" s="142"/>
      <c r="BR40" s="142"/>
      <c r="BS40" s="142"/>
      <c r="BT40" s="142"/>
      <c r="BU40" s="142"/>
      <c r="BV40" s="142"/>
      <c r="BW40" s="142"/>
      <c r="BX40" s="59"/>
    </row>
    <row r="41" spans="1:76" s="45" customFormat="1" ht="14.4" x14ac:dyDescent="0.25">
      <c r="A41" s="56"/>
      <c r="B41" s="56"/>
      <c r="C41" s="57"/>
      <c r="D41" s="59"/>
      <c r="E41" s="145" t="str">
        <f>Time!E$39</f>
        <v>Acquisition / initial balance date flag</v>
      </c>
      <c r="F41" s="145">
        <f>Time!F$39</f>
        <v>0</v>
      </c>
      <c r="G41" s="145" t="str">
        <f>Time!G$39</f>
        <v>flag</v>
      </c>
      <c r="H41" s="145">
        <f>Time!H$39</f>
        <v>1</v>
      </c>
      <c r="I41" s="145">
        <f>Time!I$39</f>
        <v>0</v>
      </c>
      <c r="J41" s="145">
        <f>Time!J$39</f>
        <v>0</v>
      </c>
      <c r="K41" s="145">
        <f>Time!K$39</f>
        <v>1</v>
      </c>
      <c r="L41" s="145">
        <f>Time!L$39</f>
        <v>0</v>
      </c>
      <c r="M41" s="145">
        <f>Time!M$39</f>
        <v>0</v>
      </c>
      <c r="N41" s="145">
        <f>Time!N$39</f>
        <v>0</v>
      </c>
      <c r="O41" s="145">
        <f>Time!O$39</f>
        <v>0</v>
      </c>
      <c r="P41" s="145">
        <f>Time!P$39</f>
        <v>0</v>
      </c>
      <c r="Q41" s="145">
        <f>Time!Q$39</f>
        <v>0</v>
      </c>
      <c r="R41" s="145">
        <f>Time!R$39</f>
        <v>0</v>
      </c>
      <c r="S41" s="145">
        <f>Time!S$39</f>
        <v>0</v>
      </c>
      <c r="T41" s="145">
        <f>Time!T$39</f>
        <v>0</v>
      </c>
      <c r="U41" s="145">
        <f>Time!U$39</f>
        <v>0</v>
      </c>
      <c r="V41" s="145">
        <f>Time!V$39</f>
        <v>0</v>
      </c>
      <c r="W41" s="145">
        <f>Time!W$39</f>
        <v>0</v>
      </c>
      <c r="X41" s="145">
        <f>Time!X$39</f>
        <v>0</v>
      </c>
      <c r="Y41" s="145">
        <f>Time!Y$39</f>
        <v>0</v>
      </c>
      <c r="Z41" s="145">
        <f>Time!Z$39</f>
        <v>0</v>
      </c>
      <c r="AA41" s="145">
        <f>Time!AA$39</f>
        <v>0</v>
      </c>
      <c r="AB41" s="145">
        <f>Time!AB$39</f>
        <v>0</v>
      </c>
      <c r="AC41" s="145">
        <f>Time!AC$39</f>
        <v>0</v>
      </c>
      <c r="AD41" s="145">
        <f>Time!AD$39</f>
        <v>0</v>
      </c>
      <c r="AE41" s="145">
        <f>Time!AE$39</f>
        <v>0</v>
      </c>
      <c r="AF41" s="145">
        <f>Time!AF$39</f>
        <v>0</v>
      </c>
      <c r="AG41" s="145">
        <f>Time!AG$39</f>
        <v>0</v>
      </c>
      <c r="AH41" s="145">
        <f>Time!AH$39</f>
        <v>0</v>
      </c>
      <c r="AI41" s="145">
        <f>Time!AI$39</f>
        <v>0</v>
      </c>
      <c r="AJ41" s="145">
        <f>Time!AJ$39</f>
        <v>0</v>
      </c>
      <c r="AK41" s="145">
        <f>Time!AK$39</f>
        <v>0</v>
      </c>
      <c r="AL41" s="145">
        <f>Time!AL$39</f>
        <v>0</v>
      </c>
      <c r="AM41" s="145">
        <f>Time!AM$39</f>
        <v>0</v>
      </c>
      <c r="AN41" s="145">
        <f>Time!AN$39</f>
        <v>0</v>
      </c>
      <c r="AO41" s="145">
        <f>Time!AO$39</f>
        <v>0</v>
      </c>
      <c r="AP41" s="145">
        <f>Time!AP$39</f>
        <v>0</v>
      </c>
      <c r="AQ41" s="145">
        <f>Time!AQ$39</f>
        <v>0</v>
      </c>
      <c r="AR41" s="145">
        <f>Time!AR$39</f>
        <v>0</v>
      </c>
      <c r="AS41" s="145">
        <f>Time!AS$39</f>
        <v>0</v>
      </c>
      <c r="AT41" s="145">
        <f>Time!AT$39</f>
        <v>0</v>
      </c>
      <c r="AU41" s="145">
        <f>Time!AU$39</f>
        <v>0</v>
      </c>
      <c r="AV41" s="145">
        <f>Time!AV$39</f>
        <v>0</v>
      </c>
      <c r="AW41" s="145">
        <f>Time!AW$39</f>
        <v>0</v>
      </c>
      <c r="AX41" s="145">
        <f>Time!AX$39</f>
        <v>0</v>
      </c>
      <c r="AY41" s="145">
        <f>Time!AY$39</f>
        <v>0</v>
      </c>
      <c r="AZ41" s="145">
        <f>Time!AZ$39</f>
        <v>0</v>
      </c>
      <c r="BA41" s="145">
        <f>Time!BA$39</f>
        <v>0</v>
      </c>
      <c r="BB41" s="145">
        <f>Time!BB$39</f>
        <v>0</v>
      </c>
      <c r="BC41" s="145">
        <f>Time!BC$39</f>
        <v>0</v>
      </c>
      <c r="BD41" s="145">
        <f>Time!BD$39</f>
        <v>0</v>
      </c>
      <c r="BE41" s="145">
        <f>Time!BE$39</f>
        <v>0</v>
      </c>
      <c r="BF41" s="145">
        <f>Time!BF$39</f>
        <v>0</v>
      </c>
      <c r="BG41" s="145">
        <f>Time!BG$39</f>
        <v>0</v>
      </c>
      <c r="BH41" s="145">
        <f>Time!BH$39</f>
        <v>0</v>
      </c>
      <c r="BI41" s="145">
        <f>Time!BI$39</f>
        <v>0</v>
      </c>
      <c r="BJ41" s="145">
        <f>Time!BJ$39</f>
        <v>0</v>
      </c>
      <c r="BK41" s="145">
        <f>Time!BK$39</f>
        <v>0</v>
      </c>
      <c r="BL41" s="145">
        <f>Time!BL$39</f>
        <v>0</v>
      </c>
      <c r="BM41" s="145">
        <f>Time!BM$39</f>
        <v>0</v>
      </c>
      <c r="BN41" s="145">
        <f>Time!BN$39</f>
        <v>0</v>
      </c>
      <c r="BO41" s="145">
        <f>Time!BO$39</f>
        <v>0</v>
      </c>
      <c r="BP41" s="145">
        <f>Time!BP$39</f>
        <v>0</v>
      </c>
      <c r="BQ41" s="145">
        <f>Time!BQ$39</f>
        <v>0</v>
      </c>
      <c r="BR41" s="145">
        <f>Time!BR$39</f>
        <v>0</v>
      </c>
      <c r="BS41" s="145">
        <f>Time!BS$39</f>
        <v>0</v>
      </c>
      <c r="BT41" s="145">
        <f>Time!BT$39</f>
        <v>0</v>
      </c>
      <c r="BU41" s="145">
        <f>Time!BU$39</f>
        <v>0</v>
      </c>
      <c r="BV41" s="145">
        <f>Time!BV$39</f>
        <v>0</v>
      </c>
      <c r="BW41" s="145">
        <f>Time!BW$39</f>
        <v>0</v>
      </c>
      <c r="BX41" s="145"/>
    </row>
    <row r="42" spans="1:76" ht="14.4" x14ac:dyDescent="0.25">
      <c r="A42" s="56"/>
      <c r="B42" s="56"/>
      <c r="C42" s="57"/>
      <c r="D42" s="59"/>
      <c r="E42" s="59"/>
      <c r="F42" s="59"/>
      <c r="G42" s="59"/>
      <c r="H42" s="59"/>
      <c r="I42" s="59"/>
      <c r="J42" s="59"/>
      <c r="K42" s="59"/>
      <c r="L42" s="59"/>
      <c r="M42" s="59"/>
      <c r="N42" s="59"/>
      <c r="O42" s="59"/>
      <c r="P42" s="59"/>
      <c r="Q42" s="59"/>
      <c r="R42" s="59"/>
      <c r="S42" s="59"/>
      <c r="T42" s="59"/>
      <c r="U42" s="59"/>
      <c r="V42" s="59"/>
      <c r="W42" s="59"/>
      <c r="X42" s="59"/>
      <c r="Y42" s="59"/>
      <c r="Z42" s="59"/>
      <c r="AA42" s="59"/>
      <c r="AB42" s="59"/>
      <c r="AC42" s="59"/>
      <c r="AD42" s="59"/>
      <c r="AE42" s="59"/>
      <c r="AF42" s="59"/>
      <c r="AG42" s="59"/>
      <c r="AH42" s="59"/>
      <c r="AI42" s="59"/>
      <c r="AJ42" s="59"/>
      <c r="AK42" s="59"/>
      <c r="AL42" s="59"/>
      <c r="AM42" s="59"/>
      <c r="AN42" s="59"/>
      <c r="AO42" s="59"/>
      <c r="AP42" s="59"/>
      <c r="AQ42" s="59"/>
      <c r="AR42" s="59"/>
      <c r="AS42" s="59"/>
      <c r="AT42" s="59"/>
      <c r="AU42" s="59"/>
      <c r="AV42" s="59"/>
      <c r="AW42" s="59"/>
      <c r="AX42" s="59"/>
      <c r="AY42" s="59"/>
      <c r="AZ42" s="59"/>
      <c r="BA42" s="59"/>
      <c r="BB42" s="59"/>
      <c r="BC42" s="59"/>
      <c r="BD42" s="59"/>
      <c r="BE42" s="59"/>
      <c r="BF42" s="59"/>
      <c r="BG42" s="59"/>
      <c r="BH42" s="59"/>
      <c r="BI42" s="59"/>
      <c r="BJ42" s="59"/>
      <c r="BK42" s="59"/>
      <c r="BL42" s="59"/>
      <c r="BM42" s="59"/>
      <c r="BN42" s="59"/>
      <c r="BO42" s="59"/>
      <c r="BP42" s="59"/>
      <c r="BQ42" s="59"/>
      <c r="BR42" s="59"/>
      <c r="BS42" s="59"/>
      <c r="BT42" s="59"/>
      <c r="BU42" s="59"/>
      <c r="BV42" s="59"/>
      <c r="BW42" s="59"/>
      <c r="BX42" s="59"/>
    </row>
    <row r="43" spans="1:76" ht="14.4" x14ac:dyDescent="0.25">
      <c r="A43" s="56"/>
      <c r="B43" s="56"/>
      <c r="C43" s="57"/>
      <c r="D43" s="59"/>
      <c r="E43" s="59" t="s">
        <v>226</v>
      </c>
      <c r="F43" s="59"/>
      <c r="G43" s="59"/>
      <c r="H43" s="59"/>
      <c r="I43" s="59"/>
      <c r="J43" s="59">
        <f t="shared" ref="J43:BU43" si="32" xml:space="preserve"> I46</f>
        <v>0</v>
      </c>
      <c r="K43" s="59">
        <f t="shared" si="32"/>
        <v>0</v>
      </c>
      <c r="L43" s="59">
        <f t="shared" si="32"/>
        <v>33000</v>
      </c>
      <c r="M43" s="59">
        <f t="shared" si="32"/>
        <v>32316.043750000001</v>
      </c>
      <c r="N43" s="59">
        <f t="shared" si="32"/>
        <v>32491.325000000001</v>
      </c>
      <c r="O43" s="59">
        <f t="shared" si="32"/>
        <v>32853.673750000002</v>
      </c>
      <c r="P43" s="59">
        <f t="shared" si="32"/>
        <v>35411.252124999999</v>
      </c>
      <c r="Q43" s="59">
        <f t="shared" si="32"/>
        <v>34797.608374999996</v>
      </c>
      <c r="R43" s="59">
        <f t="shared" si="32"/>
        <v>35043.202124999996</v>
      </c>
      <c r="S43" s="59">
        <f t="shared" si="32"/>
        <v>35475.863374999994</v>
      </c>
      <c r="T43" s="59">
        <f t="shared" si="32"/>
        <v>38103.754249999991</v>
      </c>
      <c r="U43" s="59">
        <f t="shared" si="32"/>
        <v>37560.422999999988</v>
      </c>
      <c r="V43" s="59">
        <f t="shared" si="32"/>
        <v>37876.329249999988</v>
      </c>
      <c r="W43" s="59">
        <f t="shared" si="32"/>
        <v>38379.302999999985</v>
      </c>
      <c r="X43" s="59">
        <f t="shared" si="32"/>
        <v>41077.506374999983</v>
      </c>
      <c r="Y43" s="59">
        <f t="shared" si="32"/>
        <v>41328.768374999985</v>
      </c>
      <c r="Z43" s="59">
        <f t="shared" si="32"/>
        <v>41714.987124999985</v>
      </c>
      <c r="AA43" s="59">
        <f t="shared" si="32"/>
        <v>42288.273374999982</v>
      </c>
      <c r="AB43" s="59">
        <f t="shared" si="32"/>
        <v>44334.117749999983</v>
      </c>
      <c r="AC43" s="59">
        <f t="shared" si="32"/>
        <v>44638.37274999998</v>
      </c>
      <c r="AD43" s="59">
        <f t="shared" si="32"/>
        <v>45077.32587499998</v>
      </c>
      <c r="AE43" s="59">
        <f t="shared" si="32"/>
        <v>45685.768374999978</v>
      </c>
      <c r="AF43" s="59">
        <f t="shared" si="32"/>
        <v>47749.190874999978</v>
      </c>
      <c r="AG43" s="59">
        <f t="shared" si="32"/>
        <v>48053.445874999976</v>
      </c>
      <c r="AH43" s="59">
        <f t="shared" si="32"/>
        <v>48492.398999999976</v>
      </c>
      <c r="AI43" s="59">
        <f t="shared" si="32"/>
        <v>49100.841499999973</v>
      </c>
      <c r="AJ43" s="59">
        <f t="shared" si="32"/>
        <v>51164.263999999974</v>
      </c>
      <c r="AK43" s="59">
        <f t="shared" si="32"/>
        <v>51468.518999999971</v>
      </c>
      <c r="AL43" s="59">
        <f t="shared" si="32"/>
        <v>51907.472124999971</v>
      </c>
      <c r="AM43" s="59">
        <f t="shared" si="32"/>
        <v>52515.914624999969</v>
      </c>
      <c r="AN43" s="59">
        <f t="shared" si="32"/>
        <v>54579.337124999969</v>
      </c>
      <c r="AO43" s="59">
        <f t="shared" si="32"/>
        <v>54900.911624999972</v>
      </c>
      <c r="AP43" s="59">
        <f t="shared" si="32"/>
        <v>55339.864749999972</v>
      </c>
      <c r="AQ43" s="59">
        <f t="shared" si="32"/>
        <v>55948.307249999969</v>
      </c>
      <c r="AR43" s="59">
        <f t="shared" si="32"/>
        <v>58011.729749999969</v>
      </c>
      <c r="AS43" s="59">
        <f t="shared" si="32"/>
        <v>58315.984749999967</v>
      </c>
      <c r="AT43" s="59">
        <f t="shared" si="32"/>
        <v>58754.937874999967</v>
      </c>
      <c r="AU43" s="59">
        <f t="shared" si="32"/>
        <v>59363.380374999964</v>
      </c>
      <c r="AV43" s="59">
        <f t="shared" si="32"/>
        <v>61426.802874999965</v>
      </c>
      <c r="AW43" s="59">
        <f t="shared" si="32"/>
        <v>61731.057874999962</v>
      </c>
      <c r="AX43" s="59">
        <f t="shared" si="32"/>
        <v>62170.010999999962</v>
      </c>
      <c r="AY43" s="59">
        <f t="shared" si="32"/>
        <v>62778.45349999996</v>
      </c>
      <c r="AZ43" s="59">
        <f t="shared" si="32"/>
        <v>64841.87599999996</v>
      </c>
      <c r="BA43" s="59">
        <f t="shared" si="32"/>
        <v>65146.130999999958</v>
      </c>
      <c r="BB43" s="59">
        <f t="shared" si="32"/>
        <v>65585.08412499995</v>
      </c>
      <c r="BC43" s="59">
        <f t="shared" si="32"/>
        <v>66193.526624999955</v>
      </c>
      <c r="BD43" s="59">
        <f t="shared" si="32"/>
        <v>68256.949124999956</v>
      </c>
      <c r="BE43" s="59">
        <f t="shared" si="32"/>
        <v>68578.523624999958</v>
      </c>
      <c r="BF43" s="59">
        <f t="shared" si="32"/>
        <v>69017.476749999958</v>
      </c>
      <c r="BG43" s="59">
        <f t="shared" si="32"/>
        <v>69625.919249999963</v>
      </c>
      <c r="BH43" s="59">
        <f t="shared" si="32"/>
        <v>71689.341749999963</v>
      </c>
      <c r="BI43" s="59">
        <f t="shared" si="32"/>
        <v>72681.096749999968</v>
      </c>
      <c r="BJ43" s="59">
        <f t="shared" si="32"/>
        <v>73807.549874999968</v>
      </c>
      <c r="BK43" s="59">
        <f t="shared" si="32"/>
        <v>75103.492374999973</v>
      </c>
      <c r="BL43" s="59">
        <f t="shared" si="32"/>
        <v>77854.414874999973</v>
      </c>
      <c r="BM43" s="59">
        <f t="shared" si="32"/>
        <v>78846.169874999978</v>
      </c>
      <c r="BN43" s="59">
        <f t="shared" si="32"/>
        <v>79972.622999999978</v>
      </c>
      <c r="BO43" s="59">
        <f t="shared" si="32"/>
        <v>81268.565499999982</v>
      </c>
      <c r="BP43" s="59">
        <f t="shared" si="32"/>
        <v>84019.487999999983</v>
      </c>
      <c r="BQ43" s="59">
        <f t="shared" si="32"/>
        <v>85011.242999999988</v>
      </c>
      <c r="BR43" s="59">
        <f t="shared" si="32"/>
        <v>86137.696124999988</v>
      </c>
      <c r="BS43" s="59">
        <f t="shared" si="32"/>
        <v>87433.638624999992</v>
      </c>
      <c r="BT43" s="59">
        <f t="shared" si="32"/>
        <v>90184.561124999993</v>
      </c>
      <c r="BU43" s="59">
        <f t="shared" si="32"/>
        <v>90184.561124999993</v>
      </c>
      <c r="BV43" s="59">
        <f xml:space="preserve"> BU46</f>
        <v>90184.561124999993</v>
      </c>
      <c r="BW43" s="59">
        <f xml:space="preserve"> BV46</f>
        <v>90184.561124999993</v>
      </c>
      <c r="BX43" s="59"/>
    </row>
    <row r="44" spans="1:76" ht="14.4" x14ac:dyDescent="0.25">
      <c r="A44" s="56"/>
      <c r="B44" s="56"/>
      <c r="C44" s="57"/>
      <c r="D44" s="58" t="s">
        <v>30</v>
      </c>
      <c r="E44" s="264" t="str">
        <f t="shared" ref="E44:AJ44" si="33" xml:space="preserve"> E$35</f>
        <v>TAX EXPENSE pos</v>
      </c>
      <c r="F44" s="264">
        <f t="shared" si="33"/>
        <v>0</v>
      </c>
      <c r="G44" s="264">
        <f t="shared" si="33"/>
        <v>0</v>
      </c>
      <c r="H44" s="264">
        <f t="shared" si="33"/>
        <v>0</v>
      </c>
      <c r="I44" s="264">
        <f t="shared" si="33"/>
        <v>0</v>
      </c>
      <c r="J44" s="264">
        <f t="shared" si="33"/>
        <v>0</v>
      </c>
      <c r="K44" s="264">
        <f t="shared" si="33"/>
        <v>0</v>
      </c>
      <c r="L44" s="264">
        <f t="shared" si="33"/>
        <v>-683.95624999999995</v>
      </c>
      <c r="M44" s="264">
        <f t="shared" si="33"/>
        <v>175.28124999999977</v>
      </c>
      <c r="N44" s="264">
        <f t="shared" si="33"/>
        <v>362.34874999999988</v>
      </c>
      <c r="O44" s="264">
        <f t="shared" si="33"/>
        <v>2557.5783750000001</v>
      </c>
      <c r="P44" s="264">
        <f t="shared" si="33"/>
        <v>-613.64374999999995</v>
      </c>
      <c r="Q44" s="264">
        <f t="shared" si="33"/>
        <v>245.59374999999977</v>
      </c>
      <c r="R44" s="264">
        <f t="shared" si="33"/>
        <v>432.66124999999988</v>
      </c>
      <c r="S44" s="264">
        <f t="shared" si="33"/>
        <v>2627.8908750000001</v>
      </c>
      <c r="T44" s="264">
        <f t="shared" si="33"/>
        <v>-543.33124999999995</v>
      </c>
      <c r="U44" s="264">
        <f t="shared" si="33"/>
        <v>315.90624999999977</v>
      </c>
      <c r="V44" s="264">
        <f t="shared" si="33"/>
        <v>502.97374999999988</v>
      </c>
      <c r="W44" s="264">
        <f t="shared" si="33"/>
        <v>2698.2033750000001</v>
      </c>
      <c r="X44" s="264">
        <f t="shared" si="33"/>
        <v>251.26200000000006</v>
      </c>
      <c r="Y44" s="264">
        <f t="shared" si="33"/>
        <v>386.21874999999977</v>
      </c>
      <c r="Z44" s="264">
        <f t="shared" si="33"/>
        <v>573.28624999999988</v>
      </c>
      <c r="AA44" s="264">
        <f t="shared" si="33"/>
        <v>2045.8443749999997</v>
      </c>
      <c r="AB44" s="264">
        <f t="shared" si="33"/>
        <v>304.25499999999988</v>
      </c>
      <c r="AC44" s="264">
        <f t="shared" si="33"/>
        <v>438.95312499999977</v>
      </c>
      <c r="AD44" s="264">
        <f t="shared" si="33"/>
        <v>608.44249999999988</v>
      </c>
      <c r="AE44" s="264">
        <f t="shared" si="33"/>
        <v>2063.4224999999997</v>
      </c>
      <c r="AF44" s="264">
        <f t="shared" si="33"/>
        <v>304.25499999999988</v>
      </c>
      <c r="AG44" s="264">
        <f t="shared" si="33"/>
        <v>438.95312499999977</v>
      </c>
      <c r="AH44" s="264">
        <f t="shared" si="33"/>
        <v>608.44249999999988</v>
      </c>
      <c r="AI44" s="264">
        <f t="shared" si="33"/>
        <v>2063.4224999999997</v>
      </c>
      <c r="AJ44" s="264">
        <f t="shared" si="33"/>
        <v>304.25499999999988</v>
      </c>
      <c r="AK44" s="264">
        <f t="shared" ref="AK44:BP44" si="34" xml:space="preserve"> AK$35</f>
        <v>438.95312499999977</v>
      </c>
      <c r="AL44" s="264">
        <f t="shared" si="34"/>
        <v>608.44249999999988</v>
      </c>
      <c r="AM44" s="264">
        <f t="shared" si="34"/>
        <v>2063.4224999999997</v>
      </c>
      <c r="AN44" s="264">
        <f t="shared" si="34"/>
        <v>321.57450000000006</v>
      </c>
      <c r="AO44" s="264">
        <f t="shared" si="34"/>
        <v>438.95312499999977</v>
      </c>
      <c r="AP44" s="264">
        <f t="shared" si="34"/>
        <v>608.44249999999988</v>
      </c>
      <c r="AQ44" s="264">
        <f t="shared" si="34"/>
        <v>2063.4224999999997</v>
      </c>
      <c r="AR44" s="264">
        <f t="shared" si="34"/>
        <v>304.25499999999988</v>
      </c>
      <c r="AS44" s="264">
        <f t="shared" si="34"/>
        <v>438.95312499999977</v>
      </c>
      <c r="AT44" s="264">
        <f t="shared" si="34"/>
        <v>608.44249999999988</v>
      </c>
      <c r="AU44" s="264">
        <f t="shared" si="34"/>
        <v>2063.4224999999997</v>
      </c>
      <c r="AV44" s="264">
        <f t="shared" si="34"/>
        <v>304.25499999999988</v>
      </c>
      <c r="AW44" s="264">
        <f t="shared" si="34"/>
        <v>438.95312499999977</v>
      </c>
      <c r="AX44" s="264">
        <f t="shared" si="34"/>
        <v>608.44249999999988</v>
      </c>
      <c r="AY44" s="264">
        <f t="shared" si="34"/>
        <v>2063.4224999999997</v>
      </c>
      <c r="AZ44" s="264">
        <f t="shared" si="34"/>
        <v>304.25499999999988</v>
      </c>
      <c r="BA44" s="264">
        <f t="shared" si="34"/>
        <v>438.95312499999977</v>
      </c>
      <c r="BB44" s="264">
        <f t="shared" si="34"/>
        <v>608.44249999999988</v>
      </c>
      <c r="BC44" s="264">
        <f t="shared" si="34"/>
        <v>2063.4224999999997</v>
      </c>
      <c r="BD44" s="264">
        <f t="shared" si="34"/>
        <v>321.57450000000006</v>
      </c>
      <c r="BE44" s="264">
        <f t="shared" si="34"/>
        <v>438.95312499999977</v>
      </c>
      <c r="BF44" s="264">
        <f t="shared" si="34"/>
        <v>608.44249999999988</v>
      </c>
      <c r="BG44" s="264">
        <f t="shared" si="34"/>
        <v>2063.4224999999997</v>
      </c>
      <c r="BH44" s="264">
        <f t="shared" si="34"/>
        <v>991.75499999999988</v>
      </c>
      <c r="BI44" s="264">
        <f t="shared" si="34"/>
        <v>1126.4531249999998</v>
      </c>
      <c r="BJ44" s="264">
        <f t="shared" si="34"/>
        <v>1295.9424999999999</v>
      </c>
      <c r="BK44" s="264">
        <f t="shared" si="34"/>
        <v>2750.9224999999997</v>
      </c>
      <c r="BL44" s="264">
        <f t="shared" si="34"/>
        <v>991.75499999999988</v>
      </c>
      <c r="BM44" s="264">
        <f t="shared" si="34"/>
        <v>1126.4531249999998</v>
      </c>
      <c r="BN44" s="264">
        <f t="shared" si="34"/>
        <v>1295.9424999999999</v>
      </c>
      <c r="BO44" s="264">
        <f t="shared" si="34"/>
        <v>2750.9224999999997</v>
      </c>
      <c r="BP44" s="264">
        <f t="shared" si="34"/>
        <v>991.75499999999988</v>
      </c>
      <c r="BQ44" s="264">
        <f t="shared" ref="BQ44:BW44" si="35" xml:space="preserve"> BQ$35</f>
        <v>1126.4531249999998</v>
      </c>
      <c r="BR44" s="264">
        <f t="shared" si="35"/>
        <v>1295.9424999999999</v>
      </c>
      <c r="BS44" s="264">
        <f t="shared" si="35"/>
        <v>2750.9224999999997</v>
      </c>
      <c r="BT44" s="264">
        <f t="shared" si="35"/>
        <v>0</v>
      </c>
      <c r="BU44" s="264">
        <f t="shared" si="35"/>
        <v>0</v>
      </c>
      <c r="BV44" s="264">
        <f t="shared" si="35"/>
        <v>0</v>
      </c>
      <c r="BW44" s="264">
        <f t="shared" si="35"/>
        <v>0</v>
      </c>
      <c r="BX44" s="59"/>
    </row>
    <row r="45" spans="1:76" ht="14.4" x14ac:dyDescent="0.25">
      <c r="A45" s="56"/>
      <c r="B45" s="56"/>
      <c r="C45" s="57"/>
      <c r="D45" s="58" t="s">
        <v>31</v>
      </c>
      <c r="E45" s="264" t="str">
        <f t="shared" ref="E45:AJ45" si="36" xml:space="preserve"> E$25</f>
        <v>tax paid pos</v>
      </c>
      <c r="F45" s="264">
        <f t="shared" si="36"/>
        <v>0</v>
      </c>
      <c r="G45" s="264">
        <f t="shared" si="36"/>
        <v>0</v>
      </c>
      <c r="H45" s="264">
        <f t="shared" si="36"/>
        <v>0</v>
      </c>
      <c r="I45" s="264">
        <f t="shared" si="36"/>
        <v>0</v>
      </c>
      <c r="J45" s="264">
        <f t="shared" si="36"/>
        <v>0</v>
      </c>
      <c r="K45" s="264">
        <f t="shared" si="36"/>
        <v>0</v>
      </c>
      <c r="L45" s="264">
        <f t="shared" si="36"/>
        <v>0</v>
      </c>
      <c r="M45" s="264">
        <f t="shared" si="36"/>
        <v>0</v>
      </c>
      <c r="N45" s="264">
        <f t="shared" si="36"/>
        <v>0</v>
      </c>
      <c r="O45" s="264">
        <f t="shared" si="36"/>
        <v>0</v>
      </c>
      <c r="P45" s="264">
        <f t="shared" si="36"/>
        <v>0</v>
      </c>
      <c r="Q45" s="264">
        <f t="shared" si="36"/>
        <v>0</v>
      </c>
      <c r="R45" s="264">
        <f t="shared" si="36"/>
        <v>0</v>
      </c>
      <c r="S45" s="264">
        <f t="shared" si="36"/>
        <v>0</v>
      </c>
      <c r="T45" s="264">
        <f t="shared" si="36"/>
        <v>0</v>
      </c>
      <c r="U45" s="264">
        <f t="shared" si="36"/>
        <v>0</v>
      </c>
      <c r="V45" s="264">
        <f t="shared" si="36"/>
        <v>0</v>
      </c>
      <c r="W45" s="264">
        <f t="shared" si="36"/>
        <v>0</v>
      </c>
      <c r="X45" s="264">
        <f t="shared" si="36"/>
        <v>0</v>
      </c>
      <c r="Y45" s="264">
        <f t="shared" si="36"/>
        <v>0</v>
      </c>
      <c r="Z45" s="264">
        <f t="shared" si="36"/>
        <v>0</v>
      </c>
      <c r="AA45" s="264">
        <f t="shared" si="36"/>
        <v>0</v>
      </c>
      <c r="AB45" s="264">
        <f t="shared" si="36"/>
        <v>0</v>
      </c>
      <c r="AC45" s="264">
        <f t="shared" si="36"/>
        <v>0</v>
      </c>
      <c r="AD45" s="264">
        <f t="shared" si="36"/>
        <v>0</v>
      </c>
      <c r="AE45" s="264">
        <f t="shared" si="36"/>
        <v>0</v>
      </c>
      <c r="AF45" s="264">
        <f t="shared" si="36"/>
        <v>0</v>
      </c>
      <c r="AG45" s="264">
        <f t="shared" si="36"/>
        <v>0</v>
      </c>
      <c r="AH45" s="264">
        <f t="shared" si="36"/>
        <v>0</v>
      </c>
      <c r="AI45" s="264">
        <f t="shared" si="36"/>
        <v>0</v>
      </c>
      <c r="AJ45" s="264">
        <f t="shared" si="36"/>
        <v>0</v>
      </c>
      <c r="AK45" s="264">
        <f t="shared" ref="AK45:BP45" si="37" xml:space="preserve"> AK$25</f>
        <v>0</v>
      </c>
      <c r="AL45" s="264">
        <f t="shared" si="37"/>
        <v>0</v>
      </c>
      <c r="AM45" s="264">
        <f t="shared" si="37"/>
        <v>0</v>
      </c>
      <c r="AN45" s="264">
        <f t="shared" si="37"/>
        <v>0</v>
      </c>
      <c r="AO45" s="264">
        <f t="shared" si="37"/>
        <v>0</v>
      </c>
      <c r="AP45" s="264">
        <f t="shared" si="37"/>
        <v>0</v>
      </c>
      <c r="AQ45" s="264">
        <f t="shared" si="37"/>
        <v>0</v>
      </c>
      <c r="AR45" s="264">
        <f t="shared" si="37"/>
        <v>0</v>
      </c>
      <c r="AS45" s="264">
        <f t="shared" si="37"/>
        <v>0</v>
      </c>
      <c r="AT45" s="264">
        <f t="shared" si="37"/>
        <v>0</v>
      </c>
      <c r="AU45" s="264">
        <f t="shared" si="37"/>
        <v>0</v>
      </c>
      <c r="AV45" s="264">
        <f t="shared" si="37"/>
        <v>0</v>
      </c>
      <c r="AW45" s="264">
        <f t="shared" si="37"/>
        <v>0</v>
      </c>
      <c r="AX45" s="264">
        <f t="shared" si="37"/>
        <v>0</v>
      </c>
      <c r="AY45" s="264">
        <f t="shared" si="37"/>
        <v>0</v>
      </c>
      <c r="AZ45" s="264">
        <f t="shared" si="37"/>
        <v>0</v>
      </c>
      <c r="BA45" s="264">
        <f t="shared" si="37"/>
        <v>0</v>
      </c>
      <c r="BB45" s="264">
        <f t="shared" si="37"/>
        <v>0</v>
      </c>
      <c r="BC45" s="264">
        <f t="shared" si="37"/>
        <v>0</v>
      </c>
      <c r="BD45" s="264">
        <f t="shared" si="37"/>
        <v>0</v>
      </c>
      <c r="BE45" s="264">
        <f t="shared" si="37"/>
        <v>0</v>
      </c>
      <c r="BF45" s="264">
        <f t="shared" si="37"/>
        <v>0</v>
      </c>
      <c r="BG45" s="264">
        <f t="shared" si="37"/>
        <v>0</v>
      </c>
      <c r="BH45" s="264">
        <f t="shared" si="37"/>
        <v>0</v>
      </c>
      <c r="BI45" s="264">
        <f t="shared" si="37"/>
        <v>0</v>
      </c>
      <c r="BJ45" s="264">
        <f t="shared" si="37"/>
        <v>0</v>
      </c>
      <c r="BK45" s="264">
        <f t="shared" si="37"/>
        <v>0</v>
      </c>
      <c r="BL45" s="264">
        <f t="shared" si="37"/>
        <v>0</v>
      </c>
      <c r="BM45" s="264">
        <f t="shared" si="37"/>
        <v>0</v>
      </c>
      <c r="BN45" s="264">
        <f t="shared" si="37"/>
        <v>0</v>
      </c>
      <c r="BO45" s="264">
        <f t="shared" si="37"/>
        <v>0</v>
      </c>
      <c r="BP45" s="264">
        <f t="shared" si="37"/>
        <v>0</v>
      </c>
      <c r="BQ45" s="264">
        <f t="shared" ref="BQ45:BW45" si="38" xml:space="preserve"> BQ$25</f>
        <v>0</v>
      </c>
      <c r="BR45" s="264">
        <f t="shared" si="38"/>
        <v>0</v>
      </c>
      <c r="BS45" s="264">
        <f t="shared" si="38"/>
        <v>0</v>
      </c>
      <c r="BT45" s="264">
        <f t="shared" si="38"/>
        <v>0</v>
      </c>
      <c r="BU45" s="264">
        <f t="shared" si="38"/>
        <v>0</v>
      </c>
      <c r="BV45" s="264">
        <f t="shared" si="38"/>
        <v>0</v>
      </c>
      <c r="BW45" s="264">
        <f t="shared" si="38"/>
        <v>0</v>
      </c>
      <c r="BX45" s="59"/>
    </row>
    <row r="46" spans="1:76" s="182" customFormat="1" ht="14.4" x14ac:dyDescent="0.25">
      <c r="A46" s="190"/>
      <c r="B46" s="190"/>
      <c r="C46" s="191"/>
      <c r="D46" s="192"/>
      <c r="E46" s="192" t="s">
        <v>227</v>
      </c>
      <c r="F46" s="192"/>
      <c r="G46" s="192"/>
      <c r="H46" s="192"/>
      <c r="I46" s="192"/>
      <c r="J46" s="192">
        <f xml:space="preserve"> IF(J41 = 1, $F40, J43 + J44 - J45)</f>
        <v>0</v>
      </c>
      <c r="K46" s="192">
        <f t="shared" ref="K46:BV46" si="39" xml:space="preserve"> IF(K41 = 1, $F40, K43 + K44 - K45)</f>
        <v>33000</v>
      </c>
      <c r="L46" s="192">
        <f t="shared" si="39"/>
        <v>32316.043750000001</v>
      </c>
      <c r="M46" s="192">
        <f t="shared" si="39"/>
        <v>32491.325000000001</v>
      </c>
      <c r="N46" s="192">
        <f t="shared" si="39"/>
        <v>32853.673750000002</v>
      </c>
      <c r="O46" s="192">
        <f t="shared" si="39"/>
        <v>35411.252124999999</v>
      </c>
      <c r="P46" s="192">
        <f t="shared" si="39"/>
        <v>34797.608374999996</v>
      </c>
      <c r="Q46" s="192">
        <f t="shared" si="39"/>
        <v>35043.202124999996</v>
      </c>
      <c r="R46" s="192">
        <f t="shared" si="39"/>
        <v>35475.863374999994</v>
      </c>
      <c r="S46" s="192">
        <f t="shared" si="39"/>
        <v>38103.754249999991</v>
      </c>
      <c r="T46" s="192">
        <f t="shared" si="39"/>
        <v>37560.422999999988</v>
      </c>
      <c r="U46" s="192">
        <f t="shared" si="39"/>
        <v>37876.329249999988</v>
      </c>
      <c r="V46" s="192">
        <f t="shared" si="39"/>
        <v>38379.302999999985</v>
      </c>
      <c r="W46" s="192">
        <f t="shared" si="39"/>
        <v>41077.506374999983</v>
      </c>
      <c r="X46" s="192">
        <f t="shared" si="39"/>
        <v>41328.768374999985</v>
      </c>
      <c r="Y46" s="192">
        <f t="shared" si="39"/>
        <v>41714.987124999985</v>
      </c>
      <c r="Z46" s="192">
        <f t="shared" si="39"/>
        <v>42288.273374999982</v>
      </c>
      <c r="AA46" s="192">
        <f t="shared" si="39"/>
        <v>44334.117749999983</v>
      </c>
      <c r="AB46" s="192">
        <f t="shared" si="39"/>
        <v>44638.37274999998</v>
      </c>
      <c r="AC46" s="192">
        <f t="shared" si="39"/>
        <v>45077.32587499998</v>
      </c>
      <c r="AD46" s="192">
        <f t="shared" si="39"/>
        <v>45685.768374999978</v>
      </c>
      <c r="AE46" s="192">
        <f t="shared" si="39"/>
        <v>47749.190874999978</v>
      </c>
      <c r="AF46" s="192">
        <f t="shared" si="39"/>
        <v>48053.445874999976</v>
      </c>
      <c r="AG46" s="192">
        <f t="shared" si="39"/>
        <v>48492.398999999976</v>
      </c>
      <c r="AH46" s="192">
        <f t="shared" si="39"/>
        <v>49100.841499999973</v>
      </c>
      <c r="AI46" s="192">
        <f t="shared" si="39"/>
        <v>51164.263999999974</v>
      </c>
      <c r="AJ46" s="192">
        <f t="shared" si="39"/>
        <v>51468.518999999971</v>
      </c>
      <c r="AK46" s="192">
        <f t="shared" si="39"/>
        <v>51907.472124999971</v>
      </c>
      <c r="AL46" s="192">
        <f t="shared" si="39"/>
        <v>52515.914624999969</v>
      </c>
      <c r="AM46" s="192">
        <f t="shared" si="39"/>
        <v>54579.337124999969</v>
      </c>
      <c r="AN46" s="192">
        <f t="shared" si="39"/>
        <v>54900.911624999972</v>
      </c>
      <c r="AO46" s="192">
        <f t="shared" si="39"/>
        <v>55339.864749999972</v>
      </c>
      <c r="AP46" s="192">
        <f t="shared" si="39"/>
        <v>55948.307249999969</v>
      </c>
      <c r="AQ46" s="192">
        <f t="shared" si="39"/>
        <v>58011.729749999969</v>
      </c>
      <c r="AR46" s="192">
        <f t="shared" si="39"/>
        <v>58315.984749999967</v>
      </c>
      <c r="AS46" s="192">
        <f t="shared" si="39"/>
        <v>58754.937874999967</v>
      </c>
      <c r="AT46" s="192">
        <f t="shared" si="39"/>
        <v>59363.380374999964</v>
      </c>
      <c r="AU46" s="192">
        <f t="shared" si="39"/>
        <v>61426.802874999965</v>
      </c>
      <c r="AV46" s="192">
        <f t="shared" si="39"/>
        <v>61731.057874999962</v>
      </c>
      <c r="AW46" s="192">
        <f t="shared" si="39"/>
        <v>62170.010999999962</v>
      </c>
      <c r="AX46" s="192">
        <f t="shared" si="39"/>
        <v>62778.45349999996</v>
      </c>
      <c r="AY46" s="192">
        <f t="shared" si="39"/>
        <v>64841.87599999996</v>
      </c>
      <c r="AZ46" s="192">
        <f t="shared" si="39"/>
        <v>65146.130999999958</v>
      </c>
      <c r="BA46" s="192">
        <f t="shared" si="39"/>
        <v>65585.08412499995</v>
      </c>
      <c r="BB46" s="192">
        <f t="shared" si="39"/>
        <v>66193.526624999955</v>
      </c>
      <c r="BC46" s="192">
        <f t="shared" si="39"/>
        <v>68256.949124999956</v>
      </c>
      <c r="BD46" s="192">
        <f t="shared" si="39"/>
        <v>68578.523624999958</v>
      </c>
      <c r="BE46" s="192">
        <f t="shared" si="39"/>
        <v>69017.476749999958</v>
      </c>
      <c r="BF46" s="192">
        <f t="shared" si="39"/>
        <v>69625.919249999963</v>
      </c>
      <c r="BG46" s="192">
        <f t="shared" si="39"/>
        <v>71689.341749999963</v>
      </c>
      <c r="BH46" s="192">
        <f t="shared" si="39"/>
        <v>72681.096749999968</v>
      </c>
      <c r="BI46" s="192">
        <f t="shared" si="39"/>
        <v>73807.549874999968</v>
      </c>
      <c r="BJ46" s="192">
        <f t="shared" si="39"/>
        <v>75103.492374999973</v>
      </c>
      <c r="BK46" s="192">
        <f t="shared" si="39"/>
        <v>77854.414874999973</v>
      </c>
      <c r="BL46" s="192">
        <f t="shared" si="39"/>
        <v>78846.169874999978</v>
      </c>
      <c r="BM46" s="192">
        <f t="shared" si="39"/>
        <v>79972.622999999978</v>
      </c>
      <c r="BN46" s="192">
        <f t="shared" si="39"/>
        <v>81268.565499999982</v>
      </c>
      <c r="BO46" s="192">
        <f t="shared" si="39"/>
        <v>84019.487999999983</v>
      </c>
      <c r="BP46" s="192">
        <f t="shared" si="39"/>
        <v>85011.242999999988</v>
      </c>
      <c r="BQ46" s="192">
        <f t="shared" si="39"/>
        <v>86137.696124999988</v>
      </c>
      <c r="BR46" s="192">
        <f t="shared" si="39"/>
        <v>87433.638624999992</v>
      </c>
      <c r="BS46" s="192">
        <f t="shared" si="39"/>
        <v>90184.561124999993</v>
      </c>
      <c r="BT46" s="192">
        <f t="shared" si="39"/>
        <v>90184.561124999993</v>
      </c>
      <c r="BU46" s="192">
        <f t="shared" si="39"/>
        <v>90184.561124999993</v>
      </c>
      <c r="BV46" s="192">
        <f t="shared" si="39"/>
        <v>90184.561124999993</v>
      </c>
      <c r="BW46" s="192">
        <f xml:space="preserve"> IF(BW41 = 1, $F40, BW43 + BW44 - BW45)</f>
        <v>90184.561124999993</v>
      </c>
      <c r="BX46" s="193"/>
    </row>
    <row r="47" spans="1:76" ht="14.4" x14ac:dyDescent="0.25">
      <c r="A47" s="52"/>
      <c r="B47" s="52"/>
      <c r="C47" s="53"/>
      <c r="D47" s="54"/>
      <c r="E47" s="55"/>
      <c r="F47" s="55"/>
      <c r="G47" s="55"/>
      <c r="H47" s="55"/>
      <c r="I47" s="55"/>
      <c r="J47" s="55"/>
      <c r="K47" s="55"/>
      <c r="L47" s="55"/>
      <c r="M47" s="55"/>
      <c r="N47" s="55"/>
      <c r="O47" s="55"/>
      <c r="P47" s="55"/>
      <c r="Q47" s="55"/>
      <c r="R47" s="55"/>
      <c r="S47" s="55"/>
      <c r="T47" s="55"/>
      <c r="U47" s="55"/>
      <c r="V47" s="55"/>
      <c r="W47" s="55"/>
      <c r="X47" s="55"/>
      <c r="Y47" s="55"/>
      <c r="Z47" s="55"/>
      <c r="AA47" s="55"/>
      <c r="AB47" s="55"/>
      <c r="AC47" s="55"/>
      <c r="AD47" s="55"/>
      <c r="AE47" s="55"/>
      <c r="AF47" s="55"/>
      <c r="AG47" s="55"/>
      <c r="AH47" s="55"/>
      <c r="AI47" s="55"/>
      <c r="AJ47" s="55"/>
      <c r="AK47" s="55"/>
      <c r="AL47" s="55"/>
      <c r="AM47" s="55"/>
      <c r="AN47" s="55"/>
      <c r="AO47" s="55"/>
      <c r="AP47" s="55"/>
      <c r="AQ47" s="55"/>
      <c r="AR47" s="55"/>
      <c r="AS47" s="55"/>
      <c r="AT47" s="55"/>
      <c r="AU47" s="55"/>
      <c r="AV47" s="55"/>
      <c r="AW47" s="55"/>
      <c r="AX47" s="55"/>
      <c r="AY47" s="55"/>
      <c r="AZ47" s="55"/>
      <c r="BA47" s="55"/>
      <c r="BB47" s="55"/>
      <c r="BC47" s="55"/>
      <c r="BD47" s="55"/>
      <c r="BE47" s="55"/>
      <c r="BF47" s="55"/>
      <c r="BG47" s="55"/>
      <c r="BH47" s="55"/>
      <c r="BI47" s="55"/>
      <c r="BJ47" s="55"/>
      <c r="BK47" s="55"/>
      <c r="BL47" s="55"/>
      <c r="BM47" s="55"/>
      <c r="BN47" s="55"/>
      <c r="BO47" s="55"/>
      <c r="BP47" s="55"/>
      <c r="BQ47" s="55"/>
      <c r="BR47" s="55"/>
      <c r="BS47" s="55"/>
      <c r="BT47" s="55"/>
      <c r="BU47" s="55"/>
      <c r="BV47" s="55"/>
      <c r="BW47" s="55"/>
      <c r="BX47" s="54"/>
    </row>
    <row r="48" spans="1:76" customFormat="1" x14ac:dyDescent="0.25"/>
    <row r="49" spans="1:76" ht="14.4" x14ac:dyDescent="0.25">
      <c r="A49" s="52"/>
      <c r="B49" s="52"/>
      <c r="C49" s="53"/>
      <c r="D49" s="54"/>
      <c r="E49" s="55"/>
      <c r="F49" s="55"/>
      <c r="G49" s="55"/>
      <c r="H49" s="55"/>
      <c r="I49" s="55"/>
      <c r="J49" s="55"/>
      <c r="K49" s="55"/>
      <c r="L49" s="55"/>
      <c r="M49" s="55"/>
      <c r="N49" s="55"/>
      <c r="O49" s="55"/>
      <c r="P49" s="55"/>
      <c r="Q49" s="55"/>
      <c r="R49" s="55"/>
      <c r="S49" s="55"/>
      <c r="T49" s="55"/>
      <c r="U49" s="55"/>
      <c r="V49" s="55"/>
      <c r="W49" s="55"/>
      <c r="X49" s="55"/>
      <c r="Y49" s="55"/>
      <c r="Z49" s="55"/>
      <c r="AA49" s="55"/>
      <c r="AB49" s="55"/>
      <c r="AC49" s="55"/>
      <c r="AD49" s="55"/>
      <c r="AE49" s="55"/>
      <c r="AF49" s="55"/>
      <c r="AG49" s="55"/>
      <c r="AH49" s="55"/>
      <c r="AI49" s="55"/>
      <c r="AJ49" s="55"/>
      <c r="AK49" s="55"/>
      <c r="AL49" s="55"/>
      <c r="AM49" s="55"/>
      <c r="AN49" s="55"/>
      <c r="AO49" s="55"/>
      <c r="AP49" s="55"/>
      <c r="AQ49" s="55"/>
      <c r="AR49" s="55"/>
      <c r="AS49" s="55"/>
      <c r="AT49" s="55"/>
      <c r="AU49" s="55"/>
      <c r="AV49" s="55"/>
      <c r="AW49" s="55"/>
      <c r="AX49" s="55"/>
      <c r="AY49" s="55"/>
      <c r="AZ49" s="55"/>
      <c r="BA49" s="55"/>
      <c r="BB49" s="55"/>
      <c r="BC49" s="55"/>
      <c r="BD49" s="55"/>
      <c r="BE49" s="55"/>
      <c r="BF49" s="55"/>
      <c r="BG49" s="55"/>
      <c r="BH49" s="55"/>
      <c r="BI49" s="55"/>
      <c r="BJ49" s="55"/>
      <c r="BK49" s="55"/>
      <c r="BL49" s="55"/>
      <c r="BM49" s="55"/>
      <c r="BN49" s="55"/>
      <c r="BO49" s="55"/>
      <c r="BP49" s="55"/>
      <c r="BQ49" s="55"/>
      <c r="BR49" s="55"/>
      <c r="BS49" s="55"/>
      <c r="BT49" s="55"/>
      <c r="BU49" s="55"/>
      <c r="BV49" s="55"/>
      <c r="BW49" s="55"/>
      <c r="BX49" s="54"/>
    </row>
    <row r="50" spans="1:76" ht="14.4" x14ac:dyDescent="0.25">
      <c r="A50" s="52"/>
      <c r="B50" s="52"/>
      <c r="C50" s="53"/>
      <c r="D50" s="54"/>
      <c r="E50" s="55"/>
      <c r="F50" s="55"/>
      <c r="G50" s="55"/>
      <c r="H50" s="55"/>
      <c r="I50" s="55"/>
      <c r="J50" s="55"/>
      <c r="K50" s="55"/>
      <c r="L50" s="55"/>
      <c r="M50" s="55"/>
      <c r="N50" s="55"/>
      <c r="O50" s="55"/>
      <c r="P50" s="55"/>
      <c r="Q50" s="55"/>
      <c r="R50" s="55"/>
      <c r="S50" s="55"/>
      <c r="T50" s="55"/>
      <c r="U50" s="55"/>
      <c r="V50" s="55"/>
      <c r="W50" s="55"/>
      <c r="X50" s="55"/>
      <c r="Y50" s="55"/>
      <c r="Z50" s="55"/>
      <c r="AA50" s="55"/>
      <c r="AB50" s="55"/>
      <c r="AC50" s="55"/>
      <c r="AD50" s="55"/>
      <c r="AE50" s="55"/>
      <c r="AF50" s="55"/>
      <c r="AG50" s="55"/>
      <c r="AH50" s="55"/>
      <c r="AI50" s="55"/>
      <c r="AJ50" s="55"/>
      <c r="AK50" s="55"/>
      <c r="AL50" s="55"/>
      <c r="AM50" s="55"/>
      <c r="AN50" s="55"/>
      <c r="AO50" s="55"/>
      <c r="AP50" s="55"/>
      <c r="AQ50" s="55"/>
      <c r="AR50" s="55"/>
      <c r="AS50" s="55"/>
      <c r="AT50" s="55"/>
      <c r="AU50" s="55"/>
      <c r="AV50" s="55"/>
      <c r="AW50" s="55"/>
      <c r="AX50" s="55"/>
      <c r="AY50" s="55"/>
      <c r="AZ50" s="55"/>
      <c r="BA50" s="55"/>
      <c r="BB50" s="55"/>
      <c r="BC50" s="55"/>
      <c r="BD50" s="55"/>
      <c r="BE50" s="55"/>
      <c r="BF50" s="55"/>
      <c r="BG50" s="55"/>
      <c r="BH50" s="55"/>
      <c r="BI50" s="55"/>
      <c r="BJ50" s="55"/>
      <c r="BK50" s="55"/>
      <c r="BL50" s="55"/>
      <c r="BM50" s="55"/>
      <c r="BN50" s="55"/>
      <c r="BO50" s="55"/>
      <c r="BP50" s="55"/>
      <c r="BQ50" s="55"/>
      <c r="BR50" s="55"/>
      <c r="BS50" s="55"/>
      <c r="BT50" s="55"/>
      <c r="BU50" s="55"/>
      <c r="BV50" s="55"/>
      <c r="BW50" s="55"/>
      <c r="BX50" s="54"/>
    </row>
    <row r="51" spans="1:76" ht="14.4" x14ac:dyDescent="0.25">
      <c r="A51" s="52"/>
      <c r="B51" s="52"/>
      <c r="C51" s="53"/>
      <c r="D51" s="54"/>
      <c r="E51" s="55"/>
      <c r="F51" s="55"/>
      <c r="G51" s="55"/>
      <c r="H51" s="55"/>
      <c r="I51" s="55"/>
      <c r="J51" s="55"/>
      <c r="K51" s="55"/>
      <c r="L51" s="55"/>
      <c r="M51" s="55"/>
      <c r="N51" s="55"/>
      <c r="O51" s="55"/>
      <c r="P51" s="55"/>
      <c r="Q51" s="55"/>
      <c r="R51" s="55"/>
      <c r="S51" s="55"/>
      <c r="T51" s="55"/>
      <c r="U51" s="55"/>
      <c r="V51" s="55"/>
      <c r="W51" s="55"/>
      <c r="X51" s="55"/>
      <c r="Y51" s="55"/>
      <c r="Z51" s="55"/>
      <c r="AA51" s="55"/>
      <c r="AB51" s="55"/>
      <c r="AC51" s="55"/>
      <c r="AD51" s="55"/>
      <c r="AE51" s="55"/>
      <c r="AF51" s="55"/>
      <c r="AG51" s="55"/>
      <c r="AH51" s="55"/>
      <c r="AI51" s="55"/>
      <c r="AJ51" s="55"/>
      <c r="AK51" s="55"/>
      <c r="AL51" s="55"/>
      <c r="AM51" s="55"/>
      <c r="AN51" s="55"/>
      <c r="AO51" s="55"/>
      <c r="AP51" s="55"/>
      <c r="AQ51" s="55"/>
      <c r="AR51" s="55"/>
      <c r="AS51" s="55"/>
      <c r="AT51" s="55"/>
      <c r="AU51" s="55"/>
      <c r="AV51" s="55"/>
      <c r="AW51" s="55"/>
      <c r="AX51" s="55"/>
      <c r="AY51" s="55"/>
      <c r="AZ51" s="55"/>
      <c r="BA51" s="55"/>
      <c r="BB51" s="55"/>
      <c r="BC51" s="55"/>
      <c r="BD51" s="55"/>
      <c r="BE51" s="55"/>
      <c r="BF51" s="55"/>
      <c r="BG51" s="55"/>
      <c r="BH51" s="55"/>
      <c r="BI51" s="55"/>
      <c r="BJ51" s="55"/>
      <c r="BK51" s="55"/>
      <c r="BL51" s="55"/>
      <c r="BM51" s="55"/>
      <c r="BN51" s="55"/>
      <c r="BO51" s="55"/>
      <c r="BP51" s="55"/>
      <c r="BQ51" s="55"/>
      <c r="BR51" s="55"/>
      <c r="BS51" s="55"/>
      <c r="BT51" s="55"/>
      <c r="BU51" s="55"/>
      <c r="BV51" s="55"/>
      <c r="BW51" s="55"/>
      <c r="BX51" s="54"/>
    </row>
    <row r="52" spans="1:76" ht="14.4" x14ac:dyDescent="0.25">
      <c r="A52" s="52"/>
      <c r="B52" s="52"/>
      <c r="C52" s="53"/>
      <c r="D52" s="54"/>
      <c r="E52" s="55"/>
      <c r="F52" s="55"/>
      <c r="G52" s="55"/>
      <c r="H52" s="55"/>
      <c r="I52" s="55"/>
      <c r="J52" s="55"/>
      <c r="K52" s="55"/>
      <c r="L52" s="55"/>
      <c r="M52" s="55"/>
      <c r="N52" s="55"/>
      <c r="O52" s="55"/>
      <c r="P52" s="55"/>
      <c r="Q52" s="55"/>
      <c r="R52" s="55"/>
      <c r="S52" s="55"/>
      <c r="T52" s="55"/>
      <c r="U52" s="55"/>
      <c r="V52" s="55"/>
      <c r="W52" s="55"/>
      <c r="X52" s="55"/>
      <c r="Y52" s="55"/>
      <c r="Z52" s="55"/>
      <c r="AA52" s="55"/>
      <c r="AB52" s="55"/>
      <c r="AC52" s="55"/>
      <c r="AD52" s="55"/>
      <c r="AE52" s="55"/>
      <c r="AF52" s="55"/>
      <c r="AG52" s="55"/>
      <c r="AH52" s="55"/>
      <c r="AI52" s="55"/>
      <c r="AJ52" s="55"/>
      <c r="AK52" s="55"/>
      <c r="AL52" s="55"/>
      <c r="AM52" s="55"/>
      <c r="AN52" s="55"/>
      <c r="AO52" s="55"/>
      <c r="AP52" s="55"/>
      <c r="AQ52" s="55"/>
      <c r="AR52" s="55"/>
      <c r="AS52" s="55"/>
      <c r="AT52" s="55"/>
      <c r="AU52" s="55"/>
      <c r="AV52" s="55"/>
      <c r="AW52" s="55"/>
      <c r="AX52" s="55"/>
      <c r="AY52" s="55"/>
      <c r="AZ52" s="55"/>
      <c r="BA52" s="55"/>
      <c r="BB52" s="55"/>
      <c r="BC52" s="55"/>
      <c r="BD52" s="55"/>
      <c r="BE52" s="55"/>
      <c r="BF52" s="55"/>
      <c r="BG52" s="55"/>
      <c r="BH52" s="55"/>
      <c r="BI52" s="55"/>
      <c r="BJ52" s="55"/>
      <c r="BK52" s="55"/>
      <c r="BL52" s="55"/>
      <c r="BM52" s="55"/>
      <c r="BN52" s="55"/>
      <c r="BO52" s="55"/>
      <c r="BP52" s="55"/>
      <c r="BQ52" s="55"/>
      <c r="BR52" s="55"/>
      <c r="BS52" s="55"/>
      <c r="BT52" s="55"/>
      <c r="BU52" s="55"/>
      <c r="BV52" s="55"/>
      <c r="BW52" s="55"/>
      <c r="BX52" s="54"/>
    </row>
    <row r="53" spans="1:76" ht="14.4" x14ac:dyDescent="0.25">
      <c r="A53" s="52"/>
      <c r="B53" s="52"/>
      <c r="C53" s="53"/>
      <c r="D53" s="54"/>
      <c r="E53" s="55"/>
      <c r="F53" s="55"/>
      <c r="G53" s="55"/>
      <c r="H53" s="55"/>
      <c r="I53" s="55"/>
      <c r="J53" s="55"/>
      <c r="K53" s="55"/>
      <c r="L53" s="55"/>
      <c r="M53" s="55"/>
      <c r="N53" s="55"/>
      <c r="O53" s="55"/>
      <c r="P53" s="55"/>
      <c r="Q53" s="55"/>
      <c r="R53" s="55"/>
      <c r="S53" s="55"/>
      <c r="T53" s="55"/>
      <c r="U53" s="55"/>
      <c r="V53" s="55"/>
      <c r="W53" s="55"/>
      <c r="X53" s="55"/>
      <c r="Y53" s="55"/>
      <c r="Z53" s="55"/>
      <c r="AA53" s="55"/>
      <c r="AB53" s="55"/>
      <c r="AC53" s="55"/>
      <c r="AD53" s="55"/>
      <c r="AE53" s="55"/>
      <c r="AF53" s="55"/>
      <c r="AG53" s="55"/>
      <c r="AH53" s="55"/>
      <c r="AI53" s="55"/>
      <c r="AJ53" s="55"/>
      <c r="AK53" s="55"/>
      <c r="AL53" s="55"/>
      <c r="AM53" s="55"/>
      <c r="AN53" s="55"/>
      <c r="AO53" s="55"/>
      <c r="AP53" s="55"/>
      <c r="AQ53" s="55"/>
      <c r="AR53" s="55"/>
      <c r="AS53" s="55"/>
      <c r="AT53" s="55"/>
      <c r="AU53" s="55"/>
      <c r="AV53" s="55"/>
      <c r="AW53" s="55"/>
      <c r="AX53" s="55"/>
      <c r="AY53" s="55"/>
      <c r="AZ53" s="55"/>
      <c r="BA53" s="55"/>
      <c r="BB53" s="55"/>
      <c r="BC53" s="55"/>
      <c r="BD53" s="55"/>
      <c r="BE53" s="55"/>
      <c r="BF53" s="55"/>
      <c r="BG53" s="55"/>
      <c r="BH53" s="55"/>
      <c r="BI53" s="55"/>
      <c r="BJ53" s="55"/>
      <c r="BK53" s="55"/>
      <c r="BL53" s="55"/>
      <c r="BM53" s="55"/>
      <c r="BN53" s="55"/>
      <c r="BO53" s="55"/>
      <c r="BP53" s="55"/>
      <c r="BQ53" s="55"/>
      <c r="BR53" s="55"/>
      <c r="BS53" s="55"/>
      <c r="BT53" s="55"/>
      <c r="BU53" s="55"/>
      <c r="BV53" s="55"/>
      <c r="BW53" s="55"/>
      <c r="BX53" s="54"/>
    </row>
    <row r="54" spans="1:76" ht="14.4" x14ac:dyDescent="0.25">
      <c r="A54" s="52"/>
      <c r="B54" s="52"/>
      <c r="C54" s="53"/>
      <c r="D54" s="54"/>
      <c r="E54" s="55"/>
      <c r="F54" s="55"/>
      <c r="G54" s="55"/>
      <c r="H54" s="55"/>
      <c r="I54" s="55"/>
      <c r="J54" s="55"/>
      <c r="K54" s="55"/>
      <c r="L54" s="55"/>
      <c r="M54" s="55"/>
      <c r="N54" s="55"/>
      <c r="O54" s="55"/>
      <c r="P54" s="55"/>
      <c r="Q54" s="55"/>
      <c r="R54" s="55"/>
      <c r="S54" s="55"/>
      <c r="T54" s="55"/>
      <c r="U54" s="55"/>
      <c r="V54" s="55"/>
      <c r="W54" s="55"/>
      <c r="X54" s="55"/>
      <c r="Y54" s="55"/>
      <c r="Z54" s="55"/>
      <c r="AA54" s="55"/>
      <c r="AB54" s="55"/>
      <c r="AC54" s="55"/>
      <c r="AD54" s="55"/>
      <c r="AE54" s="55"/>
      <c r="AF54" s="55"/>
      <c r="AG54" s="55"/>
      <c r="AH54" s="55"/>
      <c r="AI54" s="55"/>
      <c r="AJ54" s="55"/>
      <c r="AK54" s="55"/>
      <c r="AL54" s="55"/>
      <c r="AM54" s="55"/>
      <c r="AN54" s="55"/>
      <c r="AO54" s="55"/>
      <c r="AP54" s="55"/>
      <c r="AQ54" s="55"/>
      <c r="AR54" s="55"/>
      <c r="AS54" s="55"/>
      <c r="AT54" s="55"/>
      <c r="AU54" s="55"/>
      <c r="AV54" s="55"/>
      <c r="AW54" s="55"/>
      <c r="AX54" s="55"/>
      <c r="AY54" s="55"/>
      <c r="AZ54" s="55"/>
      <c r="BA54" s="55"/>
      <c r="BB54" s="55"/>
      <c r="BC54" s="55"/>
      <c r="BD54" s="55"/>
      <c r="BE54" s="55"/>
      <c r="BF54" s="55"/>
      <c r="BG54" s="55"/>
      <c r="BH54" s="55"/>
      <c r="BI54" s="55"/>
      <c r="BJ54" s="55"/>
      <c r="BK54" s="55"/>
      <c r="BL54" s="55"/>
      <c r="BM54" s="55"/>
      <c r="BN54" s="55"/>
      <c r="BO54" s="55"/>
      <c r="BP54" s="55"/>
      <c r="BQ54" s="55"/>
      <c r="BR54" s="55"/>
      <c r="BS54" s="55"/>
      <c r="BT54" s="55"/>
      <c r="BU54" s="55"/>
      <c r="BV54" s="55"/>
      <c r="BW54" s="55"/>
      <c r="BX54" s="54"/>
    </row>
    <row r="55" spans="1:76" ht="14.4" x14ac:dyDescent="0.25">
      <c r="A55" s="52"/>
      <c r="B55" s="52"/>
      <c r="C55" s="53"/>
      <c r="D55" s="54"/>
      <c r="E55" s="55"/>
      <c r="F55" s="55"/>
      <c r="G55" s="55"/>
      <c r="H55" s="55"/>
      <c r="I55" s="55"/>
      <c r="J55" s="55"/>
      <c r="K55" s="55"/>
      <c r="L55" s="55"/>
      <c r="M55" s="55"/>
      <c r="N55" s="55"/>
      <c r="O55" s="55"/>
      <c r="P55" s="55"/>
      <c r="Q55" s="55"/>
      <c r="R55" s="55"/>
      <c r="S55" s="55"/>
      <c r="T55" s="55"/>
      <c r="U55" s="55"/>
      <c r="V55" s="55"/>
      <c r="W55" s="55"/>
      <c r="X55" s="55"/>
      <c r="Y55" s="55"/>
      <c r="Z55" s="55"/>
      <c r="AA55" s="55"/>
      <c r="AB55" s="55"/>
      <c r="AC55" s="55"/>
      <c r="AD55" s="55"/>
      <c r="AE55" s="55"/>
      <c r="AF55" s="55"/>
      <c r="AG55" s="55"/>
      <c r="AH55" s="55"/>
      <c r="AI55" s="55"/>
      <c r="AJ55" s="55"/>
      <c r="AK55" s="55"/>
      <c r="AL55" s="55"/>
      <c r="AM55" s="55"/>
      <c r="AN55" s="55"/>
      <c r="AO55" s="55"/>
      <c r="AP55" s="55"/>
      <c r="AQ55" s="55"/>
      <c r="AR55" s="55"/>
      <c r="AS55" s="55"/>
      <c r="AT55" s="55"/>
      <c r="AU55" s="55"/>
      <c r="AV55" s="55"/>
      <c r="AW55" s="55"/>
      <c r="AX55" s="55"/>
      <c r="AY55" s="55"/>
      <c r="AZ55" s="55"/>
      <c r="BA55" s="55"/>
      <c r="BB55" s="55"/>
      <c r="BC55" s="55"/>
      <c r="BD55" s="55"/>
      <c r="BE55" s="55"/>
      <c r="BF55" s="55"/>
      <c r="BG55" s="55"/>
      <c r="BH55" s="55"/>
      <c r="BI55" s="55"/>
      <c r="BJ55" s="55"/>
      <c r="BK55" s="55"/>
      <c r="BL55" s="55"/>
      <c r="BM55" s="55"/>
      <c r="BN55" s="55"/>
      <c r="BO55" s="55"/>
      <c r="BP55" s="55"/>
      <c r="BQ55" s="55"/>
      <c r="BR55" s="55"/>
      <c r="BS55" s="55"/>
      <c r="BT55" s="55"/>
      <c r="BU55" s="55"/>
      <c r="BV55" s="55"/>
      <c r="BW55" s="55"/>
      <c r="BX55" s="54"/>
    </row>
    <row r="56" spans="1:76" ht="14.4" x14ac:dyDescent="0.25">
      <c r="A56" s="52"/>
      <c r="B56" s="52"/>
      <c r="C56" s="53"/>
      <c r="D56" s="54"/>
      <c r="E56" s="55"/>
      <c r="F56" s="55"/>
      <c r="G56" s="55"/>
      <c r="H56" s="55"/>
      <c r="I56" s="55"/>
      <c r="J56" s="55"/>
      <c r="K56" s="55"/>
      <c r="L56" s="55"/>
      <c r="M56" s="55"/>
      <c r="N56" s="55"/>
      <c r="O56" s="55"/>
      <c r="P56" s="55"/>
      <c r="Q56" s="55"/>
      <c r="R56" s="55"/>
      <c r="S56" s="55"/>
      <c r="T56" s="55"/>
      <c r="U56" s="55"/>
      <c r="V56" s="55"/>
      <c r="W56" s="55"/>
      <c r="X56" s="55"/>
      <c r="Y56" s="55"/>
      <c r="Z56" s="55"/>
      <c r="AA56" s="55"/>
      <c r="AB56" s="55"/>
      <c r="AC56" s="55"/>
      <c r="AD56" s="55"/>
      <c r="AE56" s="55"/>
      <c r="AF56" s="55"/>
      <c r="AG56" s="55"/>
      <c r="AH56" s="55"/>
      <c r="AI56" s="55"/>
      <c r="AJ56" s="55"/>
      <c r="AK56" s="55"/>
      <c r="AL56" s="55"/>
      <c r="AM56" s="55"/>
      <c r="AN56" s="55"/>
      <c r="AO56" s="55"/>
      <c r="AP56" s="55"/>
      <c r="AQ56" s="55"/>
      <c r="AR56" s="55"/>
      <c r="AS56" s="55"/>
      <c r="AT56" s="55"/>
      <c r="AU56" s="55"/>
      <c r="AV56" s="55"/>
      <c r="AW56" s="55"/>
      <c r="AX56" s="55"/>
      <c r="AY56" s="55"/>
      <c r="AZ56" s="55"/>
      <c r="BA56" s="55"/>
      <c r="BB56" s="55"/>
      <c r="BC56" s="55"/>
      <c r="BD56" s="55"/>
      <c r="BE56" s="55"/>
      <c r="BF56" s="55"/>
      <c r="BG56" s="55"/>
      <c r="BH56" s="55"/>
      <c r="BI56" s="55"/>
      <c r="BJ56" s="55"/>
      <c r="BK56" s="55"/>
      <c r="BL56" s="55"/>
      <c r="BM56" s="55"/>
      <c r="BN56" s="55"/>
      <c r="BO56" s="55"/>
      <c r="BP56" s="55"/>
      <c r="BQ56" s="55"/>
      <c r="BR56" s="55"/>
      <c r="BS56" s="55"/>
      <c r="BT56" s="55"/>
      <c r="BU56" s="55"/>
      <c r="BV56" s="55"/>
      <c r="BW56" s="55"/>
      <c r="BX56" s="54"/>
    </row>
    <row r="57" spans="1:76" ht="14.4" x14ac:dyDescent="0.25">
      <c r="A57" s="52"/>
      <c r="B57" s="52"/>
      <c r="C57" s="53"/>
      <c r="D57" s="54"/>
      <c r="E57" s="55"/>
      <c r="F57" s="55"/>
      <c r="G57" s="55"/>
      <c r="H57" s="55"/>
      <c r="I57" s="55"/>
      <c r="J57" s="55"/>
      <c r="K57" s="55"/>
      <c r="L57" s="55"/>
      <c r="M57" s="55"/>
      <c r="N57" s="55"/>
      <c r="O57" s="55"/>
      <c r="P57" s="55"/>
      <c r="Q57" s="55"/>
      <c r="R57" s="55"/>
      <c r="S57" s="55"/>
      <c r="T57" s="55"/>
      <c r="U57" s="55"/>
      <c r="V57" s="55"/>
      <c r="W57" s="55"/>
      <c r="X57" s="55"/>
      <c r="Y57" s="55"/>
      <c r="Z57" s="55"/>
      <c r="AA57" s="55"/>
      <c r="AB57" s="55"/>
      <c r="AC57" s="55"/>
      <c r="AD57" s="55"/>
      <c r="AE57" s="55"/>
      <c r="AF57" s="55"/>
      <c r="AG57" s="55"/>
      <c r="AH57" s="55"/>
      <c r="AI57" s="55"/>
      <c r="AJ57" s="55"/>
      <c r="AK57" s="55"/>
      <c r="AL57" s="55"/>
      <c r="AM57" s="55"/>
      <c r="AN57" s="55"/>
      <c r="AO57" s="55"/>
      <c r="AP57" s="55"/>
      <c r="AQ57" s="55"/>
      <c r="AR57" s="55"/>
      <c r="AS57" s="55"/>
      <c r="AT57" s="55"/>
      <c r="AU57" s="55"/>
      <c r="AV57" s="55"/>
      <c r="AW57" s="55"/>
      <c r="AX57" s="55"/>
      <c r="AY57" s="55"/>
      <c r="AZ57" s="55"/>
      <c r="BA57" s="55"/>
      <c r="BB57" s="55"/>
      <c r="BC57" s="55"/>
      <c r="BD57" s="55"/>
      <c r="BE57" s="55"/>
      <c r="BF57" s="55"/>
      <c r="BG57" s="55"/>
      <c r="BH57" s="55"/>
      <c r="BI57" s="55"/>
      <c r="BJ57" s="55"/>
      <c r="BK57" s="55"/>
      <c r="BL57" s="55"/>
      <c r="BM57" s="55"/>
      <c r="BN57" s="55"/>
      <c r="BO57" s="55"/>
      <c r="BP57" s="55"/>
      <c r="BQ57" s="55"/>
      <c r="BR57" s="55"/>
      <c r="BS57" s="55"/>
      <c r="BT57" s="55"/>
      <c r="BU57" s="55"/>
      <c r="BV57" s="55"/>
      <c r="BW57" s="55"/>
      <c r="BX57" s="54"/>
    </row>
    <row r="58" spans="1:76" ht="14.4" x14ac:dyDescent="0.25">
      <c r="A58" s="52"/>
      <c r="B58" s="52"/>
      <c r="C58" s="53"/>
      <c r="D58" s="54"/>
      <c r="E58" s="55"/>
      <c r="F58" s="55"/>
      <c r="G58" s="55"/>
      <c r="H58" s="55"/>
      <c r="I58" s="55"/>
      <c r="J58" s="55"/>
      <c r="K58" s="55"/>
      <c r="L58" s="55"/>
      <c r="M58" s="55"/>
      <c r="N58" s="55"/>
      <c r="O58" s="55"/>
      <c r="P58" s="55"/>
      <c r="Q58" s="55"/>
      <c r="R58" s="55"/>
      <c r="S58" s="55"/>
      <c r="T58" s="55"/>
      <c r="U58" s="55"/>
      <c r="V58" s="55"/>
      <c r="W58" s="55"/>
      <c r="X58" s="55"/>
      <c r="Y58" s="55"/>
      <c r="Z58" s="55"/>
      <c r="AA58" s="55"/>
      <c r="AB58" s="55"/>
      <c r="AC58" s="55"/>
      <c r="AD58" s="55"/>
      <c r="AE58" s="55"/>
      <c r="AF58" s="55"/>
      <c r="AG58" s="55"/>
      <c r="AH58" s="55"/>
      <c r="AI58" s="55"/>
      <c r="AJ58" s="55"/>
      <c r="AK58" s="55"/>
      <c r="AL58" s="55"/>
      <c r="AM58" s="55"/>
      <c r="AN58" s="55"/>
      <c r="AO58" s="55"/>
      <c r="AP58" s="55"/>
      <c r="AQ58" s="55"/>
      <c r="AR58" s="55"/>
      <c r="AS58" s="55"/>
      <c r="AT58" s="55"/>
      <c r="AU58" s="55"/>
      <c r="AV58" s="55"/>
      <c r="AW58" s="55"/>
      <c r="AX58" s="55"/>
      <c r="AY58" s="55"/>
      <c r="AZ58" s="55"/>
      <c r="BA58" s="55"/>
      <c r="BB58" s="55"/>
      <c r="BC58" s="55"/>
      <c r="BD58" s="55"/>
      <c r="BE58" s="55"/>
      <c r="BF58" s="55"/>
      <c r="BG58" s="55"/>
      <c r="BH58" s="55"/>
      <c r="BI58" s="55"/>
      <c r="BJ58" s="55"/>
      <c r="BK58" s="55"/>
      <c r="BL58" s="55"/>
      <c r="BM58" s="55"/>
      <c r="BN58" s="55"/>
      <c r="BO58" s="55"/>
      <c r="BP58" s="55"/>
      <c r="BQ58" s="55"/>
      <c r="BR58" s="55"/>
      <c r="BS58" s="55"/>
      <c r="BT58" s="55"/>
      <c r="BU58" s="55"/>
      <c r="BV58" s="55"/>
      <c r="BW58" s="55"/>
      <c r="BX58" s="54"/>
    </row>
    <row r="59" spans="1:76" ht="14.4" x14ac:dyDescent="0.25">
      <c r="A59" s="52"/>
      <c r="B59" s="52"/>
      <c r="C59" s="53"/>
      <c r="D59" s="54"/>
      <c r="E59" s="55"/>
      <c r="F59" s="55"/>
      <c r="G59" s="55"/>
      <c r="H59" s="55"/>
      <c r="I59" s="55"/>
      <c r="J59" s="55"/>
      <c r="K59" s="55"/>
      <c r="L59" s="55"/>
      <c r="M59" s="55"/>
      <c r="N59" s="55"/>
      <c r="O59" s="55"/>
      <c r="P59" s="55"/>
      <c r="Q59" s="55"/>
      <c r="R59" s="55"/>
      <c r="S59" s="55"/>
      <c r="T59" s="55"/>
      <c r="U59" s="55"/>
      <c r="V59" s="55"/>
      <c r="W59" s="55"/>
      <c r="X59" s="55"/>
      <c r="Y59" s="55"/>
      <c r="Z59" s="55"/>
      <c r="AA59" s="55"/>
      <c r="AB59" s="55"/>
      <c r="AC59" s="55"/>
      <c r="AD59" s="55"/>
      <c r="AE59" s="55"/>
      <c r="AF59" s="55"/>
      <c r="AG59" s="55"/>
      <c r="AH59" s="55"/>
      <c r="AI59" s="55"/>
      <c r="AJ59" s="55"/>
      <c r="AK59" s="55"/>
      <c r="AL59" s="55"/>
      <c r="AM59" s="55"/>
      <c r="AN59" s="55"/>
      <c r="AO59" s="55"/>
      <c r="AP59" s="55"/>
      <c r="AQ59" s="55"/>
      <c r="AR59" s="55"/>
      <c r="AS59" s="55"/>
      <c r="AT59" s="55"/>
      <c r="AU59" s="55"/>
      <c r="AV59" s="55"/>
      <c r="AW59" s="55"/>
      <c r="AX59" s="55"/>
      <c r="AY59" s="55"/>
      <c r="AZ59" s="55"/>
      <c r="BA59" s="55"/>
      <c r="BB59" s="55"/>
      <c r="BC59" s="55"/>
      <c r="BD59" s="55"/>
      <c r="BE59" s="55"/>
      <c r="BF59" s="55"/>
      <c r="BG59" s="55"/>
      <c r="BH59" s="55"/>
      <c r="BI59" s="55"/>
      <c r="BJ59" s="55"/>
      <c r="BK59" s="55"/>
      <c r="BL59" s="55"/>
      <c r="BM59" s="55"/>
      <c r="BN59" s="55"/>
      <c r="BO59" s="55"/>
      <c r="BP59" s="55"/>
      <c r="BQ59" s="55"/>
      <c r="BR59" s="55"/>
      <c r="BS59" s="55"/>
      <c r="BT59" s="55"/>
      <c r="BU59" s="55"/>
      <c r="BV59" s="55"/>
      <c r="BW59" s="55"/>
      <c r="BX59" s="54"/>
    </row>
    <row r="60" spans="1:76" ht="14.4" x14ac:dyDescent="0.25">
      <c r="A60" s="52"/>
      <c r="B60" s="52"/>
      <c r="C60" s="53"/>
      <c r="D60" s="54"/>
      <c r="E60" s="55"/>
      <c r="F60" s="55"/>
      <c r="G60" s="55"/>
      <c r="H60" s="55"/>
      <c r="I60" s="55"/>
      <c r="J60" s="55"/>
      <c r="K60" s="55"/>
      <c r="L60" s="55"/>
      <c r="M60" s="55"/>
      <c r="N60" s="55"/>
      <c r="O60" s="55"/>
      <c r="P60" s="55"/>
      <c r="Q60" s="55"/>
      <c r="R60" s="55"/>
      <c r="S60" s="55"/>
      <c r="T60" s="55"/>
      <c r="U60" s="55"/>
      <c r="V60" s="55"/>
      <c r="W60" s="55"/>
      <c r="X60" s="55"/>
      <c r="Y60" s="55"/>
      <c r="Z60" s="55"/>
      <c r="AA60" s="55"/>
      <c r="AB60" s="55"/>
      <c r="AC60" s="55"/>
      <c r="AD60" s="55"/>
      <c r="AE60" s="55"/>
      <c r="AF60" s="55"/>
      <c r="AG60" s="55"/>
      <c r="AH60" s="55"/>
      <c r="AI60" s="55"/>
      <c r="AJ60" s="55"/>
      <c r="AK60" s="55"/>
      <c r="AL60" s="55"/>
      <c r="AM60" s="55"/>
      <c r="AN60" s="55"/>
      <c r="AO60" s="55"/>
      <c r="AP60" s="55"/>
      <c r="AQ60" s="55"/>
      <c r="AR60" s="55"/>
      <c r="AS60" s="55"/>
      <c r="AT60" s="55"/>
      <c r="AU60" s="55"/>
      <c r="AV60" s="55"/>
      <c r="AW60" s="55"/>
      <c r="AX60" s="55"/>
      <c r="AY60" s="55"/>
      <c r="AZ60" s="55"/>
      <c r="BA60" s="55"/>
      <c r="BB60" s="55"/>
      <c r="BC60" s="55"/>
      <c r="BD60" s="55"/>
      <c r="BE60" s="55"/>
      <c r="BF60" s="55"/>
      <c r="BG60" s="55"/>
      <c r="BH60" s="55"/>
      <c r="BI60" s="55"/>
      <c r="BJ60" s="55"/>
      <c r="BK60" s="55"/>
      <c r="BL60" s="55"/>
      <c r="BM60" s="55"/>
      <c r="BN60" s="55"/>
      <c r="BO60" s="55"/>
      <c r="BP60" s="55"/>
      <c r="BQ60" s="55"/>
      <c r="BR60" s="55"/>
      <c r="BS60" s="55"/>
      <c r="BT60" s="55"/>
      <c r="BU60" s="55"/>
      <c r="BV60" s="55"/>
      <c r="BW60" s="55"/>
      <c r="BX60" s="54"/>
    </row>
    <row r="61" spans="1:76" ht="14.4" x14ac:dyDescent="0.25">
      <c r="A61" s="52"/>
      <c r="B61" s="52"/>
      <c r="C61" s="53"/>
      <c r="D61" s="54"/>
      <c r="E61" s="55"/>
      <c r="F61" s="55"/>
      <c r="G61" s="55"/>
      <c r="H61" s="55"/>
      <c r="I61" s="55"/>
      <c r="J61" s="55"/>
      <c r="K61" s="55"/>
      <c r="L61" s="55"/>
      <c r="M61" s="55"/>
      <c r="N61" s="55"/>
      <c r="O61" s="55"/>
      <c r="P61" s="55"/>
      <c r="Q61" s="55"/>
      <c r="R61" s="55"/>
      <c r="S61" s="55"/>
      <c r="T61" s="55"/>
      <c r="U61" s="55"/>
      <c r="V61" s="55"/>
      <c r="W61" s="55"/>
      <c r="X61" s="55"/>
      <c r="Y61" s="55"/>
      <c r="Z61" s="55"/>
      <c r="AA61" s="55"/>
      <c r="AB61" s="55"/>
      <c r="AC61" s="55"/>
      <c r="AD61" s="55"/>
      <c r="AE61" s="55"/>
      <c r="AF61" s="55"/>
      <c r="AG61" s="55"/>
      <c r="AH61" s="55"/>
      <c r="AI61" s="55"/>
      <c r="AJ61" s="55"/>
      <c r="AK61" s="55"/>
      <c r="AL61" s="55"/>
      <c r="AM61" s="55"/>
      <c r="AN61" s="55"/>
      <c r="AO61" s="55"/>
      <c r="AP61" s="55"/>
      <c r="AQ61" s="55"/>
      <c r="AR61" s="55"/>
      <c r="AS61" s="55"/>
      <c r="AT61" s="55"/>
      <c r="AU61" s="55"/>
      <c r="AV61" s="55"/>
      <c r="AW61" s="55"/>
      <c r="AX61" s="55"/>
      <c r="AY61" s="55"/>
      <c r="AZ61" s="55"/>
      <c r="BA61" s="55"/>
      <c r="BB61" s="55"/>
      <c r="BC61" s="55"/>
      <c r="BD61" s="55"/>
      <c r="BE61" s="55"/>
      <c r="BF61" s="55"/>
      <c r="BG61" s="55"/>
      <c r="BH61" s="55"/>
      <c r="BI61" s="55"/>
      <c r="BJ61" s="55"/>
      <c r="BK61" s="55"/>
      <c r="BL61" s="55"/>
      <c r="BM61" s="55"/>
      <c r="BN61" s="55"/>
      <c r="BO61" s="55"/>
      <c r="BP61" s="55"/>
      <c r="BQ61" s="55"/>
      <c r="BR61" s="55"/>
      <c r="BS61" s="55"/>
      <c r="BT61" s="55"/>
      <c r="BU61" s="55"/>
      <c r="BV61" s="55"/>
      <c r="BW61" s="55"/>
      <c r="BX61" s="54"/>
    </row>
    <row r="62" spans="1:76" ht="14.4" x14ac:dyDescent="0.25">
      <c r="A62" s="52" t="s">
        <v>228</v>
      </c>
      <c r="B62" s="52"/>
      <c r="C62" s="53"/>
      <c r="D62" s="54"/>
      <c r="E62" s="55"/>
      <c r="F62" s="55"/>
      <c r="G62" s="55"/>
      <c r="H62" s="55"/>
      <c r="I62" s="55"/>
      <c r="J62" s="55"/>
      <c r="K62" s="55"/>
      <c r="L62" s="55"/>
      <c r="M62" s="55"/>
      <c r="N62" s="55"/>
      <c r="O62" s="55"/>
      <c r="P62" s="55"/>
      <c r="Q62" s="55"/>
      <c r="R62" s="55"/>
      <c r="S62" s="55"/>
      <c r="T62" s="55"/>
      <c r="U62" s="55"/>
      <c r="V62" s="55"/>
      <c r="W62" s="55"/>
      <c r="X62" s="55"/>
      <c r="Y62" s="55"/>
      <c r="Z62" s="55"/>
      <c r="AA62" s="55"/>
      <c r="AB62" s="55"/>
      <c r="AC62" s="55"/>
      <c r="AD62" s="55"/>
      <c r="AE62" s="55"/>
      <c r="AF62" s="55"/>
      <c r="AG62" s="55"/>
      <c r="AH62" s="55"/>
      <c r="AI62" s="55"/>
      <c r="AJ62" s="55"/>
      <c r="AK62" s="55"/>
      <c r="AL62" s="55"/>
      <c r="AM62" s="55"/>
      <c r="AN62" s="55"/>
      <c r="AO62" s="55"/>
      <c r="AP62" s="55"/>
      <c r="AQ62" s="55"/>
      <c r="AR62" s="55"/>
      <c r="AS62" s="55"/>
      <c r="AT62" s="55"/>
      <c r="AU62" s="55"/>
      <c r="AV62" s="55"/>
      <c r="AW62" s="55"/>
      <c r="AX62" s="55"/>
      <c r="AY62" s="55"/>
      <c r="AZ62" s="55"/>
      <c r="BA62" s="55"/>
      <c r="BB62" s="55"/>
      <c r="BC62" s="55"/>
      <c r="BD62" s="55"/>
      <c r="BE62" s="55"/>
      <c r="BF62" s="55"/>
      <c r="BG62" s="55"/>
      <c r="BH62" s="55"/>
      <c r="BI62" s="55"/>
      <c r="BJ62" s="55"/>
      <c r="BK62" s="55"/>
      <c r="BL62" s="55"/>
      <c r="BM62" s="55"/>
      <c r="BN62" s="55"/>
      <c r="BO62" s="55"/>
      <c r="BP62" s="55"/>
      <c r="BQ62" s="55"/>
      <c r="BR62" s="55"/>
      <c r="BS62" s="55"/>
      <c r="BT62" s="55"/>
      <c r="BU62" s="55"/>
      <c r="BV62" s="55"/>
      <c r="BW62" s="55"/>
      <c r="BX62" s="54"/>
    </row>
    <row r="63" spans="1:76" s="39" customFormat="1" ht="14.4" x14ac:dyDescent="0.25">
      <c r="A63" s="52"/>
      <c r="B63" s="52"/>
      <c r="C63" s="53"/>
      <c r="D63" s="54"/>
      <c r="E63" s="88"/>
      <c r="F63" s="88"/>
      <c r="G63" s="88"/>
      <c r="H63" s="88"/>
      <c r="I63" s="88"/>
      <c r="J63" s="88"/>
      <c r="K63" s="88"/>
      <c r="L63" s="88"/>
      <c r="M63" s="88"/>
      <c r="N63" s="88"/>
      <c r="O63" s="88"/>
      <c r="P63" s="88"/>
      <c r="Q63" s="88"/>
      <c r="R63" s="88"/>
      <c r="S63" s="88"/>
      <c r="T63" s="88"/>
      <c r="U63" s="88"/>
      <c r="V63" s="88"/>
      <c r="W63" s="88"/>
      <c r="X63" s="88"/>
      <c r="Y63" s="88"/>
      <c r="Z63" s="88"/>
      <c r="AA63" s="88"/>
      <c r="AB63" s="88"/>
      <c r="AC63" s="88"/>
      <c r="AD63" s="88"/>
      <c r="AE63" s="88"/>
      <c r="AF63" s="88"/>
      <c r="AG63" s="88"/>
      <c r="AH63" s="80"/>
      <c r="AI63" s="80"/>
      <c r="AJ63" s="80"/>
      <c r="AK63" s="80"/>
      <c r="AL63" s="80"/>
      <c r="AM63" s="80"/>
      <c r="AN63" s="80"/>
      <c r="AO63" s="80"/>
      <c r="AP63" s="80"/>
      <c r="AQ63" s="80"/>
      <c r="AR63" s="80"/>
      <c r="AS63" s="80"/>
      <c r="AT63" s="80"/>
      <c r="AU63" s="80"/>
      <c r="AV63" s="80"/>
      <c r="AW63" s="80"/>
      <c r="AX63" s="80"/>
      <c r="AY63" s="80"/>
      <c r="AZ63" s="80"/>
      <c r="BA63" s="80"/>
      <c r="BB63" s="80"/>
      <c r="BC63" s="80"/>
      <c r="BD63" s="80"/>
      <c r="BE63" s="80"/>
      <c r="BF63" s="80"/>
      <c r="BG63" s="80"/>
      <c r="BH63" s="80"/>
      <c r="BI63" s="80"/>
      <c r="BJ63" s="80"/>
      <c r="BK63" s="80"/>
      <c r="BL63" s="80"/>
      <c r="BM63" s="80"/>
      <c r="BN63" s="80"/>
      <c r="BO63" s="80"/>
      <c r="BP63" s="80"/>
      <c r="BQ63" s="80"/>
      <c r="BR63" s="80"/>
      <c r="BS63" s="80"/>
      <c r="BT63" s="80"/>
      <c r="BU63" s="80"/>
      <c r="BV63" s="80"/>
      <c r="BW63" s="80"/>
      <c r="BX63" s="80"/>
    </row>
    <row r="64" spans="1:76" x14ac:dyDescent="0.25">
      <c r="E64" s="194" t="str">
        <f xml:space="preserve"> InpC!E$74</f>
        <v>Tax depreciation rate</v>
      </c>
      <c r="F64" s="207">
        <f xml:space="preserve"> InpC!F$74</f>
        <v>1</v>
      </c>
      <c r="G64" s="194" t="str">
        <f xml:space="preserve"> InpC!G$74</f>
        <v>%</v>
      </c>
    </row>
    <row r="65" spans="1:76" s="187" customFormat="1" x14ac:dyDescent="0.25">
      <c r="A65" s="265"/>
      <c r="B65" s="265"/>
      <c r="C65" s="266"/>
      <c r="D65" s="157"/>
      <c r="E65" s="157" t="str">
        <f t="shared" ref="E65:AJ65" si="40" xml:space="preserve"> E$72</f>
        <v>TAX WRITTEN DOWN VALUE balance BEG</v>
      </c>
      <c r="F65" s="157">
        <f t="shared" si="40"/>
        <v>0</v>
      </c>
      <c r="G65" s="157">
        <f t="shared" si="40"/>
        <v>0</v>
      </c>
      <c r="H65" s="157">
        <f t="shared" si="40"/>
        <v>0</v>
      </c>
      <c r="I65" s="157">
        <f t="shared" si="40"/>
        <v>0</v>
      </c>
      <c r="J65" s="157">
        <f t="shared" si="40"/>
        <v>0</v>
      </c>
      <c r="K65" s="157">
        <f t="shared" si="40"/>
        <v>0</v>
      </c>
      <c r="L65" s="157">
        <f t="shared" si="40"/>
        <v>132000</v>
      </c>
      <c r="M65" s="157">
        <f t="shared" si="40"/>
        <v>0</v>
      </c>
      <c r="N65" s="157">
        <f t="shared" si="40"/>
        <v>0</v>
      </c>
      <c r="O65" s="157">
        <f t="shared" si="40"/>
        <v>0</v>
      </c>
      <c r="P65" s="157">
        <f t="shared" si="40"/>
        <v>0</v>
      </c>
      <c r="Q65" s="157">
        <f t="shared" si="40"/>
        <v>0</v>
      </c>
      <c r="R65" s="157">
        <f t="shared" si="40"/>
        <v>0</v>
      </c>
      <c r="S65" s="157">
        <f t="shared" si="40"/>
        <v>0</v>
      </c>
      <c r="T65" s="157">
        <f t="shared" si="40"/>
        <v>0</v>
      </c>
      <c r="U65" s="157">
        <f t="shared" si="40"/>
        <v>0</v>
      </c>
      <c r="V65" s="157">
        <f t="shared" si="40"/>
        <v>0</v>
      </c>
      <c r="W65" s="157">
        <f t="shared" si="40"/>
        <v>0</v>
      </c>
      <c r="X65" s="157">
        <f t="shared" si="40"/>
        <v>0</v>
      </c>
      <c r="Y65" s="157">
        <f t="shared" si="40"/>
        <v>0</v>
      </c>
      <c r="Z65" s="157">
        <f t="shared" si="40"/>
        <v>0</v>
      </c>
      <c r="AA65" s="157">
        <f t="shared" si="40"/>
        <v>0</v>
      </c>
      <c r="AB65" s="157">
        <f t="shared" si="40"/>
        <v>0</v>
      </c>
      <c r="AC65" s="157">
        <f t="shared" si="40"/>
        <v>0</v>
      </c>
      <c r="AD65" s="157">
        <f t="shared" si="40"/>
        <v>0</v>
      </c>
      <c r="AE65" s="157">
        <f t="shared" si="40"/>
        <v>0</v>
      </c>
      <c r="AF65" s="157">
        <f t="shared" si="40"/>
        <v>0</v>
      </c>
      <c r="AG65" s="157">
        <f t="shared" si="40"/>
        <v>0</v>
      </c>
      <c r="AH65" s="157">
        <f t="shared" si="40"/>
        <v>0</v>
      </c>
      <c r="AI65" s="157">
        <f t="shared" si="40"/>
        <v>0</v>
      </c>
      <c r="AJ65" s="157">
        <f t="shared" si="40"/>
        <v>0</v>
      </c>
      <c r="AK65" s="157">
        <f t="shared" ref="AK65:BP65" si="41" xml:space="preserve"> AK$72</f>
        <v>0</v>
      </c>
      <c r="AL65" s="157">
        <f t="shared" si="41"/>
        <v>0</v>
      </c>
      <c r="AM65" s="157">
        <f t="shared" si="41"/>
        <v>0</v>
      </c>
      <c r="AN65" s="157">
        <f t="shared" si="41"/>
        <v>0</v>
      </c>
      <c r="AO65" s="157">
        <f t="shared" si="41"/>
        <v>0</v>
      </c>
      <c r="AP65" s="157">
        <f t="shared" si="41"/>
        <v>0</v>
      </c>
      <c r="AQ65" s="157">
        <f t="shared" si="41"/>
        <v>0</v>
      </c>
      <c r="AR65" s="157">
        <f t="shared" si="41"/>
        <v>0</v>
      </c>
      <c r="AS65" s="157">
        <f t="shared" si="41"/>
        <v>0</v>
      </c>
      <c r="AT65" s="157">
        <f t="shared" si="41"/>
        <v>0</v>
      </c>
      <c r="AU65" s="157">
        <f t="shared" si="41"/>
        <v>0</v>
      </c>
      <c r="AV65" s="157">
        <f t="shared" si="41"/>
        <v>0</v>
      </c>
      <c r="AW65" s="157">
        <f t="shared" si="41"/>
        <v>0</v>
      </c>
      <c r="AX65" s="157">
        <f t="shared" si="41"/>
        <v>0</v>
      </c>
      <c r="AY65" s="157">
        <f t="shared" si="41"/>
        <v>0</v>
      </c>
      <c r="AZ65" s="157">
        <f t="shared" si="41"/>
        <v>0</v>
      </c>
      <c r="BA65" s="157">
        <f t="shared" si="41"/>
        <v>0</v>
      </c>
      <c r="BB65" s="157">
        <f t="shared" si="41"/>
        <v>0</v>
      </c>
      <c r="BC65" s="157">
        <f t="shared" si="41"/>
        <v>0</v>
      </c>
      <c r="BD65" s="157">
        <f t="shared" si="41"/>
        <v>0</v>
      </c>
      <c r="BE65" s="157">
        <f t="shared" si="41"/>
        <v>0</v>
      </c>
      <c r="BF65" s="157">
        <f t="shared" si="41"/>
        <v>0</v>
      </c>
      <c r="BG65" s="157">
        <f t="shared" si="41"/>
        <v>0</v>
      </c>
      <c r="BH65" s="157">
        <f t="shared" si="41"/>
        <v>0</v>
      </c>
      <c r="BI65" s="157">
        <f t="shared" si="41"/>
        <v>0</v>
      </c>
      <c r="BJ65" s="157">
        <f t="shared" si="41"/>
        <v>0</v>
      </c>
      <c r="BK65" s="157">
        <f t="shared" si="41"/>
        <v>0</v>
      </c>
      <c r="BL65" s="157">
        <f t="shared" si="41"/>
        <v>0</v>
      </c>
      <c r="BM65" s="157">
        <f t="shared" si="41"/>
        <v>0</v>
      </c>
      <c r="BN65" s="157">
        <f t="shared" si="41"/>
        <v>0</v>
      </c>
      <c r="BO65" s="157">
        <f t="shared" si="41"/>
        <v>0</v>
      </c>
      <c r="BP65" s="157">
        <f t="shared" si="41"/>
        <v>0</v>
      </c>
      <c r="BQ65" s="157">
        <f t="shared" ref="BQ65:BW65" si="42" xml:space="preserve"> BQ$72</f>
        <v>0</v>
      </c>
      <c r="BR65" s="157">
        <f t="shared" si="42"/>
        <v>0</v>
      </c>
      <c r="BS65" s="157">
        <f t="shared" si="42"/>
        <v>0</v>
      </c>
      <c r="BT65" s="157">
        <f t="shared" si="42"/>
        <v>0</v>
      </c>
      <c r="BU65" s="157">
        <f t="shared" si="42"/>
        <v>0</v>
      </c>
      <c r="BV65" s="157">
        <f t="shared" si="42"/>
        <v>0</v>
      </c>
      <c r="BW65" s="157">
        <f t="shared" si="42"/>
        <v>0</v>
      </c>
      <c r="BX65" s="267"/>
    </row>
    <row r="66" spans="1:76" x14ac:dyDescent="0.25">
      <c r="E66" s="11" t="s">
        <v>223</v>
      </c>
      <c r="J66" s="11">
        <f t="shared" ref="J66:AO66" si="43">J65*$F64</f>
        <v>0</v>
      </c>
      <c r="K66" s="11">
        <f t="shared" si="43"/>
        <v>0</v>
      </c>
      <c r="L66" s="11">
        <f t="shared" si="43"/>
        <v>132000</v>
      </c>
      <c r="M66" s="11">
        <f t="shared" si="43"/>
        <v>0</v>
      </c>
      <c r="N66" s="11">
        <f t="shared" si="43"/>
        <v>0</v>
      </c>
      <c r="O66" s="11">
        <f t="shared" si="43"/>
        <v>0</v>
      </c>
      <c r="P66" s="11">
        <f t="shared" si="43"/>
        <v>0</v>
      </c>
      <c r="Q66" s="11">
        <f t="shared" si="43"/>
        <v>0</v>
      </c>
      <c r="R66" s="11">
        <f t="shared" si="43"/>
        <v>0</v>
      </c>
      <c r="S66" s="11">
        <f t="shared" si="43"/>
        <v>0</v>
      </c>
      <c r="T66" s="11">
        <f t="shared" si="43"/>
        <v>0</v>
      </c>
      <c r="U66" s="11">
        <f t="shared" si="43"/>
        <v>0</v>
      </c>
      <c r="V66" s="11">
        <f t="shared" si="43"/>
        <v>0</v>
      </c>
      <c r="W66" s="11">
        <f t="shared" si="43"/>
        <v>0</v>
      </c>
      <c r="X66" s="11">
        <f t="shared" si="43"/>
        <v>0</v>
      </c>
      <c r="Y66" s="11">
        <f t="shared" si="43"/>
        <v>0</v>
      </c>
      <c r="Z66" s="11">
        <f t="shared" si="43"/>
        <v>0</v>
      </c>
      <c r="AA66" s="11">
        <f t="shared" si="43"/>
        <v>0</v>
      </c>
      <c r="AB66" s="11">
        <f t="shared" si="43"/>
        <v>0</v>
      </c>
      <c r="AC66" s="11">
        <f t="shared" si="43"/>
        <v>0</v>
      </c>
      <c r="AD66" s="11">
        <f t="shared" si="43"/>
        <v>0</v>
      </c>
      <c r="AE66" s="11">
        <f t="shared" si="43"/>
        <v>0</v>
      </c>
      <c r="AF66" s="11">
        <f t="shared" si="43"/>
        <v>0</v>
      </c>
      <c r="AG66" s="11">
        <f t="shared" si="43"/>
        <v>0</v>
      </c>
      <c r="AH66" s="11">
        <f t="shared" si="43"/>
        <v>0</v>
      </c>
      <c r="AI66" s="11">
        <f t="shared" si="43"/>
        <v>0</v>
      </c>
      <c r="AJ66" s="11">
        <f t="shared" si="43"/>
        <v>0</v>
      </c>
      <c r="AK66" s="11">
        <f t="shared" si="43"/>
        <v>0</v>
      </c>
      <c r="AL66" s="11">
        <f t="shared" si="43"/>
        <v>0</v>
      </c>
      <c r="AM66" s="11">
        <f t="shared" si="43"/>
        <v>0</v>
      </c>
      <c r="AN66" s="11">
        <f t="shared" si="43"/>
        <v>0</v>
      </c>
      <c r="AO66" s="11">
        <f t="shared" si="43"/>
        <v>0</v>
      </c>
      <c r="AP66" s="11">
        <f t="shared" ref="AP66:BU66" si="44">AP65*$F64</f>
        <v>0</v>
      </c>
      <c r="AQ66" s="11">
        <f t="shared" si="44"/>
        <v>0</v>
      </c>
      <c r="AR66" s="11">
        <f t="shared" si="44"/>
        <v>0</v>
      </c>
      <c r="AS66" s="11">
        <f t="shared" si="44"/>
        <v>0</v>
      </c>
      <c r="AT66" s="11">
        <f t="shared" si="44"/>
        <v>0</v>
      </c>
      <c r="AU66" s="11">
        <f t="shared" si="44"/>
        <v>0</v>
      </c>
      <c r="AV66" s="11">
        <f t="shared" si="44"/>
        <v>0</v>
      </c>
      <c r="AW66" s="11">
        <f t="shared" si="44"/>
        <v>0</v>
      </c>
      <c r="AX66" s="11">
        <f t="shared" si="44"/>
        <v>0</v>
      </c>
      <c r="AY66" s="11">
        <f t="shared" si="44"/>
        <v>0</v>
      </c>
      <c r="AZ66" s="11">
        <f t="shared" si="44"/>
        <v>0</v>
      </c>
      <c r="BA66" s="11">
        <f t="shared" si="44"/>
        <v>0</v>
      </c>
      <c r="BB66" s="11">
        <f t="shared" si="44"/>
        <v>0</v>
      </c>
      <c r="BC66" s="11">
        <f t="shared" si="44"/>
        <v>0</v>
      </c>
      <c r="BD66" s="11">
        <f t="shared" si="44"/>
        <v>0</v>
      </c>
      <c r="BE66" s="11">
        <f t="shared" si="44"/>
        <v>0</v>
      </c>
      <c r="BF66" s="11">
        <f t="shared" si="44"/>
        <v>0</v>
      </c>
      <c r="BG66" s="11">
        <f t="shared" si="44"/>
        <v>0</v>
      </c>
      <c r="BH66" s="11">
        <f t="shared" si="44"/>
        <v>0</v>
      </c>
      <c r="BI66" s="11">
        <f t="shared" si="44"/>
        <v>0</v>
      </c>
      <c r="BJ66" s="11">
        <f t="shared" si="44"/>
        <v>0</v>
      </c>
      <c r="BK66" s="11">
        <f t="shared" si="44"/>
        <v>0</v>
      </c>
      <c r="BL66" s="11">
        <f t="shared" si="44"/>
        <v>0</v>
      </c>
      <c r="BM66" s="11">
        <f t="shared" si="44"/>
        <v>0</v>
      </c>
      <c r="BN66" s="11">
        <f t="shared" si="44"/>
        <v>0</v>
      </c>
      <c r="BO66" s="11">
        <f t="shared" si="44"/>
        <v>0</v>
      </c>
      <c r="BP66" s="11">
        <f t="shared" si="44"/>
        <v>0</v>
      </c>
      <c r="BQ66" s="11">
        <f t="shared" si="44"/>
        <v>0</v>
      </c>
      <c r="BR66" s="11">
        <f t="shared" si="44"/>
        <v>0</v>
      </c>
      <c r="BS66" s="11">
        <f t="shared" si="44"/>
        <v>0</v>
      </c>
      <c r="BT66" s="11">
        <f t="shared" si="44"/>
        <v>0</v>
      </c>
      <c r="BU66" s="11">
        <f t="shared" si="44"/>
        <v>0</v>
      </c>
      <c r="BV66" s="11">
        <f t="shared" ref="BV66:BW66" si="45">BV65*$F64</f>
        <v>0</v>
      </c>
      <c r="BW66" s="11">
        <f t="shared" si="45"/>
        <v>0</v>
      </c>
    </row>
    <row r="68" spans="1:76" x14ac:dyDescent="0.25">
      <c r="A68" s="2" t="s">
        <v>229</v>
      </c>
    </row>
    <row r="69" spans="1:76" ht="14.4" x14ac:dyDescent="0.25">
      <c r="A69" s="140"/>
      <c r="B69" s="140"/>
      <c r="C69" s="141"/>
      <c r="D69" s="142"/>
      <c r="E69" s="188" t="str">
        <f xml:space="preserve"> InpC!E$95</f>
        <v>Buildings and equipment - initial balance</v>
      </c>
      <c r="F69" s="189">
        <f xml:space="preserve"> InpC!F$95</f>
        <v>132000</v>
      </c>
      <c r="G69" s="188" t="str">
        <f xml:space="preserve"> InpC!G$95</f>
        <v>USD k</v>
      </c>
      <c r="H69" s="142"/>
      <c r="I69" s="142"/>
      <c r="J69" s="142"/>
      <c r="K69" s="142"/>
      <c r="L69" s="142"/>
      <c r="M69" s="142"/>
      <c r="N69" s="142"/>
      <c r="O69" s="142"/>
      <c r="P69" s="142"/>
      <c r="Q69" s="142"/>
      <c r="R69" s="142"/>
      <c r="S69" s="142"/>
      <c r="T69" s="142"/>
      <c r="U69" s="142"/>
      <c r="V69" s="142"/>
      <c r="W69" s="142"/>
      <c r="X69" s="142"/>
      <c r="Y69" s="142"/>
      <c r="Z69" s="142"/>
      <c r="AA69" s="142"/>
      <c r="AB69" s="142"/>
      <c r="AC69" s="142"/>
      <c r="AD69" s="142"/>
      <c r="AE69" s="142"/>
      <c r="AF69" s="142"/>
      <c r="AG69" s="142"/>
      <c r="AH69" s="142"/>
      <c r="AI69" s="142"/>
      <c r="AJ69" s="142"/>
      <c r="AK69" s="142"/>
      <c r="AL69" s="142"/>
      <c r="AM69" s="142"/>
      <c r="AN69" s="142"/>
      <c r="AO69" s="142"/>
      <c r="AP69" s="142"/>
      <c r="AQ69" s="142"/>
      <c r="AR69" s="142"/>
      <c r="AS69" s="142"/>
      <c r="AT69" s="142"/>
      <c r="AU69" s="142"/>
      <c r="AV69" s="142"/>
      <c r="AW69" s="142"/>
      <c r="AX69" s="142"/>
      <c r="AY69" s="142"/>
      <c r="AZ69" s="142"/>
      <c r="BA69" s="142"/>
      <c r="BB69" s="142"/>
      <c r="BC69" s="142"/>
      <c r="BD69" s="142"/>
      <c r="BE69" s="142"/>
      <c r="BF69" s="142"/>
      <c r="BG69" s="142"/>
      <c r="BH69" s="142"/>
      <c r="BI69" s="142"/>
      <c r="BJ69" s="142"/>
      <c r="BK69" s="142"/>
      <c r="BL69" s="142"/>
      <c r="BM69" s="142"/>
      <c r="BN69" s="142"/>
      <c r="BO69" s="142"/>
      <c r="BP69" s="142"/>
      <c r="BQ69" s="142"/>
      <c r="BR69" s="142"/>
      <c r="BS69" s="142"/>
      <c r="BT69" s="142"/>
      <c r="BU69" s="142"/>
      <c r="BV69" s="142"/>
      <c r="BW69" s="142"/>
      <c r="BX69" s="59"/>
    </row>
    <row r="70" spans="1:76" s="45" customFormat="1" ht="14.4" x14ac:dyDescent="0.25">
      <c r="A70" s="56"/>
      <c r="B70" s="56"/>
      <c r="C70" s="57"/>
      <c r="D70" s="59"/>
      <c r="E70" s="145" t="str">
        <f>Time!E$39</f>
        <v>Acquisition / initial balance date flag</v>
      </c>
      <c r="F70" s="145">
        <f>Time!F$39</f>
        <v>0</v>
      </c>
      <c r="G70" s="145" t="str">
        <f>Time!G$39</f>
        <v>flag</v>
      </c>
      <c r="H70" s="145">
        <f>Time!H$39</f>
        <v>1</v>
      </c>
      <c r="I70" s="145">
        <f>Time!I$39</f>
        <v>0</v>
      </c>
      <c r="J70" s="145">
        <f>Time!J$39</f>
        <v>0</v>
      </c>
      <c r="K70" s="145">
        <f>Time!K$39</f>
        <v>1</v>
      </c>
      <c r="L70" s="145">
        <f>Time!L$39</f>
        <v>0</v>
      </c>
      <c r="M70" s="145">
        <f>Time!M$39</f>
        <v>0</v>
      </c>
      <c r="N70" s="145">
        <f>Time!N$39</f>
        <v>0</v>
      </c>
      <c r="O70" s="145">
        <f>Time!O$39</f>
        <v>0</v>
      </c>
      <c r="P70" s="145">
        <f>Time!P$39</f>
        <v>0</v>
      </c>
      <c r="Q70" s="145">
        <f>Time!Q$39</f>
        <v>0</v>
      </c>
      <c r="R70" s="145">
        <f>Time!R$39</f>
        <v>0</v>
      </c>
      <c r="S70" s="145">
        <f>Time!S$39</f>
        <v>0</v>
      </c>
      <c r="T70" s="145">
        <f>Time!T$39</f>
        <v>0</v>
      </c>
      <c r="U70" s="145">
        <f>Time!U$39</f>
        <v>0</v>
      </c>
      <c r="V70" s="145">
        <f>Time!V$39</f>
        <v>0</v>
      </c>
      <c r="W70" s="145">
        <f>Time!W$39</f>
        <v>0</v>
      </c>
      <c r="X70" s="145">
        <f>Time!X$39</f>
        <v>0</v>
      </c>
      <c r="Y70" s="145">
        <f>Time!Y$39</f>
        <v>0</v>
      </c>
      <c r="Z70" s="145">
        <f>Time!Z$39</f>
        <v>0</v>
      </c>
      <c r="AA70" s="145">
        <f>Time!AA$39</f>
        <v>0</v>
      </c>
      <c r="AB70" s="145">
        <f>Time!AB$39</f>
        <v>0</v>
      </c>
      <c r="AC70" s="145">
        <f>Time!AC$39</f>
        <v>0</v>
      </c>
      <c r="AD70" s="145">
        <f>Time!AD$39</f>
        <v>0</v>
      </c>
      <c r="AE70" s="145">
        <f>Time!AE$39</f>
        <v>0</v>
      </c>
      <c r="AF70" s="145">
        <f>Time!AF$39</f>
        <v>0</v>
      </c>
      <c r="AG70" s="145">
        <f>Time!AG$39</f>
        <v>0</v>
      </c>
      <c r="AH70" s="145">
        <f>Time!AH$39</f>
        <v>0</v>
      </c>
      <c r="AI70" s="145">
        <f>Time!AI$39</f>
        <v>0</v>
      </c>
      <c r="AJ70" s="145">
        <f>Time!AJ$39</f>
        <v>0</v>
      </c>
      <c r="AK70" s="145">
        <f>Time!AK$39</f>
        <v>0</v>
      </c>
      <c r="AL70" s="145">
        <f>Time!AL$39</f>
        <v>0</v>
      </c>
      <c r="AM70" s="145">
        <f>Time!AM$39</f>
        <v>0</v>
      </c>
      <c r="AN70" s="145">
        <f>Time!AN$39</f>
        <v>0</v>
      </c>
      <c r="AO70" s="145">
        <f>Time!AO$39</f>
        <v>0</v>
      </c>
      <c r="AP70" s="145">
        <f>Time!AP$39</f>
        <v>0</v>
      </c>
      <c r="AQ70" s="145">
        <f>Time!AQ$39</f>
        <v>0</v>
      </c>
      <c r="AR70" s="145">
        <f>Time!AR$39</f>
        <v>0</v>
      </c>
      <c r="AS70" s="145">
        <f>Time!AS$39</f>
        <v>0</v>
      </c>
      <c r="AT70" s="145">
        <f>Time!AT$39</f>
        <v>0</v>
      </c>
      <c r="AU70" s="145">
        <f>Time!AU$39</f>
        <v>0</v>
      </c>
      <c r="AV70" s="145">
        <f>Time!AV$39</f>
        <v>0</v>
      </c>
      <c r="AW70" s="145">
        <f>Time!AW$39</f>
        <v>0</v>
      </c>
      <c r="AX70" s="145">
        <f>Time!AX$39</f>
        <v>0</v>
      </c>
      <c r="AY70" s="145">
        <f>Time!AY$39</f>
        <v>0</v>
      </c>
      <c r="AZ70" s="145">
        <f>Time!AZ$39</f>
        <v>0</v>
      </c>
      <c r="BA70" s="145">
        <f>Time!BA$39</f>
        <v>0</v>
      </c>
      <c r="BB70" s="145">
        <f>Time!BB$39</f>
        <v>0</v>
      </c>
      <c r="BC70" s="145">
        <f>Time!BC$39</f>
        <v>0</v>
      </c>
      <c r="BD70" s="145">
        <f>Time!BD$39</f>
        <v>0</v>
      </c>
      <c r="BE70" s="145">
        <f>Time!BE$39</f>
        <v>0</v>
      </c>
      <c r="BF70" s="145">
        <f>Time!BF$39</f>
        <v>0</v>
      </c>
      <c r="BG70" s="145">
        <f>Time!BG$39</f>
        <v>0</v>
      </c>
      <c r="BH70" s="145">
        <f>Time!BH$39</f>
        <v>0</v>
      </c>
      <c r="BI70" s="145">
        <f>Time!BI$39</f>
        <v>0</v>
      </c>
      <c r="BJ70" s="145">
        <f>Time!BJ$39</f>
        <v>0</v>
      </c>
      <c r="BK70" s="145">
        <f>Time!BK$39</f>
        <v>0</v>
      </c>
      <c r="BL70" s="145">
        <f>Time!BL$39</f>
        <v>0</v>
      </c>
      <c r="BM70" s="145">
        <f>Time!BM$39</f>
        <v>0</v>
      </c>
      <c r="BN70" s="145">
        <f>Time!BN$39</f>
        <v>0</v>
      </c>
      <c r="BO70" s="145">
        <f>Time!BO$39</f>
        <v>0</v>
      </c>
      <c r="BP70" s="145">
        <f>Time!BP$39</f>
        <v>0</v>
      </c>
      <c r="BQ70" s="145">
        <f>Time!BQ$39</f>
        <v>0</v>
      </c>
      <c r="BR70" s="145">
        <f>Time!BR$39</f>
        <v>0</v>
      </c>
      <c r="BS70" s="145">
        <f>Time!BS$39</f>
        <v>0</v>
      </c>
      <c r="BT70" s="145">
        <f>Time!BT$39</f>
        <v>0</v>
      </c>
      <c r="BU70" s="145">
        <f>Time!BU$39</f>
        <v>0</v>
      </c>
      <c r="BV70" s="145">
        <f>Time!BV$39</f>
        <v>0</v>
      </c>
      <c r="BW70" s="145">
        <f>Time!BW$39</f>
        <v>0</v>
      </c>
      <c r="BX70" s="145"/>
    </row>
    <row r="71" spans="1:76" ht="14.4" x14ac:dyDescent="0.25">
      <c r="A71" s="56"/>
      <c r="B71" s="56"/>
      <c r="C71" s="57"/>
      <c r="D71" s="59"/>
      <c r="E71" s="59"/>
      <c r="F71" s="59"/>
      <c r="G71" s="59"/>
      <c r="H71" s="59"/>
      <c r="I71" s="59"/>
      <c r="J71" s="59"/>
      <c r="K71" s="59"/>
      <c r="L71" s="59"/>
      <c r="M71" s="59"/>
      <c r="N71" s="59"/>
      <c r="O71" s="59"/>
      <c r="P71" s="59"/>
      <c r="Q71" s="59"/>
      <c r="R71" s="59"/>
      <c r="S71" s="59"/>
      <c r="T71" s="59"/>
      <c r="U71" s="59"/>
      <c r="V71" s="59"/>
      <c r="W71" s="59"/>
      <c r="X71" s="59"/>
      <c r="Y71" s="59"/>
      <c r="Z71" s="59"/>
      <c r="AA71" s="59"/>
      <c r="AB71" s="59"/>
      <c r="AC71" s="59"/>
      <c r="AD71" s="59"/>
      <c r="AE71" s="59"/>
      <c r="AF71" s="59"/>
      <c r="AG71" s="59"/>
      <c r="AH71" s="59"/>
      <c r="AI71" s="59"/>
      <c r="AJ71" s="59"/>
      <c r="AK71" s="59"/>
      <c r="AL71" s="59"/>
      <c r="AM71" s="59"/>
      <c r="AN71" s="59"/>
      <c r="AO71" s="59"/>
      <c r="AP71" s="59"/>
      <c r="AQ71" s="59"/>
      <c r="AR71" s="59"/>
      <c r="AS71" s="59"/>
      <c r="AT71" s="59"/>
      <c r="AU71" s="59"/>
      <c r="AV71" s="59"/>
      <c r="AW71" s="59"/>
      <c r="AX71" s="59"/>
      <c r="AY71" s="59"/>
      <c r="AZ71" s="59"/>
      <c r="BA71" s="59"/>
      <c r="BB71" s="59"/>
      <c r="BC71" s="59"/>
      <c r="BD71" s="59"/>
      <c r="BE71" s="59"/>
      <c r="BF71" s="59"/>
      <c r="BG71" s="59"/>
      <c r="BH71" s="59"/>
      <c r="BI71" s="59"/>
      <c r="BJ71" s="59"/>
      <c r="BK71" s="59"/>
      <c r="BL71" s="59"/>
      <c r="BM71" s="59"/>
      <c r="BN71" s="59"/>
      <c r="BO71" s="59"/>
      <c r="BP71" s="59"/>
      <c r="BQ71" s="59"/>
      <c r="BR71" s="59"/>
      <c r="BS71" s="59"/>
      <c r="BT71" s="59"/>
      <c r="BU71" s="59"/>
      <c r="BV71" s="59"/>
      <c r="BW71" s="59"/>
      <c r="BX71" s="59"/>
    </row>
    <row r="72" spans="1:76" ht="14.4" x14ac:dyDescent="0.25">
      <c r="A72" s="56"/>
      <c r="B72" s="56"/>
      <c r="C72" s="57"/>
      <c r="D72" s="59"/>
      <c r="E72" s="59" t="s">
        <v>230</v>
      </c>
      <c r="F72" s="59"/>
      <c r="G72" s="59"/>
      <c r="H72" s="59"/>
      <c r="I72" s="59"/>
      <c r="J72" s="59">
        <f t="shared" ref="J72:BU72" si="46" xml:space="preserve"> I75</f>
        <v>0</v>
      </c>
      <c r="K72" s="59">
        <f t="shared" si="46"/>
        <v>0</v>
      </c>
      <c r="L72" s="59">
        <f t="shared" si="46"/>
        <v>132000</v>
      </c>
      <c r="M72" s="59">
        <f t="shared" si="46"/>
        <v>0</v>
      </c>
      <c r="N72" s="59">
        <f t="shared" si="46"/>
        <v>0</v>
      </c>
      <c r="O72" s="59">
        <f t="shared" si="46"/>
        <v>0</v>
      </c>
      <c r="P72" s="59">
        <f t="shared" si="46"/>
        <v>0</v>
      </c>
      <c r="Q72" s="59">
        <f t="shared" si="46"/>
        <v>0</v>
      </c>
      <c r="R72" s="59">
        <f t="shared" si="46"/>
        <v>0</v>
      </c>
      <c r="S72" s="59">
        <f t="shared" si="46"/>
        <v>0</v>
      </c>
      <c r="T72" s="59">
        <f t="shared" si="46"/>
        <v>0</v>
      </c>
      <c r="U72" s="59">
        <f t="shared" si="46"/>
        <v>0</v>
      </c>
      <c r="V72" s="59">
        <f t="shared" si="46"/>
        <v>0</v>
      </c>
      <c r="W72" s="59">
        <f t="shared" si="46"/>
        <v>0</v>
      </c>
      <c r="X72" s="59">
        <f t="shared" si="46"/>
        <v>0</v>
      </c>
      <c r="Y72" s="59">
        <f t="shared" si="46"/>
        <v>0</v>
      </c>
      <c r="Z72" s="59">
        <f t="shared" si="46"/>
        <v>0</v>
      </c>
      <c r="AA72" s="59">
        <f t="shared" si="46"/>
        <v>0</v>
      </c>
      <c r="AB72" s="59">
        <f t="shared" si="46"/>
        <v>0</v>
      </c>
      <c r="AC72" s="59">
        <f t="shared" si="46"/>
        <v>0</v>
      </c>
      <c r="AD72" s="59">
        <f t="shared" si="46"/>
        <v>0</v>
      </c>
      <c r="AE72" s="59">
        <f t="shared" si="46"/>
        <v>0</v>
      </c>
      <c r="AF72" s="59">
        <f t="shared" si="46"/>
        <v>0</v>
      </c>
      <c r="AG72" s="59">
        <f t="shared" si="46"/>
        <v>0</v>
      </c>
      <c r="AH72" s="59">
        <f t="shared" si="46"/>
        <v>0</v>
      </c>
      <c r="AI72" s="59">
        <f t="shared" si="46"/>
        <v>0</v>
      </c>
      <c r="AJ72" s="59">
        <f t="shared" si="46"/>
        <v>0</v>
      </c>
      <c r="AK72" s="59">
        <f t="shared" si="46"/>
        <v>0</v>
      </c>
      <c r="AL72" s="59">
        <f t="shared" si="46"/>
        <v>0</v>
      </c>
      <c r="AM72" s="59">
        <f t="shared" si="46"/>
        <v>0</v>
      </c>
      <c r="AN72" s="59">
        <f t="shared" si="46"/>
        <v>0</v>
      </c>
      <c r="AO72" s="59">
        <f t="shared" si="46"/>
        <v>0</v>
      </c>
      <c r="AP72" s="59">
        <f t="shared" si="46"/>
        <v>0</v>
      </c>
      <c r="AQ72" s="59">
        <f t="shared" si="46"/>
        <v>0</v>
      </c>
      <c r="AR72" s="59">
        <f t="shared" si="46"/>
        <v>0</v>
      </c>
      <c r="AS72" s="59">
        <f t="shared" si="46"/>
        <v>0</v>
      </c>
      <c r="AT72" s="59">
        <f t="shared" si="46"/>
        <v>0</v>
      </c>
      <c r="AU72" s="59">
        <f t="shared" si="46"/>
        <v>0</v>
      </c>
      <c r="AV72" s="59">
        <f t="shared" si="46"/>
        <v>0</v>
      </c>
      <c r="AW72" s="59">
        <f t="shared" si="46"/>
        <v>0</v>
      </c>
      <c r="AX72" s="59">
        <f t="shared" si="46"/>
        <v>0</v>
      </c>
      <c r="AY72" s="59">
        <f t="shared" si="46"/>
        <v>0</v>
      </c>
      <c r="AZ72" s="59">
        <f t="shared" si="46"/>
        <v>0</v>
      </c>
      <c r="BA72" s="59">
        <f t="shared" si="46"/>
        <v>0</v>
      </c>
      <c r="BB72" s="59">
        <f t="shared" si="46"/>
        <v>0</v>
      </c>
      <c r="BC72" s="59">
        <f t="shared" si="46"/>
        <v>0</v>
      </c>
      <c r="BD72" s="59">
        <f t="shared" si="46"/>
        <v>0</v>
      </c>
      <c r="BE72" s="59">
        <f t="shared" si="46"/>
        <v>0</v>
      </c>
      <c r="BF72" s="59">
        <f t="shared" si="46"/>
        <v>0</v>
      </c>
      <c r="BG72" s="59">
        <f t="shared" si="46"/>
        <v>0</v>
      </c>
      <c r="BH72" s="59">
        <f t="shared" si="46"/>
        <v>0</v>
      </c>
      <c r="BI72" s="59">
        <f t="shared" si="46"/>
        <v>0</v>
      </c>
      <c r="BJ72" s="59">
        <f t="shared" si="46"/>
        <v>0</v>
      </c>
      <c r="BK72" s="59">
        <f t="shared" si="46"/>
        <v>0</v>
      </c>
      <c r="BL72" s="59">
        <f t="shared" si="46"/>
        <v>0</v>
      </c>
      <c r="BM72" s="59">
        <f t="shared" si="46"/>
        <v>0</v>
      </c>
      <c r="BN72" s="59">
        <f t="shared" si="46"/>
        <v>0</v>
      </c>
      <c r="BO72" s="59">
        <f t="shared" si="46"/>
        <v>0</v>
      </c>
      <c r="BP72" s="59">
        <f t="shared" si="46"/>
        <v>0</v>
      </c>
      <c r="BQ72" s="59">
        <f t="shared" si="46"/>
        <v>0</v>
      </c>
      <c r="BR72" s="59">
        <f t="shared" si="46"/>
        <v>0</v>
      </c>
      <c r="BS72" s="59">
        <f t="shared" si="46"/>
        <v>0</v>
      </c>
      <c r="BT72" s="59">
        <f t="shared" si="46"/>
        <v>0</v>
      </c>
      <c r="BU72" s="59">
        <f t="shared" si="46"/>
        <v>0</v>
      </c>
      <c r="BV72" s="59">
        <f xml:space="preserve"> BU75</f>
        <v>0</v>
      </c>
      <c r="BW72" s="59">
        <f xml:space="preserve"> BV75</f>
        <v>0</v>
      </c>
      <c r="BX72" s="59"/>
    </row>
    <row r="73" spans="1:76" ht="14.4" x14ac:dyDescent="0.25">
      <c r="A73" s="56"/>
      <c r="B73" s="56"/>
      <c r="C73" s="57"/>
      <c r="D73" s="58" t="s">
        <v>30</v>
      </c>
      <c r="E73" s="59" t="s">
        <v>215</v>
      </c>
      <c r="F73" s="59"/>
      <c r="G73" s="59"/>
      <c r="H73" s="59"/>
      <c r="I73" s="59"/>
      <c r="J73" s="59"/>
      <c r="K73" s="59"/>
      <c r="L73" s="59"/>
      <c r="M73" s="59"/>
      <c r="N73" s="59"/>
      <c r="O73" s="59"/>
      <c r="P73" s="59"/>
      <c r="Q73" s="59"/>
      <c r="R73" s="59"/>
      <c r="S73" s="59"/>
      <c r="T73" s="59"/>
      <c r="U73" s="59"/>
      <c r="V73" s="59"/>
      <c r="W73" s="59"/>
      <c r="X73" s="59"/>
      <c r="Y73" s="59"/>
      <c r="Z73" s="59"/>
      <c r="AA73" s="59"/>
      <c r="AB73" s="59"/>
      <c r="AC73" s="59"/>
      <c r="AD73" s="59"/>
      <c r="AE73" s="59"/>
      <c r="AF73" s="59"/>
      <c r="AG73" s="59"/>
      <c r="AH73" s="59"/>
      <c r="AI73" s="59"/>
      <c r="AJ73" s="59"/>
      <c r="AK73" s="59"/>
      <c r="AL73" s="59"/>
      <c r="AM73" s="59"/>
      <c r="AN73" s="59"/>
      <c r="AO73" s="59"/>
      <c r="AP73" s="59"/>
      <c r="AQ73" s="59"/>
      <c r="AR73" s="59"/>
      <c r="AS73" s="59"/>
      <c r="AT73" s="59"/>
      <c r="AU73" s="59"/>
      <c r="AV73" s="59"/>
      <c r="AW73" s="59"/>
      <c r="AX73" s="59"/>
      <c r="AY73" s="59"/>
      <c r="AZ73" s="59"/>
      <c r="BA73" s="59"/>
      <c r="BB73" s="59"/>
      <c r="BC73" s="59"/>
      <c r="BD73" s="59"/>
      <c r="BE73" s="59"/>
      <c r="BF73" s="59"/>
      <c r="BG73" s="59"/>
      <c r="BH73" s="59"/>
      <c r="BI73" s="59"/>
      <c r="BJ73" s="59"/>
      <c r="BK73" s="59"/>
      <c r="BL73" s="59"/>
      <c r="BM73" s="59"/>
      <c r="BN73" s="59"/>
      <c r="BO73" s="59"/>
      <c r="BP73" s="59"/>
      <c r="BQ73" s="59"/>
      <c r="BR73" s="59"/>
      <c r="BS73" s="59"/>
      <c r="BT73" s="59"/>
      <c r="BU73" s="59"/>
      <c r="BV73" s="59"/>
      <c r="BW73" s="59"/>
      <c r="BX73" s="59"/>
    </row>
    <row r="74" spans="1:76" ht="14.4" x14ac:dyDescent="0.25">
      <c r="A74" s="56"/>
      <c r="B74" s="56"/>
      <c r="C74" s="57"/>
      <c r="D74" s="58" t="s">
        <v>31</v>
      </c>
      <c r="E74" s="59" t="str">
        <f t="shared" ref="E74:AJ74" si="47" xml:space="preserve"> E$66</f>
        <v>Tax depreciation</v>
      </c>
      <c r="F74" s="59">
        <f t="shared" si="47"/>
        <v>0</v>
      </c>
      <c r="G74" s="59">
        <f t="shared" si="47"/>
        <v>0</v>
      </c>
      <c r="H74" s="59">
        <f t="shared" si="47"/>
        <v>0</v>
      </c>
      <c r="I74" s="59">
        <f t="shared" si="47"/>
        <v>0</v>
      </c>
      <c r="J74" s="59">
        <f t="shared" si="47"/>
        <v>0</v>
      </c>
      <c r="K74" s="59">
        <f t="shared" si="47"/>
        <v>0</v>
      </c>
      <c r="L74" s="59">
        <f t="shared" si="47"/>
        <v>132000</v>
      </c>
      <c r="M74" s="59">
        <f t="shared" si="47"/>
        <v>0</v>
      </c>
      <c r="N74" s="59">
        <f t="shared" si="47"/>
        <v>0</v>
      </c>
      <c r="O74" s="59">
        <f t="shared" si="47"/>
        <v>0</v>
      </c>
      <c r="P74" s="59">
        <f t="shared" si="47"/>
        <v>0</v>
      </c>
      <c r="Q74" s="59">
        <f t="shared" si="47"/>
        <v>0</v>
      </c>
      <c r="R74" s="59">
        <f t="shared" si="47"/>
        <v>0</v>
      </c>
      <c r="S74" s="59">
        <f t="shared" si="47"/>
        <v>0</v>
      </c>
      <c r="T74" s="59">
        <f t="shared" si="47"/>
        <v>0</v>
      </c>
      <c r="U74" s="59">
        <f t="shared" si="47"/>
        <v>0</v>
      </c>
      <c r="V74" s="59">
        <f t="shared" si="47"/>
        <v>0</v>
      </c>
      <c r="W74" s="59">
        <f t="shared" si="47"/>
        <v>0</v>
      </c>
      <c r="X74" s="59">
        <f t="shared" si="47"/>
        <v>0</v>
      </c>
      <c r="Y74" s="59">
        <f t="shared" si="47"/>
        <v>0</v>
      </c>
      <c r="Z74" s="59">
        <f t="shared" si="47"/>
        <v>0</v>
      </c>
      <c r="AA74" s="59">
        <f t="shared" si="47"/>
        <v>0</v>
      </c>
      <c r="AB74" s="59">
        <f t="shared" si="47"/>
        <v>0</v>
      </c>
      <c r="AC74" s="59">
        <f t="shared" si="47"/>
        <v>0</v>
      </c>
      <c r="AD74" s="59">
        <f t="shared" si="47"/>
        <v>0</v>
      </c>
      <c r="AE74" s="59">
        <f t="shared" si="47"/>
        <v>0</v>
      </c>
      <c r="AF74" s="59">
        <f t="shared" si="47"/>
        <v>0</v>
      </c>
      <c r="AG74" s="59">
        <f t="shared" si="47"/>
        <v>0</v>
      </c>
      <c r="AH74" s="59">
        <f t="shared" si="47"/>
        <v>0</v>
      </c>
      <c r="AI74" s="59">
        <f t="shared" si="47"/>
        <v>0</v>
      </c>
      <c r="AJ74" s="59">
        <f t="shared" si="47"/>
        <v>0</v>
      </c>
      <c r="AK74" s="59">
        <f t="shared" ref="AK74:BP74" si="48" xml:space="preserve"> AK$66</f>
        <v>0</v>
      </c>
      <c r="AL74" s="59">
        <f t="shared" si="48"/>
        <v>0</v>
      </c>
      <c r="AM74" s="59">
        <f t="shared" si="48"/>
        <v>0</v>
      </c>
      <c r="AN74" s="59">
        <f t="shared" si="48"/>
        <v>0</v>
      </c>
      <c r="AO74" s="59">
        <f t="shared" si="48"/>
        <v>0</v>
      </c>
      <c r="AP74" s="59">
        <f t="shared" si="48"/>
        <v>0</v>
      </c>
      <c r="AQ74" s="59">
        <f t="shared" si="48"/>
        <v>0</v>
      </c>
      <c r="AR74" s="59">
        <f t="shared" si="48"/>
        <v>0</v>
      </c>
      <c r="AS74" s="59">
        <f t="shared" si="48"/>
        <v>0</v>
      </c>
      <c r="AT74" s="59">
        <f t="shared" si="48"/>
        <v>0</v>
      </c>
      <c r="AU74" s="59">
        <f t="shared" si="48"/>
        <v>0</v>
      </c>
      <c r="AV74" s="59">
        <f t="shared" si="48"/>
        <v>0</v>
      </c>
      <c r="AW74" s="59">
        <f t="shared" si="48"/>
        <v>0</v>
      </c>
      <c r="AX74" s="59">
        <f t="shared" si="48"/>
        <v>0</v>
      </c>
      <c r="AY74" s="59">
        <f t="shared" si="48"/>
        <v>0</v>
      </c>
      <c r="AZ74" s="59">
        <f t="shared" si="48"/>
        <v>0</v>
      </c>
      <c r="BA74" s="59">
        <f t="shared" si="48"/>
        <v>0</v>
      </c>
      <c r="BB74" s="59">
        <f t="shared" si="48"/>
        <v>0</v>
      </c>
      <c r="BC74" s="59">
        <f t="shared" si="48"/>
        <v>0</v>
      </c>
      <c r="BD74" s="59">
        <f t="shared" si="48"/>
        <v>0</v>
      </c>
      <c r="BE74" s="59">
        <f t="shared" si="48"/>
        <v>0</v>
      </c>
      <c r="BF74" s="59">
        <f t="shared" si="48"/>
        <v>0</v>
      </c>
      <c r="BG74" s="59">
        <f t="shared" si="48"/>
        <v>0</v>
      </c>
      <c r="BH74" s="59">
        <f t="shared" si="48"/>
        <v>0</v>
      </c>
      <c r="BI74" s="59">
        <f t="shared" si="48"/>
        <v>0</v>
      </c>
      <c r="BJ74" s="59">
        <f t="shared" si="48"/>
        <v>0</v>
      </c>
      <c r="BK74" s="59">
        <f t="shared" si="48"/>
        <v>0</v>
      </c>
      <c r="BL74" s="59">
        <f t="shared" si="48"/>
        <v>0</v>
      </c>
      <c r="BM74" s="59">
        <f t="shared" si="48"/>
        <v>0</v>
      </c>
      <c r="BN74" s="59">
        <f t="shared" si="48"/>
        <v>0</v>
      </c>
      <c r="BO74" s="59">
        <f t="shared" si="48"/>
        <v>0</v>
      </c>
      <c r="BP74" s="59">
        <f t="shared" si="48"/>
        <v>0</v>
      </c>
      <c r="BQ74" s="59">
        <f t="shared" ref="BQ74:BW74" si="49" xml:space="preserve"> BQ$66</f>
        <v>0</v>
      </c>
      <c r="BR74" s="59">
        <f t="shared" si="49"/>
        <v>0</v>
      </c>
      <c r="BS74" s="59">
        <f t="shared" si="49"/>
        <v>0</v>
      </c>
      <c r="BT74" s="59">
        <f t="shared" si="49"/>
        <v>0</v>
      </c>
      <c r="BU74" s="59">
        <f t="shared" si="49"/>
        <v>0</v>
      </c>
      <c r="BV74" s="59">
        <f t="shared" si="49"/>
        <v>0</v>
      </c>
      <c r="BW74" s="59">
        <f t="shared" si="49"/>
        <v>0</v>
      </c>
      <c r="BX74" s="59"/>
    </row>
    <row r="75" spans="1:76" ht="14.4" x14ac:dyDescent="0.25">
      <c r="A75" s="146"/>
      <c r="B75" s="146"/>
      <c r="C75" s="147"/>
      <c r="D75" s="148"/>
      <c r="E75" s="148" t="s">
        <v>231</v>
      </c>
      <c r="F75" s="148"/>
      <c r="G75" s="148"/>
      <c r="H75" s="148"/>
      <c r="I75" s="148"/>
      <c r="J75" s="148">
        <f xml:space="preserve"> IF(J70 = 1, $F69, J72 + J73 - J74)</f>
        <v>0</v>
      </c>
      <c r="K75" s="148">
        <f t="shared" ref="K75:BV75" si="50" xml:space="preserve"> IF(K70 = 1, $F69, K72 + K73 - K74)</f>
        <v>132000</v>
      </c>
      <c r="L75" s="148">
        <f t="shared" si="50"/>
        <v>0</v>
      </c>
      <c r="M75" s="148">
        <f t="shared" si="50"/>
        <v>0</v>
      </c>
      <c r="N75" s="148">
        <f t="shared" si="50"/>
        <v>0</v>
      </c>
      <c r="O75" s="148">
        <f t="shared" si="50"/>
        <v>0</v>
      </c>
      <c r="P75" s="148">
        <f t="shared" si="50"/>
        <v>0</v>
      </c>
      <c r="Q75" s="148">
        <f t="shared" si="50"/>
        <v>0</v>
      </c>
      <c r="R75" s="148">
        <f t="shared" si="50"/>
        <v>0</v>
      </c>
      <c r="S75" s="148">
        <f t="shared" si="50"/>
        <v>0</v>
      </c>
      <c r="T75" s="148">
        <f t="shared" si="50"/>
        <v>0</v>
      </c>
      <c r="U75" s="148">
        <f t="shared" si="50"/>
        <v>0</v>
      </c>
      <c r="V75" s="148">
        <f t="shared" si="50"/>
        <v>0</v>
      </c>
      <c r="W75" s="148">
        <f t="shared" si="50"/>
        <v>0</v>
      </c>
      <c r="X75" s="148">
        <f t="shared" si="50"/>
        <v>0</v>
      </c>
      <c r="Y75" s="148">
        <f t="shared" si="50"/>
        <v>0</v>
      </c>
      <c r="Z75" s="148">
        <f t="shared" si="50"/>
        <v>0</v>
      </c>
      <c r="AA75" s="148">
        <f t="shared" si="50"/>
        <v>0</v>
      </c>
      <c r="AB75" s="148">
        <f t="shared" si="50"/>
        <v>0</v>
      </c>
      <c r="AC75" s="148">
        <f t="shared" si="50"/>
        <v>0</v>
      </c>
      <c r="AD75" s="148">
        <f t="shared" si="50"/>
        <v>0</v>
      </c>
      <c r="AE75" s="148">
        <f t="shared" si="50"/>
        <v>0</v>
      </c>
      <c r="AF75" s="148">
        <f t="shared" si="50"/>
        <v>0</v>
      </c>
      <c r="AG75" s="148">
        <f t="shared" si="50"/>
        <v>0</v>
      </c>
      <c r="AH75" s="148">
        <f t="shared" si="50"/>
        <v>0</v>
      </c>
      <c r="AI75" s="148">
        <f t="shared" si="50"/>
        <v>0</v>
      </c>
      <c r="AJ75" s="148">
        <f t="shared" si="50"/>
        <v>0</v>
      </c>
      <c r="AK75" s="148">
        <f t="shared" si="50"/>
        <v>0</v>
      </c>
      <c r="AL75" s="148">
        <f t="shared" si="50"/>
        <v>0</v>
      </c>
      <c r="AM75" s="148">
        <f t="shared" si="50"/>
        <v>0</v>
      </c>
      <c r="AN75" s="148">
        <f t="shared" si="50"/>
        <v>0</v>
      </c>
      <c r="AO75" s="148">
        <f t="shared" si="50"/>
        <v>0</v>
      </c>
      <c r="AP75" s="148">
        <f t="shared" si="50"/>
        <v>0</v>
      </c>
      <c r="AQ75" s="148">
        <f t="shared" si="50"/>
        <v>0</v>
      </c>
      <c r="AR75" s="148">
        <f t="shared" si="50"/>
        <v>0</v>
      </c>
      <c r="AS75" s="148">
        <f t="shared" si="50"/>
        <v>0</v>
      </c>
      <c r="AT75" s="148">
        <f t="shared" si="50"/>
        <v>0</v>
      </c>
      <c r="AU75" s="148">
        <f t="shared" si="50"/>
        <v>0</v>
      </c>
      <c r="AV75" s="148">
        <f t="shared" si="50"/>
        <v>0</v>
      </c>
      <c r="AW75" s="148">
        <f t="shared" si="50"/>
        <v>0</v>
      </c>
      <c r="AX75" s="148">
        <f t="shared" si="50"/>
        <v>0</v>
      </c>
      <c r="AY75" s="148">
        <f t="shared" si="50"/>
        <v>0</v>
      </c>
      <c r="AZ75" s="148">
        <f t="shared" si="50"/>
        <v>0</v>
      </c>
      <c r="BA75" s="148">
        <f t="shared" si="50"/>
        <v>0</v>
      </c>
      <c r="BB75" s="148">
        <f t="shared" si="50"/>
        <v>0</v>
      </c>
      <c r="BC75" s="148">
        <f t="shared" si="50"/>
        <v>0</v>
      </c>
      <c r="BD75" s="148">
        <f t="shared" si="50"/>
        <v>0</v>
      </c>
      <c r="BE75" s="148">
        <f t="shared" si="50"/>
        <v>0</v>
      </c>
      <c r="BF75" s="148">
        <f t="shared" si="50"/>
        <v>0</v>
      </c>
      <c r="BG75" s="148">
        <f t="shared" si="50"/>
        <v>0</v>
      </c>
      <c r="BH75" s="148">
        <f t="shared" si="50"/>
        <v>0</v>
      </c>
      <c r="BI75" s="148">
        <f t="shared" si="50"/>
        <v>0</v>
      </c>
      <c r="BJ75" s="148">
        <f t="shared" si="50"/>
        <v>0</v>
      </c>
      <c r="BK75" s="148">
        <f t="shared" si="50"/>
        <v>0</v>
      </c>
      <c r="BL75" s="148">
        <f t="shared" si="50"/>
        <v>0</v>
      </c>
      <c r="BM75" s="148">
        <f t="shared" si="50"/>
        <v>0</v>
      </c>
      <c r="BN75" s="148">
        <f t="shared" si="50"/>
        <v>0</v>
      </c>
      <c r="BO75" s="148">
        <f t="shared" si="50"/>
        <v>0</v>
      </c>
      <c r="BP75" s="148">
        <f t="shared" si="50"/>
        <v>0</v>
      </c>
      <c r="BQ75" s="148">
        <f t="shared" si="50"/>
        <v>0</v>
      </c>
      <c r="BR75" s="148">
        <f t="shared" si="50"/>
        <v>0</v>
      </c>
      <c r="BS75" s="148">
        <f t="shared" si="50"/>
        <v>0</v>
      </c>
      <c r="BT75" s="148">
        <f t="shared" si="50"/>
        <v>0</v>
      </c>
      <c r="BU75" s="148">
        <f t="shared" si="50"/>
        <v>0</v>
      </c>
      <c r="BV75" s="148">
        <f t="shared" si="50"/>
        <v>0</v>
      </c>
      <c r="BW75" s="148">
        <f xml:space="preserve"> IF(BW70 = 1, $F69, BW72 + BW73 - BW74)</f>
        <v>0</v>
      </c>
      <c r="BX75" s="59"/>
    </row>
  </sheetData>
  <conditionalFormatting sqref="F2">
    <cfRule type="cellIs" dxfId="33" priority="1" stopIfTrue="1" operator="notEqual">
      <formula>0</formula>
    </cfRule>
    <cfRule type="cellIs" dxfId="32" priority="2" stopIfTrue="1" operator="equal">
      <formula>""</formula>
    </cfRule>
  </conditionalFormatting>
  <conditionalFormatting sqref="J3:BW3">
    <cfRule type="cellIs" dxfId="31" priority="5" stopIfTrue="1" operator="equal">
      <formula>"Pre-fcst"</formula>
    </cfRule>
    <cfRule type="cellIs" dxfId="30" priority="6" stopIfTrue="1" operator="equal">
      <formula>"Forecast"</formula>
    </cfRule>
  </conditionalFormatting>
  <printOptions verticalCentered="1" headings="1"/>
  <pageMargins left="0.74803149606299213" right="0.74803149606299213" top="0.98425196850393704" bottom="0.98425196850393704" header="0.51181102362204722" footer="0.51181102362204722"/>
  <pageSetup paperSize="9" scale="55" orientation="landscape" blackAndWhite="1" r:id="rId1"/>
  <headerFooter alignWithMargins="0">
    <oddHeader>&amp;L&amp;"Arial,Bold"&amp;14F1F9 Training Model&amp;C&amp;"Arial,Bold"&amp;14Sheet: &amp;A&amp;R&amp;"Arial,Bold"&amp;14CONFIDENTIAL</oddHeader>
    <oddFooter>&amp;L&amp;F ( Printed on &amp;D at &amp;T )&amp;RPage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4D2B07-D8C9-4C07-9A66-F6EA1AAFD9A2}">
  <sheetPr>
    <tabColor indexed="13"/>
    <outlinePr summaryBelow="0" summaryRight="0"/>
  </sheetPr>
  <dimension ref="A1:BX45"/>
  <sheetViews>
    <sheetView defaultGridColor="0" colorId="22" zoomScale="80" workbookViewId="0">
      <pane xSplit="9" ySplit="5" topLeftCell="J12" activePane="bottomRight" state="frozen"/>
      <selection activeCell="F2" sqref="F2:G2"/>
      <selection pane="topRight" activeCell="F2" sqref="F2:G2"/>
      <selection pane="bottomLeft" activeCell="F2" sqref="F2:G2"/>
      <selection pane="bottomRight" activeCell="F2" sqref="F2:G2"/>
    </sheetView>
  </sheetViews>
  <sheetFormatPr defaultColWidth="0" defaultRowHeight="13.2" x14ac:dyDescent="0.25"/>
  <cols>
    <col min="1" max="2" width="1.21875" style="2" customWidth="1"/>
    <col min="3" max="3" width="1.21875" style="14" customWidth="1"/>
    <col min="4" max="4" width="1.21875" style="1" customWidth="1"/>
    <col min="5" max="5" width="40.77734375" style="11" customWidth="1"/>
    <col min="6" max="6" width="12.77734375" style="11" customWidth="1"/>
    <col min="7" max="8" width="11.77734375" style="11" customWidth="1"/>
    <col min="9" max="9" width="2.77734375" style="11" customWidth="1"/>
    <col min="10" max="75" width="11.77734375" style="11" customWidth="1"/>
    <col min="76" max="76" width="11.77734375" style="44" hidden="1" customWidth="1"/>
    <col min="77" max="16384" width="11.77734375" style="12" hidden="1"/>
  </cols>
  <sheetData>
    <row r="1" spans="1:76" s="46" customFormat="1" ht="25.8" x14ac:dyDescent="0.25">
      <c r="A1" s="51" t="str">
        <f ca="1" xml:space="preserve"> RIGHT(CELL("filename", A1), LEN(CELL("filename", A1)) - SEARCH("]", CELL("filename", A1)))</f>
        <v>Equity</v>
      </c>
      <c r="B1" s="2"/>
      <c r="C1" s="14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</row>
    <row r="2" spans="1:76" s="15" customFormat="1" ht="14.4" x14ac:dyDescent="0.25">
      <c r="A2" s="56"/>
      <c r="B2" s="56"/>
      <c r="C2" s="122"/>
      <c r="D2" s="56"/>
      <c r="E2"/>
      <c r="F2" s="138">
        <f>Check!$F$9</f>
        <v>0</v>
      </c>
      <c r="G2" s="61" t="s">
        <v>268</v>
      </c>
      <c r="H2"/>
      <c r="I2"/>
      <c r="J2" s="62">
        <f xml:space="preserve"> Time!J$18</f>
        <v>45565</v>
      </c>
      <c r="K2" s="62">
        <f xml:space="preserve"> Time!K$18</f>
        <v>45657</v>
      </c>
      <c r="L2" s="62">
        <f xml:space="preserve"> Time!L$18</f>
        <v>45747</v>
      </c>
      <c r="M2" s="62">
        <f xml:space="preserve"> Time!M$18</f>
        <v>45838</v>
      </c>
      <c r="N2" s="62">
        <f xml:space="preserve"> Time!N$18</f>
        <v>45930</v>
      </c>
      <c r="O2" s="62">
        <f xml:space="preserve"> Time!O$18</f>
        <v>46022</v>
      </c>
      <c r="P2" s="62">
        <f xml:space="preserve"> Time!P$18</f>
        <v>46112</v>
      </c>
      <c r="Q2" s="62">
        <f xml:space="preserve"> Time!Q$18</f>
        <v>46203</v>
      </c>
      <c r="R2" s="62">
        <f xml:space="preserve"> Time!R$18</f>
        <v>46295</v>
      </c>
      <c r="S2" s="62">
        <f xml:space="preserve"> Time!S$18</f>
        <v>46387</v>
      </c>
      <c r="T2" s="62">
        <f xml:space="preserve"> Time!T$18</f>
        <v>46477</v>
      </c>
      <c r="U2" s="62">
        <f xml:space="preserve"> Time!U$18</f>
        <v>46568</v>
      </c>
      <c r="V2" s="62">
        <f xml:space="preserve"> Time!V$18</f>
        <v>46660</v>
      </c>
      <c r="W2" s="62">
        <f xml:space="preserve"> Time!W$18</f>
        <v>46752</v>
      </c>
      <c r="X2" s="62">
        <f xml:space="preserve"> Time!X$18</f>
        <v>46843</v>
      </c>
      <c r="Y2" s="62">
        <f xml:space="preserve"> Time!Y$18</f>
        <v>46934</v>
      </c>
      <c r="Z2" s="62">
        <f xml:space="preserve"> Time!Z$18</f>
        <v>47026</v>
      </c>
      <c r="AA2" s="62">
        <f xml:space="preserve"> Time!AA$18</f>
        <v>47118</v>
      </c>
      <c r="AB2" s="62">
        <f xml:space="preserve"> Time!AB$18</f>
        <v>47208</v>
      </c>
      <c r="AC2" s="62">
        <f xml:space="preserve"> Time!AC$18</f>
        <v>47299</v>
      </c>
      <c r="AD2" s="62">
        <f xml:space="preserve"> Time!AD$18</f>
        <v>47391</v>
      </c>
      <c r="AE2" s="62">
        <f xml:space="preserve"> Time!AE$18</f>
        <v>47483</v>
      </c>
      <c r="AF2" s="62">
        <f xml:space="preserve"> Time!AF$18</f>
        <v>47573</v>
      </c>
      <c r="AG2" s="62">
        <f xml:space="preserve"> Time!AG$18</f>
        <v>47664</v>
      </c>
      <c r="AH2" s="62">
        <f xml:space="preserve"> Time!AH$18</f>
        <v>47756</v>
      </c>
      <c r="AI2" s="62">
        <f xml:space="preserve"> Time!AI$18</f>
        <v>47848</v>
      </c>
      <c r="AJ2" s="62">
        <f xml:space="preserve"> Time!AJ$18</f>
        <v>47938</v>
      </c>
      <c r="AK2" s="62">
        <f xml:space="preserve"> Time!AK$18</f>
        <v>48029</v>
      </c>
      <c r="AL2" s="62">
        <f xml:space="preserve"> Time!AL$18</f>
        <v>48121</v>
      </c>
      <c r="AM2" s="62">
        <f xml:space="preserve"> Time!AM$18</f>
        <v>48213</v>
      </c>
      <c r="AN2" s="62">
        <f xml:space="preserve"> Time!AN$18</f>
        <v>48304</v>
      </c>
      <c r="AO2" s="62">
        <f xml:space="preserve"> Time!AO$18</f>
        <v>48395</v>
      </c>
      <c r="AP2" s="62">
        <f xml:space="preserve"> Time!AP$18</f>
        <v>48487</v>
      </c>
      <c r="AQ2" s="62">
        <f xml:space="preserve"> Time!AQ$18</f>
        <v>48579</v>
      </c>
      <c r="AR2" s="62">
        <f xml:space="preserve"> Time!AR$18</f>
        <v>48669</v>
      </c>
      <c r="AS2" s="62">
        <f xml:space="preserve"> Time!AS$18</f>
        <v>48760</v>
      </c>
      <c r="AT2" s="62">
        <f xml:space="preserve"> Time!AT$18</f>
        <v>48852</v>
      </c>
      <c r="AU2" s="62">
        <f xml:space="preserve"> Time!AU$18</f>
        <v>48944</v>
      </c>
      <c r="AV2" s="62">
        <f xml:space="preserve"> Time!AV$18</f>
        <v>49034</v>
      </c>
      <c r="AW2" s="62">
        <f xml:space="preserve"> Time!AW$18</f>
        <v>49125</v>
      </c>
      <c r="AX2" s="62">
        <f xml:space="preserve"> Time!AX$18</f>
        <v>49217</v>
      </c>
      <c r="AY2" s="62">
        <f xml:space="preserve"> Time!AY$18</f>
        <v>49309</v>
      </c>
      <c r="AZ2" s="62">
        <f xml:space="preserve"> Time!AZ$18</f>
        <v>49399</v>
      </c>
      <c r="BA2" s="62">
        <f xml:space="preserve"> Time!BA$18</f>
        <v>49490</v>
      </c>
      <c r="BB2" s="62">
        <f xml:space="preserve"> Time!BB$18</f>
        <v>49582</v>
      </c>
      <c r="BC2" s="62">
        <f xml:space="preserve"> Time!BC$18</f>
        <v>49674</v>
      </c>
      <c r="BD2" s="62">
        <f xml:space="preserve"> Time!BD$18</f>
        <v>49765</v>
      </c>
      <c r="BE2" s="62">
        <f xml:space="preserve"> Time!BE$18</f>
        <v>49856</v>
      </c>
      <c r="BF2" s="62">
        <f xml:space="preserve"> Time!BF$18</f>
        <v>49948</v>
      </c>
      <c r="BG2" s="62">
        <f xml:space="preserve"> Time!BG$18</f>
        <v>50040</v>
      </c>
      <c r="BH2" s="62">
        <f xml:space="preserve"> Time!BH$18</f>
        <v>50130</v>
      </c>
      <c r="BI2" s="62">
        <f xml:space="preserve"> Time!BI$18</f>
        <v>50221</v>
      </c>
      <c r="BJ2" s="62">
        <f xml:space="preserve"> Time!BJ$18</f>
        <v>50313</v>
      </c>
      <c r="BK2" s="62">
        <f xml:space="preserve"> Time!BK$18</f>
        <v>50405</v>
      </c>
      <c r="BL2" s="62">
        <f xml:space="preserve"> Time!BL$18</f>
        <v>50495</v>
      </c>
      <c r="BM2" s="62">
        <f xml:space="preserve"> Time!BM$18</f>
        <v>50586</v>
      </c>
      <c r="BN2" s="62">
        <f xml:space="preserve"> Time!BN$18</f>
        <v>50678</v>
      </c>
      <c r="BO2" s="62">
        <f xml:space="preserve"> Time!BO$18</f>
        <v>50770</v>
      </c>
      <c r="BP2" s="62">
        <f xml:space="preserve"> Time!BP$18</f>
        <v>50860</v>
      </c>
      <c r="BQ2" s="62">
        <f xml:space="preserve"> Time!BQ$18</f>
        <v>50951</v>
      </c>
      <c r="BR2" s="62">
        <f xml:space="preserve"> Time!BR$18</f>
        <v>51043</v>
      </c>
      <c r="BS2" s="62">
        <f xml:space="preserve"> Time!BS$18</f>
        <v>51135</v>
      </c>
      <c r="BT2" s="62">
        <f xml:space="preserve"> Time!BT$18</f>
        <v>51226</v>
      </c>
      <c r="BU2" s="62">
        <f xml:space="preserve"> Time!BU$18</f>
        <v>51317</v>
      </c>
      <c r="BV2" s="62">
        <f xml:space="preserve"> Time!BV$18</f>
        <v>51409</v>
      </c>
      <c r="BW2" s="62">
        <f xml:space="preserve"> Time!BW$18</f>
        <v>51501</v>
      </c>
      <c r="BX2" s="62"/>
    </row>
    <row r="3" spans="1:76" s="15" customFormat="1" ht="14.4" x14ac:dyDescent="0.25">
      <c r="A3" s="56"/>
      <c r="B3" s="56"/>
      <c r="C3" s="57"/>
      <c r="D3" s="56"/>
      <c r="E3"/>
      <c r="F3"/>
      <c r="G3"/>
      <c r="H3"/>
      <c r="I3"/>
      <c r="J3" s="91" t="str">
        <f xml:space="preserve"> Time!J$114</f>
        <v>Pre-fcst</v>
      </c>
      <c r="K3" s="91" t="str">
        <f xml:space="preserve"> Time!K$114</f>
        <v>Pre-fcst</v>
      </c>
      <c r="L3" s="91" t="str">
        <f xml:space="preserve"> Time!L$114</f>
        <v>Forecast</v>
      </c>
      <c r="M3" s="91" t="str">
        <f xml:space="preserve"> Time!M$114</f>
        <v>Forecast</v>
      </c>
      <c r="N3" s="91" t="str">
        <f xml:space="preserve"> Time!N$114</f>
        <v>Forecast</v>
      </c>
      <c r="O3" s="91" t="str">
        <f xml:space="preserve"> Time!O$114</f>
        <v>Forecast</v>
      </c>
      <c r="P3" s="91" t="str">
        <f xml:space="preserve"> Time!P$114</f>
        <v>Forecast</v>
      </c>
      <c r="Q3" s="91" t="str">
        <f xml:space="preserve"> Time!Q$114</f>
        <v>Forecast</v>
      </c>
      <c r="R3" s="91" t="str">
        <f xml:space="preserve"> Time!R$114</f>
        <v>Forecast</v>
      </c>
      <c r="S3" s="91" t="str">
        <f xml:space="preserve"> Time!S$114</f>
        <v>Forecast</v>
      </c>
      <c r="T3" s="91" t="str">
        <f xml:space="preserve"> Time!T$114</f>
        <v>Forecast</v>
      </c>
      <c r="U3" s="91" t="str">
        <f xml:space="preserve"> Time!U$114</f>
        <v>Forecast</v>
      </c>
      <c r="V3" s="91" t="str">
        <f xml:space="preserve"> Time!V$114</f>
        <v>Forecast</v>
      </c>
      <c r="W3" s="91" t="str">
        <f xml:space="preserve"> Time!W$114</f>
        <v>Forecast</v>
      </c>
      <c r="X3" s="91" t="str">
        <f xml:space="preserve"> Time!X$114</f>
        <v>Forecast</v>
      </c>
      <c r="Y3" s="91" t="str">
        <f xml:space="preserve"> Time!Y$114</f>
        <v>Forecast</v>
      </c>
      <c r="Z3" s="91" t="str">
        <f xml:space="preserve"> Time!Z$114</f>
        <v>Forecast</v>
      </c>
      <c r="AA3" s="91" t="str">
        <f xml:space="preserve"> Time!AA$114</f>
        <v>Forecast</v>
      </c>
      <c r="AB3" s="91" t="str">
        <f xml:space="preserve"> Time!AB$114</f>
        <v>Forecast</v>
      </c>
      <c r="AC3" s="91" t="str">
        <f xml:space="preserve"> Time!AC$114</f>
        <v>Forecast</v>
      </c>
      <c r="AD3" s="91" t="str">
        <f xml:space="preserve"> Time!AD$114</f>
        <v>Forecast</v>
      </c>
      <c r="AE3" s="91" t="str">
        <f xml:space="preserve"> Time!AE$114</f>
        <v>Forecast</v>
      </c>
      <c r="AF3" s="91" t="str">
        <f xml:space="preserve"> Time!AF$114</f>
        <v>Forecast</v>
      </c>
      <c r="AG3" s="91" t="str">
        <f xml:space="preserve"> Time!AG$114</f>
        <v>Forecast</v>
      </c>
      <c r="AH3" s="91" t="str">
        <f xml:space="preserve"> Time!AH$114</f>
        <v>Forecast</v>
      </c>
      <c r="AI3" s="91" t="str">
        <f xml:space="preserve"> Time!AI$114</f>
        <v>Forecast</v>
      </c>
      <c r="AJ3" s="91" t="str">
        <f xml:space="preserve"> Time!AJ$114</f>
        <v>Forecast</v>
      </c>
      <c r="AK3" s="91" t="str">
        <f xml:space="preserve"> Time!AK$114</f>
        <v>Forecast</v>
      </c>
      <c r="AL3" s="91" t="str">
        <f xml:space="preserve"> Time!AL$114</f>
        <v>Forecast</v>
      </c>
      <c r="AM3" s="91" t="str">
        <f xml:space="preserve"> Time!AM$114</f>
        <v>Forecast</v>
      </c>
      <c r="AN3" s="91" t="str">
        <f xml:space="preserve"> Time!AN$114</f>
        <v>Forecast</v>
      </c>
      <c r="AO3" s="91" t="str">
        <f xml:space="preserve"> Time!AO$114</f>
        <v>Forecast</v>
      </c>
      <c r="AP3" s="91" t="str">
        <f xml:space="preserve"> Time!AP$114</f>
        <v>Forecast</v>
      </c>
      <c r="AQ3" s="91" t="str">
        <f xml:space="preserve"> Time!AQ$114</f>
        <v>Forecast</v>
      </c>
      <c r="AR3" s="91" t="str">
        <f xml:space="preserve"> Time!AR$114</f>
        <v>Forecast</v>
      </c>
      <c r="AS3" s="91" t="str">
        <f xml:space="preserve"> Time!AS$114</f>
        <v>Forecast</v>
      </c>
      <c r="AT3" s="91" t="str">
        <f xml:space="preserve"> Time!AT$114</f>
        <v>Forecast</v>
      </c>
      <c r="AU3" s="91" t="str">
        <f xml:space="preserve"> Time!AU$114</f>
        <v>Forecast</v>
      </c>
      <c r="AV3" s="91" t="str">
        <f xml:space="preserve"> Time!AV$114</f>
        <v>Forecast</v>
      </c>
      <c r="AW3" s="91" t="str">
        <f xml:space="preserve"> Time!AW$114</f>
        <v>Forecast</v>
      </c>
      <c r="AX3" s="91" t="str">
        <f xml:space="preserve"> Time!AX$114</f>
        <v>Forecast</v>
      </c>
      <c r="AY3" s="91" t="str">
        <f xml:space="preserve"> Time!AY$114</f>
        <v>Forecast</v>
      </c>
      <c r="AZ3" s="91" t="str">
        <f xml:space="preserve"> Time!AZ$114</f>
        <v>Forecast</v>
      </c>
      <c r="BA3" s="91" t="str">
        <f xml:space="preserve"> Time!BA$114</f>
        <v>Forecast</v>
      </c>
      <c r="BB3" s="91" t="str">
        <f xml:space="preserve"> Time!BB$114</f>
        <v>Forecast</v>
      </c>
      <c r="BC3" s="91" t="str">
        <f xml:space="preserve"> Time!BC$114</f>
        <v>Forecast</v>
      </c>
      <c r="BD3" s="91" t="str">
        <f xml:space="preserve"> Time!BD$114</f>
        <v>Forecast</v>
      </c>
      <c r="BE3" s="91" t="str">
        <f xml:space="preserve"> Time!BE$114</f>
        <v>Forecast</v>
      </c>
      <c r="BF3" s="91" t="str">
        <f xml:space="preserve"> Time!BF$114</f>
        <v>Forecast</v>
      </c>
      <c r="BG3" s="91" t="str">
        <f xml:space="preserve"> Time!BG$114</f>
        <v>Forecast</v>
      </c>
      <c r="BH3" s="91" t="str">
        <f xml:space="preserve"> Time!BH$114</f>
        <v>Forecast</v>
      </c>
      <c r="BI3" s="91" t="str">
        <f xml:space="preserve"> Time!BI$114</f>
        <v>Forecast</v>
      </c>
      <c r="BJ3" s="91" t="str">
        <f xml:space="preserve"> Time!BJ$114</f>
        <v>Forecast</v>
      </c>
      <c r="BK3" s="91" t="str">
        <f xml:space="preserve"> Time!BK$114</f>
        <v>Forecast</v>
      </c>
      <c r="BL3" s="91" t="str">
        <f xml:space="preserve"> Time!BL$114</f>
        <v>Forecast</v>
      </c>
      <c r="BM3" s="91" t="str">
        <f xml:space="preserve"> Time!BM$114</f>
        <v>Forecast</v>
      </c>
      <c r="BN3" s="91" t="str">
        <f xml:space="preserve"> Time!BN$114</f>
        <v>Forecast</v>
      </c>
      <c r="BO3" s="91" t="str">
        <f xml:space="preserve"> Time!BO$114</f>
        <v>Forecast</v>
      </c>
      <c r="BP3" s="91" t="str">
        <f xml:space="preserve"> Time!BP$114</f>
        <v>Forecast</v>
      </c>
      <c r="BQ3" s="91" t="str">
        <f xml:space="preserve"> Time!BQ$114</f>
        <v>Forecast</v>
      </c>
      <c r="BR3" s="91" t="str">
        <f xml:space="preserve"> Time!BR$114</f>
        <v>Forecast</v>
      </c>
      <c r="BS3" s="91" t="str">
        <f xml:space="preserve"> Time!BS$114</f>
        <v>Forecast</v>
      </c>
      <c r="BT3" s="91" t="str">
        <f xml:space="preserve"> Time!BT$114</f>
        <v>Post-fcst</v>
      </c>
      <c r="BU3" s="91" t="str">
        <f xml:space="preserve"> Time!BU$114</f>
        <v>Post-fcst</v>
      </c>
      <c r="BV3" s="91" t="str">
        <f xml:space="preserve"> Time!BV$114</f>
        <v>Post-fcst</v>
      </c>
      <c r="BW3" s="91" t="str">
        <f xml:space="preserve"> Time!BW$114</f>
        <v>Post-fcst</v>
      </c>
      <c r="BX3" s="62"/>
    </row>
    <row r="4" spans="1:76" s="47" customFormat="1" ht="14.4" x14ac:dyDescent="0.25">
      <c r="A4" s="52"/>
      <c r="B4" s="52"/>
      <c r="C4" s="53"/>
      <c r="D4" s="54"/>
      <c r="E4"/>
      <c r="F4"/>
      <c r="G4"/>
      <c r="H4"/>
      <c r="I4"/>
      <c r="J4" s="96">
        <f xml:space="preserve"> Time!J$22</f>
        <v>2024</v>
      </c>
      <c r="K4" s="96">
        <f xml:space="preserve"> Time!K$22</f>
        <v>2024</v>
      </c>
      <c r="L4" s="96">
        <f xml:space="preserve"> Time!L$22</f>
        <v>2025</v>
      </c>
      <c r="M4" s="96">
        <f xml:space="preserve"> Time!M$22</f>
        <v>2025</v>
      </c>
      <c r="N4" s="96">
        <f xml:space="preserve"> Time!N$22</f>
        <v>2025</v>
      </c>
      <c r="O4" s="96">
        <f xml:space="preserve"> Time!O$22</f>
        <v>2025</v>
      </c>
      <c r="P4" s="96">
        <f xml:space="preserve"> Time!P$22</f>
        <v>2026</v>
      </c>
      <c r="Q4" s="96">
        <f xml:space="preserve"> Time!Q$22</f>
        <v>2026</v>
      </c>
      <c r="R4" s="96">
        <f xml:space="preserve"> Time!R$22</f>
        <v>2026</v>
      </c>
      <c r="S4" s="96">
        <f xml:space="preserve"> Time!S$22</f>
        <v>2026</v>
      </c>
      <c r="T4" s="96">
        <f xml:space="preserve"> Time!T$22</f>
        <v>2027</v>
      </c>
      <c r="U4" s="96">
        <f xml:space="preserve"> Time!U$22</f>
        <v>2027</v>
      </c>
      <c r="V4" s="96">
        <f xml:space="preserve"> Time!V$22</f>
        <v>2027</v>
      </c>
      <c r="W4" s="96">
        <f xml:space="preserve"> Time!W$22</f>
        <v>2027</v>
      </c>
      <c r="X4" s="96">
        <f xml:space="preserve"> Time!X$22</f>
        <v>2028</v>
      </c>
      <c r="Y4" s="96">
        <f xml:space="preserve"> Time!Y$22</f>
        <v>2028</v>
      </c>
      <c r="Z4" s="96">
        <f xml:space="preserve"> Time!Z$22</f>
        <v>2028</v>
      </c>
      <c r="AA4" s="96">
        <f xml:space="preserve"> Time!AA$22</f>
        <v>2028</v>
      </c>
      <c r="AB4" s="96">
        <f xml:space="preserve"> Time!AB$22</f>
        <v>2029</v>
      </c>
      <c r="AC4" s="96">
        <f xml:space="preserve"> Time!AC$22</f>
        <v>2029</v>
      </c>
      <c r="AD4" s="96">
        <f xml:space="preserve"> Time!AD$22</f>
        <v>2029</v>
      </c>
      <c r="AE4" s="96">
        <f xml:space="preserve"> Time!AE$22</f>
        <v>2029</v>
      </c>
      <c r="AF4" s="96">
        <f xml:space="preserve"> Time!AF$22</f>
        <v>2030</v>
      </c>
      <c r="AG4" s="96">
        <f xml:space="preserve"> Time!AG$22</f>
        <v>2030</v>
      </c>
      <c r="AH4" s="96">
        <f xml:space="preserve"> Time!AH$22</f>
        <v>2030</v>
      </c>
      <c r="AI4" s="96">
        <f xml:space="preserve"> Time!AI$22</f>
        <v>2030</v>
      </c>
      <c r="AJ4" s="96">
        <f xml:space="preserve"> Time!AJ$22</f>
        <v>2031</v>
      </c>
      <c r="AK4" s="96">
        <f xml:space="preserve"> Time!AK$22</f>
        <v>2031</v>
      </c>
      <c r="AL4" s="96">
        <f xml:space="preserve"> Time!AL$22</f>
        <v>2031</v>
      </c>
      <c r="AM4" s="96">
        <f xml:space="preserve"> Time!AM$22</f>
        <v>2031</v>
      </c>
      <c r="AN4" s="96">
        <f xml:space="preserve"> Time!AN$22</f>
        <v>2032</v>
      </c>
      <c r="AO4" s="96">
        <f xml:space="preserve"> Time!AO$22</f>
        <v>2032</v>
      </c>
      <c r="AP4" s="96">
        <f xml:space="preserve"> Time!AP$22</f>
        <v>2032</v>
      </c>
      <c r="AQ4" s="96">
        <f xml:space="preserve"> Time!AQ$22</f>
        <v>2032</v>
      </c>
      <c r="AR4" s="96">
        <f xml:space="preserve"> Time!AR$22</f>
        <v>2033</v>
      </c>
      <c r="AS4" s="96">
        <f xml:space="preserve"> Time!AS$22</f>
        <v>2033</v>
      </c>
      <c r="AT4" s="96">
        <f xml:space="preserve"> Time!AT$22</f>
        <v>2033</v>
      </c>
      <c r="AU4" s="96">
        <f xml:space="preserve"> Time!AU$22</f>
        <v>2033</v>
      </c>
      <c r="AV4" s="96">
        <f xml:space="preserve"> Time!AV$22</f>
        <v>2034</v>
      </c>
      <c r="AW4" s="96">
        <f xml:space="preserve"> Time!AW$22</f>
        <v>2034</v>
      </c>
      <c r="AX4" s="96">
        <f xml:space="preserve"> Time!AX$22</f>
        <v>2034</v>
      </c>
      <c r="AY4" s="96">
        <f xml:space="preserve"> Time!AY$22</f>
        <v>2034</v>
      </c>
      <c r="AZ4" s="96">
        <f xml:space="preserve"> Time!AZ$22</f>
        <v>2035</v>
      </c>
      <c r="BA4" s="96">
        <f xml:space="preserve"> Time!BA$22</f>
        <v>2035</v>
      </c>
      <c r="BB4" s="96">
        <f xml:space="preserve"> Time!BB$22</f>
        <v>2035</v>
      </c>
      <c r="BC4" s="96">
        <f xml:space="preserve"> Time!BC$22</f>
        <v>2035</v>
      </c>
      <c r="BD4" s="96">
        <f xml:space="preserve"> Time!BD$22</f>
        <v>2036</v>
      </c>
      <c r="BE4" s="96">
        <f xml:space="preserve"> Time!BE$22</f>
        <v>2036</v>
      </c>
      <c r="BF4" s="96">
        <f xml:space="preserve"> Time!BF$22</f>
        <v>2036</v>
      </c>
      <c r="BG4" s="96">
        <f xml:space="preserve"> Time!BG$22</f>
        <v>2036</v>
      </c>
      <c r="BH4" s="96">
        <f xml:space="preserve"> Time!BH$22</f>
        <v>2037</v>
      </c>
      <c r="BI4" s="96">
        <f xml:space="preserve"> Time!BI$22</f>
        <v>2037</v>
      </c>
      <c r="BJ4" s="96">
        <f xml:space="preserve"> Time!BJ$22</f>
        <v>2037</v>
      </c>
      <c r="BK4" s="96">
        <f xml:space="preserve"> Time!BK$22</f>
        <v>2037</v>
      </c>
      <c r="BL4" s="96">
        <f xml:space="preserve"> Time!BL$22</f>
        <v>2038</v>
      </c>
      <c r="BM4" s="96">
        <f xml:space="preserve"> Time!BM$22</f>
        <v>2038</v>
      </c>
      <c r="BN4" s="96">
        <f xml:space="preserve"> Time!BN$22</f>
        <v>2038</v>
      </c>
      <c r="BO4" s="96">
        <f xml:space="preserve"> Time!BO$22</f>
        <v>2038</v>
      </c>
      <c r="BP4" s="96">
        <f xml:space="preserve"> Time!BP$22</f>
        <v>2039</v>
      </c>
      <c r="BQ4" s="96">
        <f xml:space="preserve"> Time!BQ$22</f>
        <v>2039</v>
      </c>
      <c r="BR4" s="96">
        <f xml:space="preserve"> Time!BR$22</f>
        <v>2039</v>
      </c>
      <c r="BS4" s="96">
        <f xml:space="preserve"> Time!BS$22</f>
        <v>2039</v>
      </c>
      <c r="BT4" s="96">
        <f xml:space="preserve"> Time!BT$22</f>
        <v>2040</v>
      </c>
      <c r="BU4" s="96">
        <f xml:space="preserve"> Time!BU$22</f>
        <v>2040</v>
      </c>
      <c r="BV4" s="96">
        <f xml:space="preserve"> Time!BV$22</f>
        <v>2040</v>
      </c>
      <c r="BW4" s="96">
        <f xml:space="preserve"> Time!BW$22</f>
        <v>2040</v>
      </c>
      <c r="BX4" s="139"/>
    </row>
    <row r="5" spans="1:76" s="16" customFormat="1" ht="14.4" x14ac:dyDescent="0.25">
      <c r="A5" s="56"/>
      <c r="B5" s="56"/>
      <c r="C5" s="57"/>
      <c r="D5" s="59"/>
      <c r="E5"/>
      <c r="F5"/>
      <c r="G5"/>
      <c r="H5"/>
      <c r="I5"/>
      <c r="J5" s="59">
        <f xml:space="preserve"> Time!J$9</f>
        <v>1</v>
      </c>
      <c r="K5" s="59">
        <f xml:space="preserve"> Time!K$9</f>
        <v>2</v>
      </c>
      <c r="L5" s="59">
        <f xml:space="preserve"> Time!L$9</f>
        <v>3</v>
      </c>
      <c r="M5" s="59">
        <f xml:space="preserve"> Time!M$9</f>
        <v>4</v>
      </c>
      <c r="N5" s="59">
        <f xml:space="preserve"> Time!N$9</f>
        <v>5</v>
      </c>
      <c r="O5" s="59">
        <f xml:space="preserve"> Time!O$9</f>
        <v>6</v>
      </c>
      <c r="P5" s="59">
        <f xml:space="preserve"> Time!P$9</f>
        <v>7</v>
      </c>
      <c r="Q5" s="59">
        <f xml:space="preserve"> Time!Q$9</f>
        <v>8</v>
      </c>
      <c r="R5" s="59">
        <f xml:space="preserve"> Time!R$9</f>
        <v>9</v>
      </c>
      <c r="S5" s="59">
        <f xml:space="preserve"> Time!S$9</f>
        <v>10</v>
      </c>
      <c r="T5" s="59">
        <f xml:space="preserve"> Time!T$9</f>
        <v>11</v>
      </c>
      <c r="U5" s="59">
        <f xml:space="preserve"> Time!U$9</f>
        <v>12</v>
      </c>
      <c r="V5" s="59">
        <f xml:space="preserve"> Time!V$9</f>
        <v>13</v>
      </c>
      <c r="W5" s="59">
        <f xml:space="preserve"> Time!W$9</f>
        <v>14</v>
      </c>
      <c r="X5" s="59">
        <f xml:space="preserve"> Time!X$9</f>
        <v>15</v>
      </c>
      <c r="Y5" s="59">
        <f xml:space="preserve"> Time!Y$9</f>
        <v>16</v>
      </c>
      <c r="Z5" s="59">
        <f xml:space="preserve"> Time!Z$9</f>
        <v>17</v>
      </c>
      <c r="AA5" s="59">
        <f xml:space="preserve"> Time!AA$9</f>
        <v>18</v>
      </c>
      <c r="AB5" s="59">
        <f xml:space="preserve"> Time!AB$9</f>
        <v>19</v>
      </c>
      <c r="AC5" s="59">
        <f xml:space="preserve"> Time!AC$9</f>
        <v>20</v>
      </c>
      <c r="AD5" s="59">
        <f xml:space="preserve"> Time!AD$9</f>
        <v>21</v>
      </c>
      <c r="AE5" s="59">
        <f xml:space="preserve"> Time!AE$9</f>
        <v>22</v>
      </c>
      <c r="AF5" s="59">
        <f xml:space="preserve"> Time!AF$9</f>
        <v>23</v>
      </c>
      <c r="AG5" s="59">
        <f xml:space="preserve"> Time!AG$9</f>
        <v>24</v>
      </c>
      <c r="AH5" s="59">
        <f xml:space="preserve"> Time!AH$9</f>
        <v>25</v>
      </c>
      <c r="AI5" s="59">
        <f xml:space="preserve"> Time!AI$9</f>
        <v>26</v>
      </c>
      <c r="AJ5" s="59">
        <f xml:space="preserve"> Time!AJ$9</f>
        <v>27</v>
      </c>
      <c r="AK5" s="59">
        <f xml:space="preserve"> Time!AK$9</f>
        <v>28</v>
      </c>
      <c r="AL5" s="59">
        <f xml:space="preserve"> Time!AL$9</f>
        <v>29</v>
      </c>
      <c r="AM5" s="59">
        <f xml:space="preserve"> Time!AM$9</f>
        <v>30</v>
      </c>
      <c r="AN5" s="59">
        <f xml:space="preserve"> Time!AN$9</f>
        <v>31</v>
      </c>
      <c r="AO5" s="59">
        <f xml:space="preserve"> Time!AO$9</f>
        <v>32</v>
      </c>
      <c r="AP5" s="59">
        <f xml:space="preserve"> Time!AP$9</f>
        <v>33</v>
      </c>
      <c r="AQ5" s="59">
        <f xml:space="preserve"> Time!AQ$9</f>
        <v>34</v>
      </c>
      <c r="AR5" s="59">
        <f xml:space="preserve"> Time!AR$9</f>
        <v>35</v>
      </c>
      <c r="AS5" s="59">
        <f xml:space="preserve"> Time!AS$9</f>
        <v>36</v>
      </c>
      <c r="AT5" s="59">
        <f xml:space="preserve"> Time!AT$9</f>
        <v>37</v>
      </c>
      <c r="AU5" s="59">
        <f xml:space="preserve"> Time!AU$9</f>
        <v>38</v>
      </c>
      <c r="AV5" s="59">
        <f xml:space="preserve"> Time!AV$9</f>
        <v>39</v>
      </c>
      <c r="AW5" s="59">
        <f xml:space="preserve"> Time!AW$9</f>
        <v>40</v>
      </c>
      <c r="AX5" s="59">
        <f xml:space="preserve"> Time!AX$9</f>
        <v>41</v>
      </c>
      <c r="AY5" s="59">
        <f xml:space="preserve"> Time!AY$9</f>
        <v>42</v>
      </c>
      <c r="AZ5" s="59">
        <f xml:space="preserve"> Time!AZ$9</f>
        <v>43</v>
      </c>
      <c r="BA5" s="59">
        <f xml:space="preserve"> Time!BA$9</f>
        <v>44</v>
      </c>
      <c r="BB5" s="59">
        <f xml:space="preserve"> Time!BB$9</f>
        <v>45</v>
      </c>
      <c r="BC5" s="59">
        <f xml:space="preserve"> Time!BC$9</f>
        <v>46</v>
      </c>
      <c r="BD5" s="59">
        <f xml:space="preserve"> Time!BD$9</f>
        <v>47</v>
      </c>
      <c r="BE5" s="59">
        <f xml:space="preserve"> Time!BE$9</f>
        <v>48</v>
      </c>
      <c r="BF5" s="59">
        <f xml:space="preserve"> Time!BF$9</f>
        <v>49</v>
      </c>
      <c r="BG5" s="59">
        <f xml:space="preserve"> Time!BG$9</f>
        <v>50</v>
      </c>
      <c r="BH5" s="59">
        <f xml:space="preserve"> Time!BH$9</f>
        <v>51</v>
      </c>
      <c r="BI5" s="59">
        <f xml:space="preserve"> Time!BI$9</f>
        <v>52</v>
      </c>
      <c r="BJ5" s="59">
        <f xml:space="preserve"> Time!BJ$9</f>
        <v>53</v>
      </c>
      <c r="BK5" s="59">
        <f xml:space="preserve"> Time!BK$9</f>
        <v>54</v>
      </c>
      <c r="BL5" s="59">
        <f xml:space="preserve"> Time!BL$9</f>
        <v>55</v>
      </c>
      <c r="BM5" s="59">
        <f xml:space="preserve"> Time!BM$9</f>
        <v>56</v>
      </c>
      <c r="BN5" s="59">
        <f xml:space="preserve"> Time!BN$9</f>
        <v>57</v>
      </c>
      <c r="BO5" s="59">
        <f xml:space="preserve"> Time!BO$9</f>
        <v>58</v>
      </c>
      <c r="BP5" s="59">
        <f xml:space="preserve"> Time!BP$9</f>
        <v>59</v>
      </c>
      <c r="BQ5" s="59">
        <f xml:space="preserve"> Time!BQ$9</f>
        <v>60</v>
      </c>
      <c r="BR5" s="59">
        <f xml:space="preserve"> Time!BR$9</f>
        <v>61</v>
      </c>
      <c r="BS5" s="59">
        <f xml:space="preserve"> Time!BS$9</f>
        <v>62</v>
      </c>
      <c r="BT5" s="59">
        <f xml:space="preserve"> Time!BT$9</f>
        <v>63</v>
      </c>
      <c r="BU5" s="59">
        <f xml:space="preserve"> Time!BU$9</f>
        <v>64</v>
      </c>
      <c r="BV5" s="59">
        <f xml:space="preserve"> Time!BV$9</f>
        <v>65</v>
      </c>
      <c r="BW5" s="59">
        <f xml:space="preserve"> Time!BW$9</f>
        <v>66</v>
      </c>
      <c r="BX5" s="59"/>
    </row>
    <row r="6" spans="1:76" ht="14.4" x14ac:dyDescent="0.25">
      <c r="A6" s="52"/>
      <c r="B6" s="52"/>
      <c r="C6" s="53"/>
      <c r="D6" s="54"/>
      <c r="E6" s="55"/>
      <c r="F6" s="55"/>
      <c r="G6" s="55"/>
      <c r="H6" s="55"/>
      <c r="I6" s="55"/>
      <c r="J6" s="55"/>
      <c r="K6" s="55"/>
      <c r="L6" s="55"/>
      <c r="M6" s="55"/>
      <c r="N6" s="55"/>
      <c r="O6" s="55"/>
      <c r="P6" s="55"/>
      <c r="Q6" s="55"/>
      <c r="R6" s="55"/>
      <c r="S6" s="55"/>
      <c r="T6" s="55"/>
      <c r="U6" s="55"/>
      <c r="V6" s="55"/>
      <c r="W6" s="55"/>
      <c r="X6" s="55"/>
      <c r="Y6" s="55"/>
      <c r="Z6" s="55"/>
      <c r="AA6" s="55"/>
      <c r="AB6" s="55"/>
      <c r="AC6" s="55"/>
      <c r="AD6" s="55"/>
      <c r="AE6" s="55"/>
      <c r="AF6" s="55"/>
      <c r="AG6" s="55"/>
      <c r="AH6" s="55"/>
      <c r="AI6" s="55"/>
      <c r="AJ6" s="55"/>
      <c r="AK6" s="55"/>
      <c r="AL6" s="55"/>
      <c r="AM6" s="55"/>
      <c r="AN6" s="55"/>
      <c r="AO6" s="55"/>
      <c r="AP6" s="55"/>
      <c r="AQ6" s="55"/>
      <c r="AR6" s="55"/>
      <c r="AS6" s="55"/>
      <c r="AT6" s="55"/>
      <c r="AU6" s="55"/>
      <c r="AV6" s="55"/>
      <c r="AW6" s="55"/>
      <c r="AX6" s="55"/>
      <c r="AY6" s="55"/>
      <c r="AZ6" s="55"/>
      <c r="BA6" s="55"/>
      <c r="BB6" s="55"/>
      <c r="BC6" s="55"/>
      <c r="BD6" s="55"/>
      <c r="BE6" s="55"/>
      <c r="BF6" s="55"/>
      <c r="BG6" s="55"/>
      <c r="BH6" s="55"/>
      <c r="BI6" s="55"/>
      <c r="BJ6" s="55"/>
      <c r="BK6" s="55"/>
      <c r="BL6" s="55"/>
      <c r="BM6" s="55"/>
      <c r="BN6" s="55"/>
      <c r="BO6" s="55"/>
      <c r="BP6" s="55"/>
      <c r="BQ6" s="55"/>
      <c r="BR6" s="55"/>
      <c r="BS6" s="55"/>
      <c r="BT6" s="55"/>
      <c r="BU6" s="55"/>
      <c r="BV6" s="55"/>
      <c r="BW6" s="55"/>
      <c r="BX6" s="54"/>
    </row>
    <row r="7" spans="1:76" ht="14.4" x14ac:dyDescent="0.25">
      <c r="A7" s="52" t="s">
        <v>161</v>
      </c>
      <c r="B7" s="52"/>
      <c r="C7" s="53"/>
      <c r="D7" s="54"/>
      <c r="E7" s="55"/>
      <c r="F7" s="55"/>
      <c r="G7" s="55"/>
      <c r="H7" s="55"/>
      <c r="I7" s="55"/>
      <c r="J7" s="55"/>
      <c r="K7" s="55"/>
      <c r="L7" s="55"/>
      <c r="M7" s="55"/>
      <c r="N7" s="55"/>
      <c r="O7" s="55"/>
      <c r="P7" s="55"/>
      <c r="Q7" s="55"/>
      <c r="R7" s="55"/>
      <c r="S7" s="55"/>
      <c r="T7" s="55"/>
      <c r="U7" s="55"/>
      <c r="V7" s="55"/>
      <c r="W7" s="55"/>
      <c r="X7" s="55"/>
      <c r="Y7" s="55"/>
      <c r="Z7" s="55"/>
      <c r="AA7" s="55"/>
      <c r="AB7" s="55"/>
      <c r="AC7" s="55"/>
      <c r="AD7" s="55"/>
      <c r="AE7" s="55"/>
      <c r="AF7" s="55"/>
      <c r="AG7" s="55"/>
      <c r="AH7" s="55"/>
      <c r="AI7" s="55"/>
      <c r="AJ7" s="55"/>
      <c r="AK7" s="55"/>
      <c r="AL7" s="55"/>
      <c r="AM7" s="55"/>
      <c r="AN7" s="55"/>
      <c r="AO7" s="55"/>
      <c r="AP7" s="55"/>
      <c r="AQ7" s="55"/>
      <c r="AR7" s="55"/>
      <c r="AS7" s="55"/>
      <c r="AT7" s="55"/>
      <c r="AU7" s="55"/>
      <c r="AV7" s="55"/>
      <c r="AW7" s="55"/>
      <c r="AX7" s="55"/>
      <c r="AY7" s="55"/>
      <c r="AZ7" s="55"/>
      <c r="BA7" s="55"/>
      <c r="BB7" s="55"/>
      <c r="BC7" s="55"/>
      <c r="BD7" s="55"/>
      <c r="BE7" s="55"/>
      <c r="BF7" s="55"/>
      <c r="BG7" s="55"/>
      <c r="BH7" s="55"/>
      <c r="BI7" s="55"/>
      <c r="BJ7" s="55"/>
      <c r="BK7" s="55"/>
      <c r="BL7" s="55"/>
      <c r="BM7" s="55"/>
      <c r="BN7" s="55"/>
      <c r="BO7" s="55"/>
      <c r="BP7" s="55"/>
      <c r="BQ7" s="55"/>
      <c r="BR7" s="55"/>
      <c r="BS7" s="55"/>
      <c r="BT7" s="55"/>
      <c r="BU7" s="55"/>
      <c r="BV7" s="55"/>
      <c r="BW7" s="55"/>
      <c r="BX7" s="59"/>
    </row>
    <row r="8" spans="1:76" ht="14.4" x14ac:dyDescent="0.25">
      <c r="A8" s="52"/>
      <c r="B8" s="52"/>
      <c r="C8" s="53"/>
      <c r="D8" s="54"/>
      <c r="E8" s="55"/>
      <c r="F8" s="55"/>
      <c r="G8" s="55"/>
      <c r="H8" s="55"/>
      <c r="I8" s="55"/>
      <c r="J8" s="55"/>
      <c r="K8" s="55"/>
      <c r="L8" s="55"/>
      <c r="M8" s="55"/>
      <c r="N8" s="55"/>
      <c r="O8" s="55"/>
      <c r="P8" s="55"/>
      <c r="Q8" s="55"/>
      <c r="R8" s="55"/>
      <c r="S8" s="55"/>
      <c r="T8" s="55"/>
      <c r="U8" s="55"/>
      <c r="V8" s="55"/>
      <c r="W8" s="55"/>
      <c r="X8" s="55"/>
      <c r="Y8" s="55"/>
      <c r="Z8" s="55"/>
      <c r="AA8" s="55"/>
      <c r="AB8" s="55"/>
      <c r="AC8" s="55"/>
      <c r="AD8" s="55"/>
      <c r="AE8" s="55"/>
      <c r="AF8" s="55"/>
      <c r="AG8" s="55"/>
      <c r="AH8" s="55"/>
      <c r="AI8" s="55"/>
      <c r="AJ8" s="55"/>
      <c r="AK8" s="55"/>
      <c r="AL8" s="55"/>
      <c r="AM8" s="55"/>
      <c r="AN8" s="55"/>
      <c r="AO8" s="55"/>
      <c r="AP8" s="55"/>
      <c r="AQ8" s="55"/>
      <c r="AR8" s="55"/>
      <c r="AS8" s="55"/>
      <c r="AT8" s="55"/>
      <c r="AU8" s="55"/>
      <c r="AV8" s="55"/>
      <c r="AW8" s="55"/>
      <c r="AX8" s="55"/>
      <c r="AY8" s="55"/>
      <c r="AZ8" s="55"/>
      <c r="BA8" s="55"/>
      <c r="BB8" s="55"/>
      <c r="BC8" s="55"/>
      <c r="BD8" s="55"/>
      <c r="BE8" s="55"/>
      <c r="BF8" s="55"/>
      <c r="BG8" s="55"/>
      <c r="BH8" s="55"/>
      <c r="BI8" s="55"/>
      <c r="BJ8" s="55"/>
      <c r="BK8" s="55"/>
      <c r="BL8" s="55"/>
      <c r="BM8" s="55"/>
      <c r="BN8" s="55"/>
      <c r="BO8" s="55"/>
      <c r="BP8" s="55"/>
      <c r="BQ8" s="55"/>
      <c r="BR8" s="55"/>
      <c r="BS8" s="55"/>
      <c r="BT8" s="55"/>
      <c r="BU8" s="55"/>
      <c r="BV8" s="55"/>
      <c r="BW8" s="55"/>
      <c r="BX8" s="54"/>
    </row>
    <row r="9" spans="1:76" ht="14.4" x14ac:dyDescent="0.25">
      <c r="A9" s="140"/>
      <c r="B9" s="140"/>
      <c r="C9" s="141"/>
      <c r="D9" s="142"/>
      <c r="E9" s="189" t="str">
        <f xml:space="preserve"> InpC!E$104</f>
        <v>Retained earnings - initial balance</v>
      </c>
      <c r="F9" s="189">
        <f xml:space="preserve"> InpC!F$104</f>
        <v>4500</v>
      </c>
      <c r="G9" s="188" t="str">
        <f xml:space="preserve"> InpC!G$104</f>
        <v>USD k</v>
      </c>
      <c r="H9" s="142"/>
      <c r="I9" s="142"/>
      <c r="J9" s="142"/>
      <c r="K9" s="142"/>
      <c r="L9" s="142"/>
      <c r="M9" s="142"/>
      <c r="N9" s="142"/>
      <c r="O9" s="142"/>
      <c r="P9" s="142"/>
      <c r="Q9" s="142"/>
      <c r="R9" s="142"/>
      <c r="S9" s="142"/>
      <c r="T9" s="142"/>
      <c r="U9" s="142"/>
      <c r="V9" s="142"/>
      <c r="W9" s="142"/>
      <c r="X9" s="142"/>
      <c r="Y9" s="142"/>
      <c r="Z9" s="142"/>
      <c r="AA9" s="142"/>
      <c r="AB9" s="142"/>
      <c r="AC9" s="142"/>
      <c r="AD9" s="142"/>
      <c r="AE9" s="142"/>
      <c r="AF9" s="142"/>
      <c r="AG9" s="142"/>
      <c r="AH9" s="142"/>
      <c r="AI9" s="142"/>
      <c r="AJ9" s="142"/>
      <c r="AK9" s="142"/>
      <c r="AL9" s="142"/>
      <c r="AM9" s="142"/>
      <c r="AN9" s="142"/>
      <c r="AO9" s="142"/>
      <c r="AP9" s="142"/>
      <c r="AQ9" s="142"/>
      <c r="AR9" s="142"/>
      <c r="AS9" s="142"/>
      <c r="AT9" s="142"/>
      <c r="AU9" s="142"/>
      <c r="AV9" s="142"/>
      <c r="AW9" s="142"/>
      <c r="AX9" s="142"/>
      <c r="AY9" s="142"/>
      <c r="AZ9" s="142"/>
      <c r="BA9" s="142"/>
      <c r="BB9" s="142"/>
      <c r="BC9" s="142"/>
      <c r="BD9" s="142"/>
      <c r="BE9" s="142"/>
      <c r="BF9" s="142"/>
      <c r="BG9" s="142"/>
      <c r="BH9" s="142"/>
      <c r="BI9" s="142"/>
      <c r="BJ9" s="142"/>
      <c r="BK9" s="142"/>
      <c r="BL9" s="142"/>
      <c r="BM9" s="142"/>
      <c r="BN9" s="142"/>
      <c r="BO9" s="142"/>
      <c r="BP9" s="142"/>
      <c r="BQ9" s="142"/>
      <c r="BR9" s="142"/>
      <c r="BS9" s="142"/>
      <c r="BT9" s="142"/>
      <c r="BU9" s="142"/>
      <c r="BV9" s="142"/>
      <c r="BW9" s="142"/>
      <c r="BX9" s="59"/>
    </row>
    <row r="10" spans="1:76" s="45" customFormat="1" ht="14.4" x14ac:dyDescent="0.25">
      <c r="A10" s="56"/>
      <c r="B10" s="56"/>
      <c r="C10" s="57"/>
      <c r="D10" s="59"/>
      <c r="E10" s="110" t="str">
        <f>Time!E$39</f>
        <v>Acquisition / initial balance date flag</v>
      </c>
      <c r="F10" s="110">
        <f>Time!F$39</f>
        <v>0</v>
      </c>
      <c r="G10" s="110" t="str">
        <f>Time!G$39</f>
        <v>flag</v>
      </c>
      <c r="H10" s="110">
        <f>Time!H$39</f>
        <v>1</v>
      </c>
      <c r="I10" s="110">
        <f>Time!I$39</f>
        <v>0</v>
      </c>
      <c r="J10" s="110">
        <f>Time!J$39</f>
        <v>0</v>
      </c>
      <c r="K10" s="110">
        <f>Time!K$39</f>
        <v>1</v>
      </c>
      <c r="L10" s="110">
        <f>Time!L$39</f>
        <v>0</v>
      </c>
      <c r="M10" s="110">
        <f>Time!M$39</f>
        <v>0</v>
      </c>
      <c r="N10" s="110">
        <f>Time!N$39</f>
        <v>0</v>
      </c>
      <c r="O10" s="110">
        <f>Time!O$39</f>
        <v>0</v>
      </c>
      <c r="P10" s="110">
        <f>Time!P$39</f>
        <v>0</v>
      </c>
      <c r="Q10" s="110">
        <f>Time!Q$39</f>
        <v>0</v>
      </c>
      <c r="R10" s="110">
        <f>Time!R$39</f>
        <v>0</v>
      </c>
      <c r="S10" s="110">
        <f>Time!S$39</f>
        <v>0</v>
      </c>
      <c r="T10" s="110">
        <f>Time!T$39</f>
        <v>0</v>
      </c>
      <c r="U10" s="110">
        <f>Time!U$39</f>
        <v>0</v>
      </c>
      <c r="V10" s="110">
        <f>Time!V$39</f>
        <v>0</v>
      </c>
      <c r="W10" s="110">
        <f>Time!W$39</f>
        <v>0</v>
      </c>
      <c r="X10" s="110">
        <f>Time!X$39</f>
        <v>0</v>
      </c>
      <c r="Y10" s="110">
        <f>Time!Y$39</f>
        <v>0</v>
      </c>
      <c r="Z10" s="110">
        <f>Time!Z$39</f>
        <v>0</v>
      </c>
      <c r="AA10" s="110">
        <f>Time!AA$39</f>
        <v>0</v>
      </c>
      <c r="AB10" s="110">
        <f>Time!AB$39</f>
        <v>0</v>
      </c>
      <c r="AC10" s="110">
        <f>Time!AC$39</f>
        <v>0</v>
      </c>
      <c r="AD10" s="110">
        <f>Time!AD$39</f>
        <v>0</v>
      </c>
      <c r="AE10" s="110">
        <f>Time!AE$39</f>
        <v>0</v>
      </c>
      <c r="AF10" s="110">
        <f>Time!AF$39</f>
        <v>0</v>
      </c>
      <c r="AG10" s="110">
        <f>Time!AG$39</f>
        <v>0</v>
      </c>
      <c r="AH10" s="110">
        <f>Time!AH$39</f>
        <v>0</v>
      </c>
      <c r="AI10" s="110">
        <f>Time!AI$39</f>
        <v>0</v>
      </c>
      <c r="AJ10" s="110">
        <f>Time!AJ$39</f>
        <v>0</v>
      </c>
      <c r="AK10" s="110">
        <f>Time!AK$39</f>
        <v>0</v>
      </c>
      <c r="AL10" s="110">
        <f>Time!AL$39</f>
        <v>0</v>
      </c>
      <c r="AM10" s="110">
        <f>Time!AM$39</f>
        <v>0</v>
      </c>
      <c r="AN10" s="110">
        <f>Time!AN$39</f>
        <v>0</v>
      </c>
      <c r="AO10" s="110">
        <f>Time!AO$39</f>
        <v>0</v>
      </c>
      <c r="AP10" s="110">
        <f>Time!AP$39</f>
        <v>0</v>
      </c>
      <c r="AQ10" s="110">
        <f>Time!AQ$39</f>
        <v>0</v>
      </c>
      <c r="AR10" s="110">
        <f>Time!AR$39</f>
        <v>0</v>
      </c>
      <c r="AS10" s="110">
        <f>Time!AS$39</f>
        <v>0</v>
      </c>
      <c r="AT10" s="110">
        <f>Time!AT$39</f>
        <v>0</v>
      </c>
      <c r="AU10" s="110">
        <f>Time!AU$39</f>
        <v>0</v>
      </c>
      <c r="AV10" s="110">
        <f>Time!AV$39</f>
        <v>0</v>
      </c>
      <c r="AW10" s="110">
        <f>Time!AW$39</f>
        <v>0</v>
      </c>
      <c r="AX10" s="110">
        <f>Time!AX$39</f>
        <v>0</v>
      </c>
      <c r="AY10" s="110">
        <f>Time!AY$39</f>
        <v>0</v>
      </c>
      <c r="AZ10" s="110">
        <f>Time!AZ$39</f>
        <v>0</v>
      </c>
      <c r="BA10" s="110">
        <f>Time!BA$39</f>
        <v>0</v>
      </c>
      <c r="BB10" s="110">
        <f>Time!BB$39</f>
        <v>0</v>
      </c>
      <c r="BC10" s="110">
        <f>Time!BC$39</f>
        <v>0</v>
      </c>
      <c r="BD10" s="110">
        <f>Time!BD$39</f>
        <v>0</v>
      </c>
      <c r="BE10" s="110">
        <f>Time!BE$39</f>
        <v>0</v>
      </c>
      <c r="BF10" s="110">
        <f>Time!BF$39</f>
        <v>0</v>
      </c>
      <c r="BG10" s="110">
        <f>Time!BG$39</f>
        <v>0</v>
      </c>
      <c r="BH10" s="110">
        <f>Time!BH$39</f>
        <v>0</v>
      </c>
      <c r="BI10" s="110">
        <f>Time!BI$39</f>
        <v>0</v>
      </c>
      <c r="BJ10" s="110">
        <f>Time!BJ$39</f>
        <v>0</v>
      </c>
      <c r="BK10" s="110">
        <f>Time!BK$39</f>
        <v>0</v>
      </c>
      <c r="BL10" s="110">
        <f>Time!BL$39</f>
        <v>0</v>
      </c>
      <c r="BM10" s="110">
        <f>Time!BM$39</f>
        <v>0</v>
      </c>
      <c r="BN10" s="110">
        <f>Time!BN$39</f>
        <v>0</v>
      </c>
      <c r="BO10" s="110">
        <f>Time!BO$39</f>
        <v>0</v>
      </c>
      <c r="BP10" s="110">
        <f>Time!BP$39</f>
        <v>0</v>
      </c>
      <c r="BQ10" s="110">
        <f>Time!BQ$39</f>
        <v>0</v>
      </c>
      <c r="BR10" s="110">
        <f>Time!BR$39</f>
        <v>0</v>
      </c>
      <c r="BS10" s="110">
        <f>Time!BS$39</f>
        <v>0</v>
      </c>
      <c r="BT10" s="110">
        <f>Time!BT$39</f>
        <v>0</v>
      </c>
      <c r="BU10" s="110">
        <f>Time!BU$39</f>
        <v>0</v>
      </c>
      <c r="BV10" s="110">
        <f>Time!BV$39</f>
        <v>0</v>
      </c>
      <c r="BW10" s="110">
        <f>Time!BW$39</f>
        <v>0</v>
      </c>
      <c r="BX10" s="145"/>
    </row>
    <row r="11" spans="1:76" ht="14.4" x14ac:dyDescent="0.25">
      <c r="A11" s="56"/>
      <c r="B11" s="56"/>
      <c r="C11" s="57"/>
      <c r="D11" s="59"/>
      <c r="E11" s="109"/>
      <c r="F11" s="109"/>
      <c r="G11" s="109"/>
      <c r="H11" s="109"/>
      <c r="I11" s="109"/>
      <c r="J11" s="109"/>
      <c r="K11" s="109"/>
      <c r="L11" s="109"/>
      <c r="M11" s="109"/>
      <c r="N11" s="109"/>
      <c r="O11" s="109"/>
      <c r="P11" s="109"/>
      <c r="Q11" s="109"/>
      <c r="R11" s="109"/>
      <c r="S11" s="109"/>
      <c r="T11" s="109"/>
      <c r="U11" s="109"/>
      <c r="V11" s="109"/>
      <c r="W11" s="109"/>
      <c r="X11" s="109"/>
      <c r="Y11" s="109"/>
      <c r="Z11" s="109"/>
      <c r="AA11" s="109"/>
      <c r="AB11" s="109"/>
      <c r="AC11" s="109"/>
      <c r="AD11" s="109"/>
      <c r="AE11" s="109"/>
      <c r="AF11" s="109"/>
      <c r="AG11" s="109"/>
      <c r="AH11" s="109"/>
      <c r="AI11" s="109"/>
      <c r="AJ11" s="109"/>
      <c r="AK11" s="109"/>
      <c r="AL11" s="109"/>
      <c r="AM11" s="109"/>
      <c r="AN11" s="109"/>
      <c r="AO11" s="109"/>
      <c r="AP11" s="109"/>
      <c r="AQ11" s="109"/>
      <c r="AR11" s="109"/>
      <c r="AS11" s="109"/>
      <c r="AT11" s="109"/>
      <c r="AU11" s="109"/>
      <c r="AV11" s="109"/>
      <c r="AW11" s="109"/>
      <c r="AX11" s="109"/>
      <c r="AY11" s="109"/>
      <c r="AZ11" s="109"/>
      <c r="BA11" s="109"/>
      <c r="BB11" s="109"/>
      <c r="BC11" s="109"/>
      <c r="BD11" s="109"/>
      <c r="BE11" s="109"/>
      <c r="BF11" s="109"/>
      <c r="BG11" s="109"/>
      <c r="BH11" s="109"/>
      <c r="BI11" s="109"/>
      <c r="BJ11" s="109"/>
      <c r="BK11" s="109"/>
      <c r="BL11" s="109"/>
      <c r="BM11" s="109"/>
      <c r="BN11" s="109"/>
      <c r="BO11" s="109"/>
      <c r="BP11" s="109"/>
      <c r="BQ11" s="109"/>
      <c r="BR11" s="109"/>
      <c r="BS11" s="109"/>
      <c r="BT11" s="109"/>
      <c r="BU11" s="109"/>
      <c r="BV11" s="109"/>
      <c r="BW11" s="109"/>
      <c r="BX11" s="59"/>
    </row>
    <row r="12" spans="1:76" ht="14.4" x14ac:dyDescent="0.25">
      <c r="A12" s="56"/>
      <c r="B12" s="56"/>
      <c r="C12" s="57"/>
      <c r="D12" s="59"/>
      <c r="E12" s="59" t="s">
        <v>163</v>
      </c>
      <c r="F12" s="59"/>
      <c r="G12" s="59"/>
      <c r="H12" s="59"/>
      <c r="I12" s="59"/>
      <c r="J12" s="59">
        <f t="shared" ref="J12:BU12" si="0" xml:space="preserve"> I15</f>
        <v>0</v>
      </c>
      <c r="K12" s="59">
        <f t="shared" si="0"/>
        <v>0</v>
      </c>
      <c r="L12" s="59">
        <f t="shared" si="0"/>
        <v>4500</v>
      </c>
      <c r="M12" s="59">
        <f t="shared" si="0"/>
        <v>1224.0656250000002</v>
      </c>
      <c r="N12" s="59">
        <f t="shared" si="0"/>
        <v>874.95468749999975</v>
      </c>
      <c r="O12" s="59">
        <f t="shared" si="0"/>
        <v>981.00046874999975</v>
      </c>
      <c r="P12" s="59">
        <f t="shared" si="0"/>
        <v>4326.8677968749998</v>
      </c>
      <c r="Q12" s="59">
        <f t="shared" si="0"/>
        <v>1242.9682734375001</v>
      </c>
      <c r="R12" s="59">
        <f t="shared" si="0"/>
        <v>989.87476171874971</v>
      </c>
      <c r="S12" s="59">
        <f t="shared" si="0"/>
        <v>1143.9292558593747</v>
      </c>
      <c r="T12" s="59">
        <f t="shared" si="0"/>
        <v>4513.8009404296872</v>
      </c>
      <c r="U12" s="59">
        <f t="shared" si="0"/>
        <v>1441.9035952148438</v>
      </c>
      <c r="V12" s="59">
        <f t="shared" si="0"/>
        <v>1194.8111726074217</v>
      </c>
      <c r="W12" s="59">
        <f t="shared" si="0"/>
        <v>1351.8662113037108</v>
      </c>
      <c r="X12" s="59">
        <f t="shared" si="0"/>
        <v>4723.2381681518555</v>
      </c>
      <c r="Y12" s="59">
        <f t="shared" si="0"/>
        <v>2738.5120840759278</v>
      </c>
      <c r="Z12" s="59">
        <f t="shared" si="0"/>
        <v>1948.5841670379637</v>
      </c>
      <c r="AA12" s="59">
        <f t="shared" si="0"/>
        <v>1834.2214585189818</v>
      </c>
      <c r="AB12" s="59">
        <f t="shared" si="0"/>
        <v>3985.8772917594906</v>
      </c>
      <c r="AC12" s="59">
        <f t="shared" si="0"/>
        <v>2449.321145879745</v>
      </c>
      <c r="AD12" s="59">
        <f t="shared" si="0"/>
        <v>1883.0902604398721</v>
      </c>
      <c r="AE12" s="59">
        <f t="shared" si="0"/>
        <v>1854.208880219936</v>
      </c>
      <c r="AF12" s="59">
        <f t="shared" si="0"/>
        <v>4022.2381901099675</v>
      </c>
      <c r="AG12" s="59">
        <f t="shared" si="0"/>
        <v>2467.5015950549837</v>
      </c>
      <c r="AH12" s="59">
        <f t="shared" si="0"/>
        <v>1892.1804850274916</v>
      </c>
      <c r="AI12" s="59">
        <f t="shared" si="0"/>
        <v>1858.7539925137457</v>
      </c>
      <c r="AJ12" s="59">
        <f t="shared" si="0"/>
        <v>4024.5107462568722</v>
      </c>
      <c r="AK12" s="59">
        <f t="shared" si="0"/>
        <v>2468.6378731284358</v>
      </c>
      <c r="AL12" s="59">
        <f t="shared" si="0"/>
        <v>1892.7486240642174</v>
      </c>
      <c r="AM12" s="59">
        <f t="shared" si="0"/>
        <v>1859.0380620321084</v>
      </c>
      <c r="AN12" s="59">
        <f t="shared" si="0"/>
        <v>4024.6527810160537</v>
      </c>
      <c r="AO12" s="59">
        <f t="shared" si="0"/>
        <v>2494.6881405080271</v>
      </c>
      <c r="AP12" s="59">
        <f t="shared" si="0"/>
        <v>1905.7737577540133</v>
      </c>
      <c r="AQ12" s="59">
        <f t="shared" si="0"/>
        <v>1865.5506288770066</v>
      </c>
      <c r="AR12" s="59">
        <f t="shared" si="0"/>
        <v>4027.9090644385028</v>
      </c>
      <c r="AS12" s="59">
        <f t="shared" si="0"/>
        <v>2470.3370322192513</v>
      </c>
      <c r="AT12" s="59">
        <f t="shared" si="0"/>
        <v>1893.5982036096252</v>
      </c>
      <c r="AU12" s="59">
        <f t="shared" si="0"/>
        <v>1859.4628518048125</v>
      </c>
      <c r="AV12" s="59">
        <f t="shared" si="0"/>
        <v>4024.865175902406</v>
      </c>
      <c r="AW12" s="59">
        <f t="shared" si="0"/>
        <v>2468.8150879512027</v>
      </c>
      <c r="AX12" s="59">
        <f t="shared" si="0"/>
        <v>1892.8372314756011</v>
      </c>
      <c r="AY12" s="59">
        <f t="shared" si="0"/>
        <v>1859.0823657378005</v>
      </c>
      <c r="AZ12" s="59">
        <f t="shared" si="0"/>
        <v>4024.6749328688998</v>
      </c>
      <c r="BA12" s="59">
        <f t="shared" si="0"/>
        <v>2468.7199664344498</v>
      </c>
      <c r="BB12" s="59">
        <f t="shared" si="0"/>
        <v>1892.7896707172245</v>
      </c>
      <c r="BC12" s="59">
        <f t="shared" si="0"/>
        <v>1859.0585853586122</v>
      </c>
      <c r="BD12" s="59">
        <f t="shared" si="0"/>
        <v>4024.6630426793054</v>
      </c>
      <c r="BE12" s="59">
        <f t="shared" si="0"/>
        <v>2494.6932713396527</v>
      </c>
      <c r="BF12" s="59">
        <f t="shared" si="0"/>
        <v>1905.7763231698259</v>
      </c>
      <c r="BG12" s="59">
        <f t="shared" si="0"/>
        <v>1865.5519115849129</v>
      </c>
      <c r="BH12" s="59">
        <f t="shared" si="0"/>
        <v>4027.909705792456</v>
      </c>
      <c r="BI12" s="59">
        <f t="shared" si="0"/>
        <v>3501.5873528962275</v>
      </c>
      <c r="BJ12" s="59">
        <f t="shared" si="0"/>
        <v>3440.4733639481133</v>
      </c>
      <c r="BK12" s="59">
        <f t="shared" si="0"/>
        <v>3664.1504319740561</v>
      </c>
      <c r="BL12" s="59">
        <f t="shared" si="0"/>
        <v>5958.4589659870271</v>
      </c>
      <c r="BM12" s="59">
        <f t="shared" si="0"/>
        <v>4466.8619829935133</v>
      </c>
      <c r="BN12" s="59">
        <f t="shared" si="0"/>
        <v>3923.1106789967562</v>
      </c>
      <c r="BO12" s="59">
        <f t="shared" si="0"/>
        <v>3905.4690894983778</v>
      </c>
      <c r="BP12" s="59">
        <f t="shared" si="0"/>
        <v>6079.118294749188</v>
      </c>
      <c r="BQ12" s="59">
        <f t="shared" si="0"/>
        <v>4527.1916473745932</v>
      </c>
      <c r="BR12" s="59">
        <f t="shared" si="0"/>
        <v>3953.2755111872962</v>
      </c>
      <c r="BS12" s="59">
        <f t="shared" si="0"/>
        <v>3920.5515055936476</v>
      </c>
      <c r="BT12" s="59">
        <f t="shared" si="0"/>
        <v>6086.6595027968233</v>
      </c>
      <c r="BU12" s="59">
        <f t="shared" si="0"/>
        <v>3043.3297513984116</v>
      </c>
      <c r="BV12" s="59">
        <f xml:space="preserve"> BU15</f>
        <v>1521.6648756992058</v>
      </c>
      <c r="BW12" s="59">
        <f xml:space="preserve"> BV15</f>
        <v>760.83243784960291</v>
      </c>
      <c r="BX12" s="59"/>
    </row>
    <row r="13" spans="1:76" s="187" customFormat="1" ht="14.4" x14ac:dyDescent="0.25">
      <c r="A13" s="183"/>
      <c r="B13" s="183"/>
      <c r="C13" s="184"/>
      <c r="D13" s="185" t="s">
        <v>30</v>
      </c>
      <c r="E13" s="186" t="str">
        <f xml:space="preserve"> FinStat!E$18</f>
        <v>Profit after tax</v>
      </c>
      <c r="F13" s="186">
        <f xml:space="preserve"> FinStat!F$18</f>
        <v>0</v>
      </c>
      <c r="G13" s="186" t="str">
        <f xml:space="preserve"> FinStat!G$18</f>
        <v>USD k</v>
      </c>
      <c r="H13" s="186">
        <f xml:space="preserve"> FinStat!H$18</f>
        <v>171553.68337499999</v>
      </c>
      <c r="I13" s="186">
        <f xml:space="preserve"> FinStat!I$18</f>
        <v>0</v>
      </c>
      <c r="J13" s="186">
        <f xml:space="preserve"> FinStat!J$18</f>
        <v>0</v>
      </c>
      <c r="K13" s="186">
        <f xml:space="preserve"> FinStat!K$18</f>
        <v>0</v>
      </c>
      <c r="L13" s="186">
        <f xml:space="preserve"> FinStat!L$18</f>
        <v>-2051.8687499999996</v>
      </c>
      <c r="M13" s="186">
        <f xml:space="preserve"> FinStat!M$18</f>
        <v>525.84374999999932</v>
      </c>
      <c r="N13" s="186">
        <f xml:space="preserve"> FinStat!N$18</f>
        <v>1087.0462499999996</v>
      </c>
      <c r="O13" s="186">
        <f xml:space="preserve"> FinStat!O$18</f>
        <v>7672.7351250000002</v>
      </c>
      <c r="P13" s="186">
        <f xml:space="preserve"> FinStat!P$18</f>
        <v>-1840.9312499999999</v>
      </c>
      <c r="Q13" s="186">
        <f xml:space="preserve"> FinStat!Q$18</f>
        <v>736.78124999999932</v>
      </c>
      <c r="R13" s="186">
        <f xml:space="preserve"> FinStat!R$18</f>
        <v>1297.9837499999996</v>
      </c>
      <c r="S13" s="186">
        <f xml:space="preserve"> FinStat!S$18</f>
        <v>7883.6726250000002</v>
      </c>
      <c r="T13" s="186">
        <f xml:space="preserve"> FinStat!T$18</f>
        <v>-1629.9937499999999</v>
      </c>
      <c r="U13" s="186">
        <f xml:space="preserve"> FinStat!U$18</f>
        <v>947.71874999999932</v>
      </c>
      <c r="V13" s="186">
        <f xml:space="preserve"> FinStat!V$18</f>
        <v>1508.9212499999996</v>
      </c>
      <c r="W13" s="186">
        <f xml:space="preserve"> FinStat!W$18</f>
        <v>8094.6101250000002</v>
      </c>
      <c r="X13" s="186">
        <f xml:space="preserve"> FinStat!X$18</f>
        <v>753.78600000000017</v>
      </c>
      <c r="Y13" s="186">
        <f xml:space="preserve"> FinStat!Y$18</f>
        <v>1158.6562499999993</v>
      </c>
      <c r="Z13" s="186">
        <f xml:space="preserve"> FinStat!Z$18</f>
        <v>1719.8587499999996</v>
      </c>
      <c r="AA13" s="186">
        <f xml:space="preserve"> FinStat!AA$18</f>
        <v>6137.533124999999</v>
      </c>
      <c r="AB13" s="186">
        <f xml:space="preserve"> FinStat!AB$18</f>
        <v>912.76499999999965</v>
      </c>
      <c r="AC13" s="186">
        <f xml:space="preserve"> FinStat!AC$18</f>
        <v>1316.8593749999993</v>
      </c>
      <c r="AD13" s="186">
        <f xml:space="preserve"> FinStat!AD$18</f>
        <v>1825.3274999999996</v>
      </c>
      <c r="AE13" s="186">
        <f xml:space="preserve"> FinStat!AE$18</f>
        <v>6190.267499999999</v>
      </c>
      <c r="AF13" s="186">
        <f xml:space="preserve"> FinStat!AF$18</f>
        <v>912.76499999999965</v>
      </c>
      <c r="AG13" s="186">
        <f xml:space="preserve"> FinStat!AG$18</f>
        <v>1316.8593749999993</v>
      </c>
      <c r="AH13" s="186">
        <f xml:space="preserve"> FinStat!AH$18</f>
        <v>1825.3274999999996</v>
      </c>
      <c r="AI13" s="186">
        <f xml:space="preserve"> FinStat!AI$18</f>
        <v>6190.267499999999</v>
      </c>
      <c r="AJ13" s="186">
        <f xml:space="preserve"> FinStat!AJ$18</f>
        <v>912.76499999999965</v>
      </c>
      <c r="AK13" s="186">
        <f xml:space="preserve"> FinStat!AK$18</f>
        <v>1316.8593749999993</v>
      </c>
      <c r="AL13" s="186">
        <f xml:space="preserve"> FinStat!AL$18</f>
        <v>1825.3274999999996</v>
      </c>
      <c r="AM13" s="186">
        <f xml:space="preserve"> FinStat!AM$18</f>
        <v>6190.267499999999</v>
      </c>
      <c r="AN13" s="186">
        <f xml:space="preserve"> FinStat!AN$18</f>
        <v>964.72350000000017</v>
      </c>
      <c r="AO13" s="186">
        <f xml:space="preserve"> FinStat!AO$18</f>
        <v>1316.8593749999993</v>
      </c>
      <c r="AP13" s="186">
        <f xml:space="preserve"> FinStat!AP$18</f>
        <v>1825.3274999999996</v>
      </c>
      <c r="AQ13" s="186">
        <f xml:space="preserve"> FinStat!AQ$18</f>
        <v>6190.267499999999</v>
      </c>
      <c r="AR13" s="186">
        <f xml:space="preserve"> FinStat!AR$18</f>
        <v>912.76499999999965</v>
      </c>
      <c r="AS13" s="186">
        <f xml:space="preserve"> FinStat!AS$18</f>
        <v>1316.8593749999993</v>
      </c>
      <c r="AT13" s="186">
        <f xml:space="preserve"> FinStat!AT$18</f>
        <v>1825.3274999999996</v>
      </c>
      <c r="AU13" s="186">
        <f xml:space="preserve"> FinStat!AU$18</f>
        <v>6190.267499999999</v>
      </c>
      <c r="AV13" s="186">
        <f xml:space="preserve"> FinStat!AV$18</f>
        <v>912.76499999999965</v>
      </c>
      <c r="AW13" s="186">
        <f xml:space="preserve"> FinStat!AW$18</f>
        <v>1316.8593749999993</v>
      </c>
      <c r="AX13" s="186">
        <f xml:space="preserve"> FinStat!AX$18</f>
        <v>1825.3274999999996</v>
      </c>
      <c r="AY13" s="186">
        <f xml:space="preserve"> FinStat!AY$18</f>
        <v>6190.267499999999</v>
      </c>
      <c r="AZ13" s="186">
        <f xml:space="preserve"> FinStat!AZ$18</f>
        <v>912.76499999999965</v>
      </c>
      <c r="BA13" s="186">
        <f xml:space="preserve"> FinStat!BA$18</f>
        <v>1316.8593749999993</v>
      </c>
      <c r="BB13" s="186">
        <f xml:space="preserve"> FinStat!BB$18</f>
        <v>1825.3274999999996</v>
      </c>
      <c r="BC13" s="186">
        <f xml:space="preserve"> FinStat!BC$18</f>
        <v>6190.267499999999</v>
      </c>
      <c r="BD13" s="186">
        <f xml:space="preserve"> FinStat!BD$18</f>
        <v>964.72350000000017</v>
      </c>
      <c r="BE13" s="186">
        <f xml:space="preserve"> FinStat!BE$18</f>
        <v>1316.8593749999993</v>
      </c>
      <c r="BF13" s="186">
        <f xml:space="preserve"> FinStat!BF$18</f>
        <v>1825.3274999999996</v>
      </c>
      <c r="BG13" s="186">
        <f xml:space="preserve"> FinStat!BG$18</f>
        <v>6190.267499999999</v>
      </c>
      <c r="BH13" s="186">
        <f xml:space="preserve"> FinStat!BH$18</f>
        <v>2975.2649999999994</v>
      </c>
      <c r="BI13" s="186">
        <f xml:space="preserve"> FinStat!BI$18</f>
        <v>3379.3593749999991</v>
      </c>
      <c r="BJ13" s="186">
        <f xml:space="preserve"> FinStat!BJ$18</f>
        <v>3887.8274999999994</v>
      </c>
      <c r="BK13" s="186">
        <f xml:space="preserve"> FinStat!BK$18</f>
        <v>8252.7674999999981</v>
      </c>
      <c r="BL13" s="186">
        <f xml:space="preserve"> FinStat!BL$18</f>
        <v>2975.2649999999994</v>
      </c>
      <c r="BM13" s="186">
        <f xml:space="preserve"> FinStat!BM$18</f>
        <v>3379.3593749999991</v>
      </c>
      <c r="BN13" s="186">
        <f xml:space="preserve"> FinStat!BN$18</f>
        <v>3887.8274999999994</v>
      </c>
      <c r="BO13" s="186">
        <f xml:space="preserve"> FinStat!BO$18</f>
        <v>8252.7674999999981</v>
      </c>
      <c r="BP13" s="186">
        <f xml:space="preserve"> FinStat!BP$18</f>
        <v>2975.2649999999994</v>
      </c>
      <c r="BQ13" s="186">
        <f xml:space="preserve"> FinStat!BQ$18</f>
        <v>3379.3593749999991</v>
      </c>
      <c r="BR13" s="186">
        <f xml:space="preserve"> FinStat!BR$18</f>
        <v>3887.8274999999994</v>
      </c>
      <c r="BS13" s="186">
        <f xml:space="preserve"> FinStat!BS$18</f>
        <v>8252.7674999999981</v>
      </c>
      <c r="BT13" s="186">
        <f xml:space="preserve"> FinStat!BT$18</f>
        <v>0</v>
      </c>
      <c r="BU13" s="186">
        <f xml:space="preserve"> FinStat!BU$18</f>
        <v>0</v>
      </c>
      <c r="BV13" s="186">
        <f xml:space="preserve"> FinStat!BV$18</f>
        <v>0</v>
      </c>
      <c r="BW13" s="186">
        <f xml:space="preserve"> FinStat!BW$18</f>
        <v>0</v>
      </c>
      <c r="BX13" s="158"/>
    </row>
    <row r="14" spans="1:76" ht="14.4" x14ac:dyDescent="0.25">
      <c r="A14" s="56"/>
      <c r="B14" s="56"/>
      <c r="C14" s="57"/>
      <c r="D14" s="58" t="s">
        <v>31</v>
      </c>
      <c r="E14" s="59" t="str">
        <f t="shared" ref="E14:AJ14" si="1" xml:space="preserve"> E$24</f>
        <v>DIVIDEND PAY OUT POS</v>
      </c>
      <c r="F14" s="59">
        <f t="shared" si="1"/>
        <v>0</v>
      </c>
      <c r="G14" s="59">
        <f t="shared" si="1"/>
        <v>0</v>
      </c>
      <c r="H14" s="59">
        <f t="shared" si="1"/>
        <v>0</v>
      </c>
      <c r="I14" s="59">
        <f t="shared" si="1"/>
        <v>0</v>
      </c>
      <c r="J14" s="59">
        <f t="shared" si="1"/>
        <v>0</v>
      </c>
      <c r="K14" s="59">
        <f t="shared" si="1"/>
        <v>0</v>
      </c>
      <c r="L14" s="59">
        <f t="shared" si="1"/>
        <v>1224.0656250000002</v>
      </c>
      <c r="M14" s="59">
        <f t="shared" si="1"/>
        <v>874.95468749999975</v>
      </c>
      <c r="N14" s="59">
        <f t="shared" si="1"/>
        <v>981.00046874999975</v>
      </c>
      <c r="O14" s="59">
        <f t="shared" si="1"/>
        <v>4326.8677968749998</v>
      </c>
      <c r="P14" s="59">
        <f t="shared" si="1"/>
        <v>1242.9682734375001</v>
      </c>
      <c r="Q14" s="59">
        <f t="shared" si="1"/>
        <v>989.87476171874971</v>
      </c>
      <c r="R14" s="59">
        <f t="shared" si="1"/>
        <v>1143.9292558593747</v>
      </c>
      <c r="S14" s="59">
        <f t="shared" si="1"/>
        <v>4513.8009404296872</v>
      </c>
      <c r="T14" s="59">
        <f t="shared" si="1"/>
        <v>1441.9035952148438</v>
      </c>
      <c r="U14" s="59">
        <f t="shared" si="1"/>
        <v>1194.8111726074217</v>
      </c>
      <c r="V14" s="59">
        <f t="shared" si="1"/>
        <v>1351.8662113037108</v>
      </c>
      <c r="W14" s="59">
        <f t="shared" si="1"/>
        <v>4723.2381681518555</v>
      </c>
      <c r="X14" s="59">
        <f t="shared" si="1"/>
        <v>2738.5120840759278</v>
      </c>
      <c r="Y14" s="59">
        <f t="shared" si="1"/>
        <v>1948.5841670379637</v>
      </c>
      <c r="Z14" s="59">
        <f t="shared" si="1"/>
        <v>1834.2214585189818</v>
      </c>
      <c r="AA14" s="59">
        <f t="shared" si="1"/>
        <v>3985.8772917594906</v>
      </c>
      <c r="AB14" s="59">
        <f t="shared" si="1"/>
        <v>2449.321145879745</v>
      </c>
      <c r="AC14" s="59">
        <f t="shared" si="1"/>
        <v>1883.0902604398721</v>
      </c>
      <c r="AD14" s="59">
        <f t="shared" si="1"/>
        <v>1854.208880219936</v>
      </c>
      <c r="AE14" s="59">
        <f t="shared" si="1"/>
        <v>4022.2381901099675</v>
      </c>
      <c r="AF14" s="59">
        <f t="shared" si="1"/>
        <v>2467.5015950549837</v>
      </c>
      <c r="AG14" s="59">
        <f t="shared" si="1"/>
        <v>1892.1804850274916</v>
      </c>
      <c r="AH14" s="59">
        <f t="shared" si="1"/>
        <v>1858.7539925137457</v>
      </c>
      <c r="AI14" s="59">
        <f t="shared" si="1"/>
        <v>4024.5107462568722</v>
      </c>
      <c r="AJ14" s="59">
        <f t="shared" si="1"/>
        <v>2468.6378731284358</v>
      </c>
      <c r="AK14" s="59">
        <f t="shared" ref="AK14:BP14" si="2" xml:space="preserve"> AK$24</f>
        <v>1892.7486240642174</v>
      </c>
      <c r="AL14" s="59">
        <f t="shared" si="2"/>
        <v>1859.0380620321084</v>
      </c>
      <c r="AM14" s="59">
        <f t="shared" si="2"/>
        <v>4024.6527810160537</v>
      </c>
      <c r="AN14" s="59">
        <f t="shared" si="2"/>
        <v>2494.6881405080271</v>
      </c>
      <c r="AO14" s="59">
        <f t="shared" si="2"/>
        <v>1905.7737577540133</v>
      </c>
      <c r="AP14" s="59">
        <f t="shared" si="2"/>
        <v>1865.5506288770066</v>
      </c>
      <c r="AQ14" s="59">
        <f t="shared" si="2"/>
        <v>4027.9090644385028</v>
      </c>
      <c r="AR14" s="59">
        <f t="shared" si="2"/>
        <v>2470.3370322192513</v>
      </c>
      <c r="AS14" s="59">
        <f t="shared" si="2"/>
        <v>1893.5982036096252</v>
      </c>
      <c r="AT14" s="59">
        <f t="shared" si="2"/>
        <v>1859.4628518048125</v>
      </c>
      <c r="AU14" s="59">
        <f t="shared" si="2"/>
        <v>4024.865175902406</v>
      </c>
      <c r="AV14" s="59">
        <f t="shared" si="2"/>
        <v>2468.8150879512027</v>
      </c>
      <c r="AW14" s="59">
        <f t="shared" si="2"/>
        <v>1892.8372314756011</v>
      </c>
      <c r="AX14" s="59">
        <f t="shared" si="2"/>
        <v>1859.0823657378005</v>
      </c>
      <c r="AY14" s="59">
        <f t="shared" si="2"/>
        <v>4024.6749328688998</v>
      </c>
      <c r="AZ14" s="59">
        <f t="shared" si="2"/>
        <v>2468.7199664344498</v>
      </c>
      <c r="BA14" s="59">
        <f t="shared" si="2"/>
        <v>1892.7896707172245</v>
      </c>
      <c r="BB14" s="59">
        <f t="shared" si="2"/>
        <v>1859.0585853586122</v>
      </c>
      <c r="BC14" s="59">
        <f t="shared" si="2"/>
        <v>4024.6630426793054</v>
      </c>
      <c r="BD14" s="59">
        <f t="shared" si="2"/>
        <v>2494.6932713396527</v>
      </c>
      <c r="BE14" s="59">
        <f t="shared" si="2"/>
        <v>1905.7763231698259</v>
      </c>
      <c r="BF14" s="59">
        <f t="shared" si="2"/>
        <v>1865.5519115849129</v>
      </c>
      <c r="BG14" s="59">
        <f t="shared" si="2"/>
        <v>4027.909705792456</v>
      </c>
      <c r="BH14" s="59">
        <f t="shared" si="2"/>
        <v>3501.5873528962275</v>
      </c>
      <c r="BI14" s="59">
        <f t="shared" si="2"/>
        <v>3440.4733639481133</v>
      </c>
      <c r="BJ14" s="59">
        <f t="shared" si="2"/>
        <v>3664.1504319740561</v>
      </c>
      <c r="BK14" s="59">
        <f t="shared" si="2"/>
        <v>5958.4589659870271</v>
      </c>
      <c r="BL14" s="59">
        <f t="shared" si="2"/>
        <v>4466.8619829935133</v>
      </c>
      <c r="BM14" s="59">
        <f t="shared" si="2"/>
        <v>3923.1106789967562</v>
      </c>
      <c r="BN14" s="59">
        <f t="shared" si="2"/>
        <v>3905.4690894983778</v>
      </c>
      <c r="BO14" s="59">
        <f t="shared" si="2"/>
        <v>6079.118294749188</v>
      </c>
      <c r="BP14" s="59">
        <f t="shared" si="2"/>
        <v>4527.1916473745932</v>
      </c>
      <c r="BQ14" s="59">
        <f t="shared" ref="BQ14:BW14" si="3" xml:space="preserve"> BQ$24</f>
        <v>3953.2755111872962</v>
      </c>
      <c r="BR14" s="59">
        <f t="shared" si="3"/>
        <v>3920.5515055936476</v>
      </c>
      <c r="BS14" s="59">
        <f t="shared" si="3"/>
        <v>6086.6595027968233</v>
      </c>
      <c r="BT14" s="59">
        <f t="shared" si="3"/>
        <v>3043.3297513984116</v>
      </c>
      <c r="BU14" s="59">
        <f t="shared" si="3"/>
        <v>1521.6648756992058</v>
      </c>
      <c r="BV14" s="59">
        <f t="shared" si="3"/>
        <v>760.83243784960291</v>
      </c>
      <c r="BW14" s="59">
        <f t="shared" si="3"/>
        <v>380.41621892480146</v>
      </c>
      <c r="BX14" s="59"/>
    </row>
    <row r="15" spans="1:76" s="182" customFormat="1" ht="14.4" x14ac:dyDescent="0.25">
      <c r="A15" s="190"/>
      <c r="B15" s="190"/>
      <c r="C15" s="191"/>
      <c r="D15" s="192"/>
      <c r="E15" s="192" t="s">
        <v>164</v>
      </c>
      <c r="F15" s="192"/>
      <c r="G15" s="192"/>
      <c r="H15" s="192"/>
      <c r="I15" s="192"/>
      <c r="J15" s="192">
        <f xml:space="preserve"> IF(J10 = 1, $F9, J12 + J13 - J14)</f>
        <v>0</v>
      </c>
      <c r="K15" s="192">
        <f t="shared" ref="K15:BV15" si="4" xml:space="preserve"> IF(K10 = 1, $F9, K12 + K13 - K14)</f>
        <v>4500</v>
      </c>
      <c r="L15" s="192">
        <f t="shared" si="4"/>
        <v>1224.0656250000002</v>
      </c>
      <c r="M15" s="192">
        <f t="shared" si="4"/>
        <v>874.95468749999975</v>
      </c>
      <c r="N15" s="192">
        <f t="shared" si="4"/>
        <v>981.00046874999975</v>
      </c>
      <c r="O15" s="192">
        <f t="shared" si="4"/>
        <v>4326.8677968749998</v>
      </c>
      <c r="P15" s="192">
        <f t="shared" si="4"/>
        <v>1242.9682734375001</v>
      </c>
      <c r="Q15" s="192">
        <f t="shared" si="4"/>
        <v>989.87476171874971</v>
      </c>
      <c r="R15" s="192">
        <f t="shared" si="4"/>
        <v>1143.9292558593747</v>
      </c>
      <c r="S15" s="192">
        <f t="shared" si="4"/>
        <v>4513.8009404296872</v>
      </c>
      <c r="T15" s="192">
        <f t="shared" si="4"/>
        <v>1441.9035952148438</v>
      </c>
      <c r="U15" s="192">
        <f t="shared" si="4"/>
        <v>1194.8111726074217</v>
      </c>
      <c r="V15" s="192">
        <f t="shared" si="4"/>
        <v>1351.8662113037108</v>
      </c>
      <c r="W15" s="192">
        <f t="shared" si="4"/>
        <v>4723.2381681518555</v>
      </c>
      <c r="X15" s="192">
        <f t="shared" si="4"/>
        <v>2738.5120840759278</v>
      </c>
      <c r="Y15" s="192">
        <f t="shared" si="4"/>
        <v>1948.5841670379637</v>
      </c>
      <c r="Z15" s="192">
        <f t="shared" si="4"/>
        <v>1834.2214585189818</v>
      </c>
      <c r="AA15" s="192">
        <f t="shared" si="4"/>
        <v>3985.8772917594906</v>
      </c>
      <c r="AB15" s="192">
        <f t="shared" si="4"/>
        <v>2449.321145879745</v>
      </c>
      <c r="AC15" s="192">
        <f t="shared" si="4"/>
        <v>1883.0902604398721</v>
      </c>
      <c r="AD15" s="192">
        <f t="shared" si="4"/>
        <v>1854.208880219936</v>
      </c>
      <c r="AE15" s="192">
        <f t="shared" si="4"/>
        <v>4022.2381901099675</v>
      </c>
      <c r="AF15" s="192">
        <f t="shared" si="4"/>
        <v>2467.5015950549837</v>
      </c>
      <c r="AG15" s="192">
        <f t="shared" si="4"/>
        <v>1892.1804850274916</v>
      </c>
      <c r="AH15" s="192">
        <f t="shared" si="4"/>
        <v>1858.7539925137457</v>
      </c>
      <c r="AI15" s="192">
        <f t="shared" si="4"/>
        <v>4024.5107462568722</v>
      </c>
      <c r="AJ15" s="192">
        <f t="shared" si="4"/>
        <v>2468.6378731284358</v>
      </c>
      <c r="AK15" s="192">
        <f t="shared" si="4"/>
        <v>1892.7486240642174</v>
      </c>
      <c r="AL15" s="192">
        <f t="shared" si="4"/>
        <v>1859.0380620321084</v>
      </c>
      <c r="AM15" s="192">
        <f t="shared" si="4"/>
        <v>4024.6527810160537</v>
      </c>
      <c r="AN15" s="192">
        <f t="shared" si="4"/>
        <v>2494.6881405080271</v>
      </c>
      <c r="AO15" s="192">
        <f t="shared" si="4"/>
        <v>1905.7737577540133</v>
      </c>
      <c r="AP15" s="192">
        <f t="shared" si="4"/>
        <v>1865.5506288770066</v>
      </c>
      <c r="AQ15" s="192">
        <f t="shared" si="4"/>
        <v>4027.9090644385028</v>
      </c>
      <c r="AR15" s="192">
        <f t="shared" si="4"/>
        <v>2470.3370322192513</v>
      </c>
      <c r="AS15" s="192">
        <f t="shared" si="4"/>
        <v>1893.5982036096252</v>
      </c>
      <c r="AT15" s="192">
        <f t="shared" si="4"/>
        <v>1859.4628518048125</v>
      </c>
      <c r="AU15" s="192">
        <f t="shared" si="4"/>
        <v>4024.865175902406</v>
      </c>
      <c r="AV15" s="192">
        <f t="shared" si="4"/>
        <v>2468.8150879512027</v>
      </c>
      <c r="AW15" s="192">
        <f t="shared" si="4"/>
        <v>1892.8372314756011</v>
      </c>
      <c r="AX15" s="192">
        <f t="shared" si="4"/>
        <v>1859.0823657378005</v>
      </c>
      <c r="AY15" s="192">
        <f t="shared" si="4"/>
        <v>4024.6749328688998</v>
      </c>
      <c r="AZ15" s="192">
        <f t="shared" si="4"/>
        <v>2468.7199664344498</v>
      </c>
      <c r="BA15" s="192">
        <f t="shared" si="4"/>
        <v>1892.7896707172245</v>
      </c>
      <c r="BB15" s="192">
        <f t="shared" si="4"/>
        <v>1859.0585853586122</v>
      </c>
      <c r="BC15" s="192">
        <f t="shared" si="4"/>
        <v>4024.6630426793054</v>
      </c>
      <c r="BD15" s="192">
        <f t="shared" si="4"/>
        <v>2494.6932713396527</v>
      </c>
      <c r="BE15" s="192">
        <f t="shared" si="4"/>
        <v>1905.7763231698259</v>
      </c>
      <c r="BF15" s="192">
        <f t="shared" si="4"/>
        <v>1865.5519115849129</v>
      </c>
      <c r="BG15" s="192">
        <f t="shared" si="4"/>
        <v>4027.909705792456</v>
      </c>
      <c r="BH15" s="192">
        <f t="shared" si="4"/>
        <v>3501.5873528962275</v>
      </c>
      <c r="BI15" s="192">
        <f t="shared" si="4"/>
        <v>3440.4733639481133</v>
      </c>
      <c r="BJ15" s="192">
        <f t="shared" si="4"/>
        <v>3664.1504319740561</v>
      </c>
      <c r="BK15" s="192">
        <f t="shared" si="4"/>
        <v>5958.4589659870271</v>
      </c>
      <c r="BL15" s="192">
        <f t="shared" si="4"/>
        <v>4466.8619829935133</v>
      </c>
      <c r="BM15" s="192">
        <f t="shared" si="4"/>
        <v>3923.1106789967562</v>
      </c>
      <c r="BN15" s="192">
        <f t="shared" si="4"/>
        <v>3905.4690894983778</v>
      </c>
      <c r="BO15" s="192">
        <f t="shared" si="4"/>
        <v>6079.118294749188</v>
      </c>
      <c r="BP15" s="192">
        <f t="shared" si="4"/>
        <v>4527.1916473745932</v>
      </c>
      <c r="BQ15" s="192">
        <f t="shared" si="4"/>
        <v>3953.2755111872962</v>
      </c>
      <c r="BR15" s="192">
        <f t="shared" si="4"/>
        <v>3920.5515055936476</v>
      </c>
      <c r="BS15" s="192">
        <f t="shared" si="4"/>
        <v>6086.6595027968233</v>
      </c>
      <c r="BT15" s="192">
        <f t="shared" si="4"/>
        <v>3043.3297513984116</v>
      </c>
      <c r="BU15" s="192">
        <f t="shared" si="4"/>
        <v>1521.6648756992058</v>
      </c>
      <c r="BV15" s="192">
        <f t="shared" si="4"/>
        <v>760.83243784960291</v>
      </c>
      <c r="BW15" s="192">
        <f xml:space="preserve"> IF(BW10 = 1, $F9, BW12 + BW13 - BW14)</f>
        <v>380.41621892480146</v>
      </c>
      <c r="BX15" s="193"/>
    </row>
    <row r="16" spans="1:76" ht="14.4" x14ac:dyDescent="0.25">
      <c r="A16" s="52"/>
      <c r="B16" s="52"/>
      <c r="C16" s="53"/>
      <c r="D16" s="54"/>
      <c r="E16" s="55"/>
      <c r="F16" s="55"/>
      <c r="G16" s="55"/>
      <c r="H16" s="55"/>
      <c r="I16" s="55"/>
      <c r="J16" s="55"/>
      <c r="K16" s="55"/>
      <c r="L16" s="55"/>
      <c r="M16" s="55"/>
      <c r="N16" s="55"/>
      <c r="O16" s="55"/>
      <c r="P16" s="55"/>
      <c r="Q16" s="55"/>
      <c r="R16" s="55"/>
      <c r="S16" s="55"/>
      <c r="T16" s="55"/>
      <c r="U16" s="55"/>
      <c r="V16" s="55"/>
      <c r="W16" s="55"/>
      <c r="X16" s="55"/>
      <c r="Y16" s="55"/>
      <c r="Z16" s="55"/>
      <c r="AA16" s="55"/>
      <c r="AB16" s="55"/>
      <c r="AC16" s="55"/>
      <c r="AD16" s="55"/>
      <c r="AE16" s="55"/>
      <c r="AF16" s="55"/>
      <c r="AG16" s="55"/>
      <c r="AH16" s="55"/>
      <c r="AI16" s="55"/>
      <c r="AJ16" s="55"/>
      <c r="AK16" s="55"/>
      <c r="AL16" s="55"/>
      <c r="AM16" s="55"/>
      <c r="AN16" s="55"/>
      <c r="AO16" s="55"/>
      <c r="AP16" s="55"/>
      <c r="AQ16" s="55"/>
      <c r="AR16" s="55"/>
      <c r="AS16" s="55"/>
      <c r="AT16" s="55"/>
      <c r="AU16" s="55"/>
      <c r="AV16" s="55"/>
      <c r="AW16" s="55"/>
      <c r="AX16" s="55"/>
      <c r="AY16" s="55"/>
      <c r="AZ16" s="55"/>
      <c r="BA16" s="55"/>
      <c r="BB16" s="55"/>
      <c r="BC16" s="55"/>
      <c r="BD16" s="55"/>
      <c r="BE16" s="55"/>
      <c r="BF16" s="55"/>
      <c r="BG16" s="55"/>
      <c r="BH16" s="55"/>
      <c r="BI16" s="55"/>
      <c r="BJ16" s="55"/>
      <c r="BK16" s="55"/>
      <c r="BL16" s="55"/>
      <c r="BM16" s="55"/>
      <c r="BN16" s="55"/>
      <c r="BO16" s="55"/>
      <c r="BP16" s="55"/>
      <c r="BQ16" s="55"/>
      <c r="BR16" s="55"/>
      <c r="BS16" s="55"/>
      <c r="BT16" s="55"/>
      <c r="BU16" s="55"/>
      <c r="BV16" s="55"/>
      <c r="BW16" s="55"/>
      <c r="BX16" s="54"/>
    </row>
    <row r="17" spans="1:76" ht="14.4" x14ac:dyDescent="0.25">
      <c r="A17" s="52" t="s">
        <v>162</v>
      </c>
      <c r="B17" s="52"/>
      <c r="C17" s="53"/>
      <c r="D17" s="54"/>
      <c r="E17" s="55"/>
      <c r="F17" s="55"/>
      <c r="G17" s="55"/>
      <c r="H17" s="55"/>
      <c r="I17" s="55"/>
      <c r="J17" s="55"/>
      <c r="K17" s="55"/>
      <c r="L17" s="55"/>
      <c r="M17" s="55"/>
      <c r="N17" s="55"/>
      <c r="O17" s="55"/>
      <c r="P17" s="55"/>
      <c r="Q17" s="55"/>
      <c r="R17" s="55"/>
      <c r="S17" s="55"/>
      <c r="T17" s="55"/>
      <c r="U17" s="55"/>
      <c r="V17" s="55"/>
      <c r="W17" s="55"/>
      <c r="X17" s="55"/>
      <c r="Y17" s="55"/>
      <c r="Z17" s="55"/>
      <c r="AA17" s="55"/>
      <c r="AB17" s="55"/>
      <c r="AC17" s="55"/>
      <c r="AD17" s="55"/>
      <c r="AE17" s="55"/>
      <c r="AF17" s="55"/>
      <c r="AG17" s="55"/>
      <c r="AH17" s="55"/>
      <c r="AI17" s="55"/>
      <c r="AJ17" s="55"/>
      <c r="AK17" s="55"/>
      <c r="AL17" s="55"/>
      <c r="AM17" s="55"/>
      <c r="AN17" s="55"/>
      <c r="AO17" s="55"/>
      <c r="AP17" s="55"/>
      <c r="AQ17" s="55"/>
      <c r="AR17" s="55"/>
      <c r="AS17" s="55"/>
      <c r="AT17" s="55"/>
      <c r="AU17" s="55"/>
      <c r="AV17" s="55"/>
      <c r="AW17" s="55"/>
      <c r="AX17" s="55"/>
      <c r="AY17" s="55"/>
      <c r="AZ17" s="55"/>
      <c r="BA17" s="55"/>
      <c r="BB17" s="55"/>
      <c r="BC17" s="55"/>
      <c r="BD17" s="55"/>
      <c r="BE17" s="55"/>
      <c r="BF17" s="55"/>
      <c r="BG17" s="55"/>
      <c r="BH17" s="55"/>
      <c r="BI17" s="55"/>
      <c r="BJ17" s="55"/>
      <c r="BK17" s="55"/>
      <c r="BL17" s="55"/>
      <c r="BM17" s="55"/>
      <c r="BN17" s="55"/>
      <c r="BO17" s="55"/>
      <c r="BP17" s="55"/>
      <c r="BQ17" s="55"/>
      <c r="BR17" s="55"/>
      <c r="BS17" s="55"/>
      <c r="BT17" s="55"/>
      <c r="BU17" s="55"/>
      <c r="BV17" s="55"/>
      <c r="BW17" s="55"/>
      <c r="BX17" s="59"/>
    </row>
    <row r="18" spans="1:76" ht="14.4" x14ac:dyDescent="0.25">
      <c r="A18" s="52"/>
      <c r="B18" s="52"/>
      <c r="C18" s="53"/>
      <c r="D18" s="54"/>
      <c r="E18" s="55"/>
      <c r="F18" s="55"/>
      <c r="G18" s="55"/>
      <c r="H18" s="55"/>
      <c r="I18" s="55"/>
      <c r="J18" s="55"/>
      <c r="K18" s="55"/>
      <c r="L18" s="55"/>
      <c r="M18" s="55"/>
      <c r="N18" s="55"/>
      <c r="O18" s="55"/>
      <c r="P18" s="55"/>
      <c r="Q18" s="55"/>
      <c r="R18" s="55"/>
      <c r="S18" s="55"/>
      <c r="T18" s="55"/>
      <c r="U18" s="55"/>
      <c r="V18" s="55"/>
      <c r="W18" s="55"/>
      <c r="X18" s="55"/>
      <c r="Y18" s="55"/>
      <c r="Z18" s="55"/>
      <c r="AA18" s="55"/>
      <c r="AB18" s="55"/>
      <c r="AC18" s="55"/>
      <c r="AD18" s="55"/>
      <c r="AE18" s="55"/>
      <c r="AF18" s="55"/>
      <c r="AG18" s="55"/>
      <c r="AH18" s="55"/>
      <c r="AI18" s="55"/>
      <c r="AJ18" s="55"/>
      <c r="AK18" s="55"/>
      <c r="AL18" s="55"/>
      <c r="AM18" s="55"/>
      <c r="AN18" s="55"/>
      <c r="AO18" s="55"/>
      <c r="AP18" s="55"/>
      <c r="AQ18" s="55"/>
      <c r="AR18" s="55"/>
      <c r="AS18" s="55"/>
      <c r="AT18" s="55"/>
      <c r="AU18" s="55"/>
      <c r="AV18" s="55"/>
      <c r="AW18" s="55"/>
      <c r="AX18" s="55"/>
      <c r="AY18" s="55"/>
      <c r="AZ18" s="55"/>
      <c r="BA18" s="55"/>
      <c r="BB18" s="55"/>
      <c r="BC18" s="55"/>
      <c r="BD18" s="55"/>
      <c r="BE18" s="55"/>
      <c r="BF18" s="55"/>
      <c r="BG18" s="55"/>
      <c r="BH18" s="55"/>
      <c r="BI18" s="55"/>
      <c r="BJ18" s="55"/>
      <c r="BK18" s="55"/>
      <c r="BL18" s="55"/>
      <c r="BM18" s="55"/>
      <c r="BN18" s="55"/>
      <c r="BO18" s="55"/>
      <c r="BP18" s="55"/>
      <c r="BQ18" s="55"/>
      <c r="BR18" s="55"/>
      <c r="BS18" s="55"/>
      <c r="BT18" s="55"/>
      <c r="BU18" s="55"/>
      <c r="BV18" s="55"/>
      <c r="BW18" s="55"/>
      <c r="BX18" s="54"/>
    </row>
    <row r="19" spans="1:76" ht="14.4" x14ac:dyDescent="0.25">
      <c r="A19" s="140"/>
      <c r="B19" s="140"/>
      <c r="C19" s="141"/>
      <c r="D19" s="142"/>
      <c r="E19" s="188" t="str">
        <f xml:space="preserve"> InpC!E$97</f>
        <v>Retained cash - initial balance</v>
      </c>
      <c r="F19" s="189">
        <f xml:space="preserve"> InpC!F$97</f>
        <v>2300</v>
      </c>
      <c r="G19" s="188" t="str">
        <f xml:space="preserve"> InpC!G$97</f>
        <v>USD k</v>
      </c>
      <c r="H19" s="142"/>
      <c r="I19" s="142"/>
      <c r="J19" s="142"/>
      <c r="K19" s="142"/>
      <c r="L19" s="142"/>
      <c r="M19" s="142"/>
      <c r="N19" s="142"/>
      <c r="O19" s="142"/>
      <c r="P19" s="142"/>
      <c r="Q19" s="142"/>
      <c r="R19" s="142"/>
      <c r="S19" s="142"/>
      <c r="T19" s="142"/>
      <c r="U19" s="142"/>
      <c r="V19" s="142"/>
      <c r="W19" s="142"/>
      <c r="X19" s="142"/>
      <c r="Y19" s="142"/>
      <c r="Z19" s="142"/>
      <c r="AA19" s="142"/>
      <c r="AB19" s="142"/>
      <c r="AC19" s="142"/>
      <c r="AD19" s="142"/>
      <c r="AE19" s="142"/>
      <c r="AF19" s="142"/>
      <c r="AG19" s="142"/>
      <c r="AH19" s="142"/>
      <c r="AI19" s="142"/>
      <c r="AJ19" s="142"/>
      <c r="AK19" s="142"/>
      <c r="AL19" s="142"/>
      <c r="AM19" s="142"/>
      <c r="AN19" s="142"/>
      <c r="AO19" s="142"/>
      <c r="AP19" s="142"/>
      <c r="AQ19" s="142"/>
      <c r="AR19" s="142"/>
      <c r="AS19" s="142"/>
      <c r="AT19" s="142"/>
      <c r="AU19" s="142"/>
      <c r="AV19" s="142"/>
      <c r="AW19" s="142"/>
      <c r="AX19" s="142"/>
      <c r="AY19" s="142"/>
      <c r="AZ19" s="142"/>
      <c r="BA19" s="142"/>
      <c r="BB19" s="142"/>
      <c r="BC19" s="142"/>
      <c r="BD19" s="142"/>
      <c r="BE19" s="142"/>
      <c r="BF19" s="142"/>
      <c r="BG19" s="142"/>
      <c r="BH19" s="142"/>
      <c r="BI19" s="142"/>
      <c r="BJ19" s="142"/>
      <c r="BK19" s="142"/>
      <c r="BL19" s="142"/>
      <c r="BM19" s="142"/>
      <c r="BN19" s="142"/>
      <c r="BO19" s="142"/>
      <c r="BP19" s="142"/>
      <c r="BQ19" s="142"/>
      <c r="BR19" s="142"/>
      <c r="BS19" s="142"/>
      <c r="BT19" s="142"/>
      <c r="BU19" s="142"/>
      <c r="BV19" s="142"/>
      <c r="BW19" s="142"/>
      <c r="BX19" s="59"/>
    </row>
    <row r="20" spans="1:76" s="45" customFormat="1" ht="14.4" x14ac:dyDescent="0.25">
      <c r="A20" s="56"/>
      <c r="B20" s="56"/>
      <c r="C20" s="57"/>
      <c r="D20" s="59"/>
      <c r="E20" s="145" t="str">
        <f>Time!E$39</f>
        <v>Acquisition / initial balance date flag</v>
      </c>
      <c r="F20" s="145">
        <f>Time!F$39</f>
        <v>0</v>
      </c>
      <c r="G20" s="145" t="str">
        <f>Time!G$39</f>
        <v>flag</v>
      </c>
      <c r="H20" s="145">
        <f>Time!H$39</f>
        <v>1</v>
      </c>
      <c r="I20" s="145">
        <f>Time!I$39</f>
        <v>0</v>
      </c>
      <c r="J20" s="145">
        <f>Time!J$39</f>
        <v>0</v>
      </c>
      <c r="K20" s="145">
        <f>Time!K$39</f>
        <v>1</v>
      </c>
      <c r="L20" s="145">
        <f>Time!L$39</f>
        <v>0</v>
      </c>
      <c r="M20" s="145">
        <f>Time!M$39</f>
        <v>0</v>
      </c>
      <c r="N20" s="145">
        <f>Time!N$39</f>
        <v>0</v>
      </c>
      <c r="O20" s="145">
        <f>Time!O$39</f>
        <v>0</v>
      </c>
      <c r="P20" s="145">
        <f>Time!P$39</f>
        <v>0</v>
      </c>
      <c r="Q20" s="145">
        <f>Time!Q$39</f>
        <v>0</v>
      </c>
      <c r="R20" s="145">
        <f>Time!R$39</f>
        <v>0</v>
      </c>
      <c r="S20" s="145">
        <f>Time!S$39</f>
        <v>0</v>
      </c>
      <c r="T20" s="145">
        <f>Time!T$39</f>
        <v>0</v>
      </c>
      <c r="U20" s="145">
        <f>Time!U$39</f>
        <v>0</v>
      </c>
      <c r="V20" s="145">
        <f>Time!V$39</f>
        <v>0</v>
      </c>
      <c r="W20" s="145">
        <f>Time!W$39</f>
        <v>0</v>
      </c>
      <c r="X20" s="145">
        <f>Time!X$39</f>
        <v>0</v>
      </c>
      <c r="Y20" s="145">
        <f>Time!Y$39</f>
        <v>0</v>
      </c>
      <c r="Z20" s="145">
        <f>Time!Z$39</f>
        <v>0</v>
      </c>
      <c r="AA20" s="145">
        <f>Time!AA$39</f>
        <v>0</v>
      </c>
      <c r="AB20" s="145">
        <f>Time!AB$39</f>
        <v>0</v>
      </c>
      <c r="AC20" s="145">
        <f>Time!AC$39</f>
        <v>0</v>
      </c>
      <c r="AD20" s="145">
        <f>Time!AD$39</f>
        <v>0</v>
      </c>
      <c r="AE20" s="145">
        <f>Time!AE$39</f>
        <v>0</v>
      </c>
      <c r="AF20" s="145">
        <f>Time!AF$39</f>
        <v>0</v>
      </c>
      <c r="AG20" s="145">
        <f>Time!AG$39</f>
        <v>0</v>
      </c>
      <c r="AH20" s="145">
        <f>Time!AH$39</f>
        <v>0</v>
      </c>
      <c r="AI20" s="145">
        <f>Time!AI$39</f>
        <v>0</v>
      </c>
      <c r="AJ20" s="145">
        <f>Time!AJ$39</f>
        <v>0</v>
      </c>
      <c r="AK20" s="145">
        <f>Time!AK$39</f>
        <v>0</v>
      </c>
      <c r="AL20" s="145">
        <f>Time!AL$39</f>
        <v>0</v>
      </c>
      <c r="AM20" s="145">
        <f>Time!AM$39</f>
        <v>0</v>
      </c>
      <c r="AN20" s="145">
        <f>Time!AN$39</f>
        <v>0</v>
      </c>
      <c r="AO20" s="145">
        <f>Time!AO$39</f>
        <v>0</v>
      </c>
      <c r="AP20" s="145">
        <f>Time!AP$39</f>
        <v>0</v>
      </c>
      <c r="AQ20" s="145">
        <f>Time!AQ$39</f>
        <v>0</v>
      </c>
      <c r="AR20" s="145">
        <f>Time!AR$39</f>
        <v>0</v>
      </c>
      <c r="AS20" s="145">
        <f>Time!AS$39</f>
        <v>0</v>
      </c>
      <c r="AT20" s="145">
        <f>Time!AT$39</f>
        <v>0</v>
      </c>
      <c r="AU20" s="145">
        <f>Time!AU$39</f>
        <v>0</v>
      </c>
      <c r="AV20" s="145">
        <f>Time!AV$39</f>
        <v>0</v>
      </c>
      <c r="AW20" s="145">
        <f>Time!AW$39</f>
        <v>0</v>
      </c>
      <c r="AX20" s="145">
        <f>Time!AX$39</f>
        <v>0</v>
      </c>
      <c r="AY20" s="145">
        <f>Time!AY$39</f>
        <v>0</v>
      </c>
      <c r="AZ20" s="145">
        <f>Time!AZ$39</f>
        <v>0</v>
      </c>
      <c r="BA20" s="145">
        <f>Time!BA$39</f>
        <v>0</v>
      </c>
      <c r="BB20" s="145">
        <f>Time!BB$39</f>
        <v>0</v>
      </c>
      <c r="BC20" s="145">
        <f>Time!BC$39</f>
        <v>0</v>
      </c>
      <c r="BD20" s="145">
        <f>Time!BD$39</f>
        <v>0</v>
      </c>
      <c r="BE20" s="145">
        <f>Time!BE$39</f>
        <v>0</v>
      </c>
      <c r="BF20" s="145">
        <f>Time!BF$39</f>
        <v>0</v>
      </c>
      <c r="BG20" s="145">
        <f>Time!BG$39</f>
        <v>0</v>
      </c>
      <c r="BH20" s="145">
        <f>Time!BH$39</f>
        <v>0</v>
      </c>
      <c r="BI20" s="145">
        <f>Time!BI$39</f>
        <v>0</v>
      </c>
      <c r="BJ20" s="145">
        <f>Time!BJ$39</f>
        <v>0</v>
      </c>
      <c r="BK20" s="145">
        <f>Time!BK$39</f>
        <v>0</v>
      </c>
      <c r="BL20" s="145">
        <f>Time!BL$39</f>
        <v>0</v>
      </c>
      <c r="BM20" s="145">
        <f>Time!BM$39</f>
        <v>0</v>
      </c>
      <c r="BN20" s="145">
        <f>Time!BN$39</f>
        <v>0</v>
      </c>
      <c r="BO20" s="145">
        <f>Time!BO$39</f>
        <v>0</v>
      </c>
      <c r="BP20" s="145">
        <f>Time!BP$39</f>
        <v>0</v>
      </c>
      <c r="BQ20" s="145">
        <f>Time!BQ$39</f>
        <v>0</v>
      </c>
      <c r="BR20" s="145">
        <f>Time!BR$39</f>
        <v>0</v>
      </c>
      <c r="BS20" s="145">
        <f>Time!BS$39</f>
        <v>0</v>
      </c>
      <c r="BT20" s="145">
        <f>Time!BT$39</f>
        <v>0</v>
      </c>
      <c r="BU20" s="145">
        <f>Time!BU$39</f>
        <v>0</v>
      </c>
      <c r="BV20" s="145">
        <f>Time!BV$39</f>
        <v>0</v>
      </c>
      <c r="BW20" s="145">
        <f>Time!BW$39</f>
        <v>0</v>
      </c>
      <c r="BX20" s="145"/>
    </row>
    <row r="21" spans="1:76" ht="14.4" x14ac:dyDescent="0.25">
      <c r="A21" s="56"/>
      <c r="B21" s="56"/>
      <c r="C21" s="57"/>
      <c r="D21" s="59"/>
      <c r="E21" s="59"/>
      <c r="F21" s="59"/>
      <c r="G21" s="59"/>
      <c r="H21" s="59"/>
      <c r="I21" s="59"/>
      <c r="J21" s="59"/>
      <c r="K21" s="59"/>
      <c r="L21" s="59"/>
      <c r="M21" s="59"/>
      <c r="N21" s="59"/>
      <c r="O21" s="59"/>
      <c r="P21" s="59"/>
      <c r="Q21" s="59"/>
      <c r="R21" s="59"/>
      <c r="S21" s="59"/>
      <c r="T21" s="59"/>
      <c r="U21" s="59"/>
      <c r="V21" s="59"/>
      <c r="W21" s="59"/>
      <c r="X21" s="59"/>
      <c r="Y21" s="59"/>
      <c r="Z21" s="59"/>
      <c r="AA21" s="59"/>
      <c r="AB21" s="59"/>
      <c r="AC21" s="59"/>
      <c r="AD21" s="59"/>
      <c r="AE21" s="59"/>
      <c r="AF21" s="59"/>
      <c r="AG21" s="59"/>
      <c r="AH21" s="59"/>
      <c r="AI21" s="59"/>
      <c r="AJ21" s="59"/>
      <c r="AK21" s="59"/>
      <c r="AL21" s="59"/>
      <c r="AM21" s="59"/>
      <c r="AN21" s="59"/>
      <c r="AO21" s="59"/>
      <c r="AP21" s="59"/>
      <c r="AQ21" s="59"/>
      <c r="AR21" s="59"/>
      <c r="AS21" s="59"/>
      <c r="AT21" s="59"/>
      <c r="AU21" s="59"/>
      <c r="AV21" s="59"/>
      <c r="AW21" s="59"/>
      <c r="AX21" s="59"/>
      <c r="AY21" s="59"/>
      <c r="AZ21" s="59"/>
      <c r="BA21" s="59"/>
      <c r="BB21" s="59"/>
      <c r="BC21" s="59"/>
      <c r="BD21" s="59"/>
      <c r="BE21" s="59"/>
      <c r="BF21" s="59"/>
      <c r="BG21" s="59"/>
      <c r="BH21" s="59"/>
      <c r="BI21" s="59"/>
      <c r="BJ21" s="59"/>
      <c r="BK21" s="59"/>
      <c r="BL21" s="59"/>
      <c r="BM21" s="59"/>
      <c r="BN21" s="59"/>
      <c r="BO21" s="59"/>
      <c r="BP21" s="59"/>
      <c r="BQ21" s="59"/>
      <c r="BR21" s="59"/>
      <c r="BS21" s="59"/>
      <c r="BT21" s="59"/>
      <c r="BU21" s="59"/>
      <c r="BV21" s="59"/>
      <c r="BW21" s="59"/>
      <c r="BX21" s="59"/>
    </row>
    <row r="22" spans="1:76" ht="14.4" x14ac:dyDescent="0.25">
      <c r="A22" s="56"/>
      <c r="B22" s="56"/>
      <c r="C22" s="57"/>
      <c r="D22" s="59"/>
      <c r="E22" s="59" t="s">
        <v>165</v>
      </c>
      <c r="F22" s="59"/>
      <c r="G22" s="59"/>
      <c r="H22" s="59"/>
      <c r="I22" s="59"/>
      <c r="J22" s="59">
        <f t="shared" ref="J22" si="5" xml:space="preserve"> I25</f>
        <v>0</v>
      </c>
      <c r="K22" s="59">
        <f t="shared" ref="K22" si="6" xml:space="preserve"> J25</f>
        <v>0</v>
      </c>
      <c r="L22" s="59">
        <f t="shared" ref="L22" si="7" xml:space="preserve"> K25</f>
        <v>2300</v>
      </c>
      <c r="M22" s="59">
        <f t="shared" ref="M22" si="8" xml:space="preserve"> L25</f>
        <v>-3084.723958333333</v>
      </c>
      <c r="N22" s="59">
        <f t="shared" ref="N22" si="9" xml:space="preserve"> M25</f>
        <v>-5352.3173820970696</v>
      </c>
      <c r="O22" s="59">
        <f t="shared" ref="O22" si="10" xml:space="preserve"> N25</f>
        <v>-7094.5532856296786</v>
      </c>
      <c r="P22" s="59">
        <f t="shared" ref="P22" si="11" xml:space="preserve"> O25</f>
        <v>-5589.1220172872881</v>
      </c>
      <c r="Q22" s="59">
        <f t="shared" ref="Q22" si="12" xml:space="preserve"> P25</f>
        <v>-10711.498624058122</v>
      </c>
      <c r="R22" s="59">
        <f t="shared" ref="R22" si="13" xml:space="preserve"> Q25</f>
        <v>-12812.762122040609</v>
      </c>
      <c r="S22" s="59">
        <f t="shared" ref="S22" si="14" xml:space="preserve"> R25</f>
        <v>-14436.676812682597</v>
      </c>
      <c r="T22" s="59">
        <f t="shared" ref="T22" si="15" xml:space="preserve"> S25</f>
        <v>-12836.928687894895</v>
      </c>
      <c r="U22" s="59">
        <f t="shared" ref="U22" si="16" xml:space="preserve"> T25</f>
        <v>-17876.990616443076</v>
      </c>
      <c r="V22" s="59">
        <f t="shared" ref="V22" si="17" xml:space="preserve"> U25</f>
        <v>-19901.940525314236</v>
      </c>
      <c r="W22" s="59">
        <f t="shared" ref="W22" si="18" xml:space="preserve"> V25</f>
        <v>-21452.542171400553</v>
      </c>
      <c r="X22" s="59">
        <f t="shared" ref="X22" si="19" xml:space="preserve"> W25</f>
        <v>-19780.981274335023</v>
      </c>
      <c r="Y22" s="59">
        <f t="shared" ref="Y22" si="20" xml:space="preserve"> X25</f>
        <v>-23722.833094674686</v>
      </c>
      <c r="Z22" s="59">
        <f t="shared" ref="Z22" si="21" xml:space="preserve"> Y25</f>
        <v>-26220.305997976389</v>
      </c>
      <c r="AA22" s="59">
        <f t="shared" ref="AA22" si="22" xml:space="preserve"> Z25</f>
        <v>-27972.01289127798</v>
      </c>
      <c r="AB22" s="59">
        <f t="shared" ref="AB22" si="23" xml:space="preserve"> AA25</f>
        <v>-27391.903117820078</v>
      </c>
      <c r="AC22" s="59">
        <f t="shared" ref="AC22" si="24" xml:space="preserve"> AB25</f>
        <v>-27079.661597033159</v>
      </c>
      <c r="AD22" s="59">
        <f t="shared" ref="AD22" si="25" xml:space="preserve"> AC25</f>
        <v>-25550.70309373676</v>
      </c>
      <c r="AE22" s="59">
        <f t="shared" ref="AE22" si="26" xml:space="preserve"> AD25</f>
        <v>-23431.772408739304</v>
      </c>
      <c r="AF22" s="59">
        <f t="shared" ref="AF22" si="27" xml:space="preserve"> AE25</f>
        <v>-19067.71103363188</v>
      </c>
      <c r="AG22" s="59">
        <f t="shared" ref="AG22" si="28" xml:space="preserve"> AF25</f>
        <v>-18773.649962020194</v>
      </c>
      <c r="AH22" s="59">
        <f t="shared" ref="AH22" si="29" xml:space="preserve"> AG25</f>
        <v>-17253.781683311427</v>
      </c>
      <c r="AI22" s="59">
        <f t="shared" ref="AI22" si="30" xml:space="preserve"> AH25</f>
        <v>-15139.39611060778</v>
      </c>
      <c r="AJ22" s="59">
        <f t="shared" ref="AJ22" si="31" xml:space="preserve"> AI25</f>
        <v>-10777.607291647257</v>
      </c>
      <c r="AK22" s="59">
        <f t="shared" ref="AK22" si="32" xml:space="preserve"> AJ25</f>
        <v>-10484.682498109032</v>
      </c>
      <c r="AL22" s="59">
        <f t="shared" ref="AL22" si="33" xml:space="preserve"> AK25</f>
        <v>-8965.382358436982</v>
      </c>
      <c r="AM22" s="59">
        <f t="shared" ref="AM22" si="34" xml:space="preserve"> AL25</f>
        <v>-6851.280855251699</v>
      </c>
      <c r="AN22" s="59">
        <f t="shared" ref="AN22" si="35" xml:space="preserve"> AM25</f>
        <v>-2489.6340710503641</v>
      </c>
      <c r="AO22" s="59">
        <f t="shared" ref="AO22" si="36" xml:space="preserve"> AN25</f>
        <v>-2156.4119478221269</v>
      </c>
      <c r="AP22" s="59">
        <f t="shared" ref="AP22" si="37" xml:space="preserve"> AO25</f>
        <v>-650.13694183988082</v>
      </c>
      <c r="AQ22" s="59">
        <f t="shared" ref="AQ22" si="38" xml:space="preserve"> AP25</f>
        <v>1457.451994500504</v>
      </c>
      <c r="AR22" s="59">
        <f t="shared" ref="AR22" si="39" xml:space="preserve"> AQ25</f>
        <v>5815.8424952793903</v>
      </c>
      <c r="AS22" s="59">
        <f t="shared" ref="AS22" si="40" xml:space="preserve"> AR25</f>
        <v>6107.0681297268075</v>
      </c>
      <c r="AT22" s="59">
        <f t="shared" ref="AT22" si="41" xml:space="preserve"> AS25</f>
        <v>7625.5186898534412</v>
      </c>
      <c r="AU22" s="59">
        <f t="shared" ref="AU22" si="42" xml:space="preserve"> AT25</f>
        <v>9739.1954032660215</v>
      </c>
      <c r="AV22" s="59">
        <f t="shared" ref="AV22" si="43" xml:space="preserve"> AU25</f>
        <v>14100.629792581018</v>
      </c>
      <c r="AW22" s="59">
        <f t="shared" ref="AW22" si="44" xml:space="preserve"> AV25</f>
        <v>14393.377371296483</v>
      </c>
      <c r="AX22" s="59">
        <f t="shared" ref="AX22" si="45" xml:space="preserve"> AW25</f>
        <v>15912.588903557149</v>
      </c>
      <c r="AY22" s="59">
        <f t="shared" ref="AY22" si="46" xml:space="preserve"> AX25</f>
        <v>18026.646103036743</v>
      </c>
      <c r="AZ22" s="59">
        <f t="shared" ref="AZ22" si="47" xml:space="preserve"> AY25</f>
        <v>22388.270735385246</v>
      </c>
      <c r="BA22" s="59">
        <f t="shared" ref="BA22" si="48" xml:space="preserve"> AZ25</f>
        <v>22681.113435617466</v>
      </c>
      <c r="BB22" s="59">
        <f t="shared" ref="BB22" si="49" xml:space="preserve"> BA25</f>
        <v>24200.372528636508</v>
      </c>
      <c r="BC22" s="59">
        <f t="shared" ref="BC22" si="50" xml:space="preserve"> BB25</f>
        <v>26314.453508495288</v>
      </c>
      <c r="BD22" s="59">
        <f t="shared" ref="BD22" si="51" xml:space="preserve"> BC25</f>
        <v>30676.090031033389</v>
      </c>
      <c r="BE22" s="59">
        <f t="shared" ref="BE22" si="52" xml:space="preserve"> BD25</f>
        <v>31009.307023429996</v>
      </c>
      <c r="BF22" s="59">
        <f t="shared" ref="BF22" si="53" xml:space="preserve"> BE25</f>
        <v>32515.579463996437</v>
      </c>
      <c r="BG22" s="59">
        <f t="shared" ref="BG22" si="54" xml:space="preserve"> BF25</f>
        <v>34623.167117628909</v>
      </c>
      <c r="BH22" s="59">
        <f t="shared" ref="BH22" si="55" xml:space="preserve"> BG25</f>
        <v>38981.556977053864</v>
      </c>
      <c r="BI22" s="59">
        <f t="shared" ref="BI22" si="56" xml:space="preserve"> BH25</f>
        <v>38241.532290824296</v>
      </c>
      <c r="BJ22" s="59">
        <f t="shared" ref="BJ22" si="57" xml:space="preserve"> BI25</f>
        <v>38213.107690612451</v>
      </c>
      <c r="BK22" s="59">
        <f t="shared" ref="BK22" si="58" xml:space="preserve"> BJ25</f>
        <v>38522.096823855783</v>
      </c>
      <c r="BL22" s="59">
        <f t="shared" ref="BL22" si="59" xml:space="preserve"> BK25</f>
        <v>40949.937423086158</v>
      </c>
      <c r="BM22" s="59">
        <f t="shared" ref="BM22" si="60" xml:space="preserve"> BL25</f>
        <v>39244.638106759317</v>
      </c>
      <c r="BN22" s="59">
        <f t="shared" ref="BN22" si="61" xml:space="preserve"> BM25</f>
        <v>38733.576191498825</v>
      </c>
      <c r="BO22" s="59">
        <f t="shared" ref="BO22" si="62" xml:space="preserve"> BN25</f>
        <v>38801.246667217834</v>
      </c>
      <c r="BP22" s="59">
        <f t="shared" ref="BP22" si="63" xml:space="preserve"> BO25</f>
        <v>41108.42793768605</v>
      </c>
      <c r="BQ22" s="59">
        <f t="shared" ref="BQ22" si="64" xml:space="preserve"> BP25</f>
        <v>39342.798956978113</v>
      </c>
      <c r="BR22" s="59">
        <f t="shared" ref="BR22" si="65" xml:space="preserve"> BQ25</f>
        <v>38801.572209527083</v>
      </c>
      <c r="BS22" s="59">
        <f t="shared" ref="BS22" si="66" xml:space="preserve"> BR25</f>
        <v>38854.160269150823</v>
      </c>
      <c r="BT22" s="59">
        <f t="shared" ref="BT22" si="67" xml:space="preserve"> BS25</f>
        <v>41153.800331571394</v>
      </c>
      <c r="BU22" s="59">
        <f t="shared" ref="BU22" si="68" xml:space="preserve"> BT25</f>
        <v>38110.47058017298</v>
      </c>
      <c r="BV22" s="59">
        <f xml:space="preserve"> BU25</f>
        <v>36588.805704473772</v>
      </c>
      <c r="BW22" s="59">
        <f xml:space="preserve"> BV25</f>
        <v>35827.973266624169</v>
      </c>
      <c r="BX22" s="59"/>
    </row>
    <row r="23" spans="1:76" s="187" customFormat="1" ht="14.4" x14ac:dyDescent="0.25">
      <c r="A23" s="183"/>
      <c r="B23" s="183"/>
      <c r="C23" s="184"/>
      <c r="D23" s="185" t="s">
        <v>30</v>
      </c>
      <c r="E23" s="186" t="str">
        <f xml:space="preserve"> FinStat!E$48</f>
        <v>Cash flow available for dividends</v>
      </c>
      <c r="F23" s="186">
        <f xml:space="preserve"> FinStat!F$48</f>
        <v>0</v>
      </c>
      <c r="G23" s="186" t="str">
        <f xml:space="preserve"> FinStat!G$48</f>
        <v>USD k</v>
      </c>
      <c r="H23" s="186">
        <f xml:space="preserve"> FinStat!H$48</f>
        <v>208320.82420377454</v>
      </c>
      <c r="I23" s="186">
        <f xml:space="preserve"> FinStat!I$48</f>
        <v>0</v>
      </c>
      <c r="J23" s="186">
        <f xml:space="preserve"> FinStat!J$48</f>
        <v>0</v>
      </c>
      <c r="K23" s="186">
        <f xml:space="preserve"> FinStat!K$48</f>
        <v>-500</v>
      </c>
      <c r="L23" s="186">
        <f xml:space="preserve"> FinStat!L$48</f>
        <v>-4160.6583333333328</v>
      </c>
      <c r="M23" s="186">
        <f xml:space="preserve"> FinStat!M$48</f>
        <v>-1392.6387362637374</v>
      </c>
      <c r="N23" s="186">
        <f xml:space="preserve"> FinStat!N$48</f>
        <v>-761.23543478260945</v>
      </c>
      <c r="O23" s="186">
        <f xml:space="preserve"> FinStat!O$48</f>
        <v>5832.2990652173903</v>
      </c>
      <c r="P23" s="186">
        <f xml:space="preserve"> FinStat!P$48</f>
        <v>-3879.4083333333328</v>
      </c>
      <c r="Q23" s="186">
        <f xml:space="preserve"> FinStat!Q$48</f>
        <v>-1111.388736263737</v>
      </c>
      <c r="R23" s="186">
        <f xml:space="preserve"> FinStat!R$48</f>
        <v>-479.98543478261217</v>
      </c>
      <c r="S23" s="186">
        <f xml:space="preserve"> FinStat!S$48</f>
        <v>6113.5490652173885</v>
      </c>
      <c r="T23" s="186">
        <f xml:space="preserve"> FinStat!T$48</f>
        <v>-3598.1583333333356</v>
      </c>
      <c r="U23" s="186">
        <f xml:space="preserve"> FinStat!U$48</f>
        <v>-830.13873626373879</v>
      </c>
      <c r="V23" s="186">
        <f xml:space="preserve"> FinStat!V$48</f>
        <v>-198.73543478260854</v>
      </c>
      <c r="W23" s="186">
        <f xml:space="preserve"> FinStat!W$48</f>
        <v>6394.7990652173867</v>
      </c>
      <c r="X23" s="186">
        <f xml:space="preserve"> FinStat!X$48</f>
        <v>-1203.3397362637356</v>
      </c>
      <c r="Y23" s="186">
        <f xml:space="preserve"> FinStat!Y$48</f>
        <v>-548.88873626374061</v>
      </c>
      <c r="Z23" s="186">
        <f xml:space="preserve"> FinStat!Z$48</f>
        <v>82.514565217391464</v>
      </c>
      <c r="AA23" s="186">
        <f xml:space="preserve"> FinStat!AA$48</f>
        <v>4565.9870652173922</v>
      </c>
      <c r="AB23" s="186">
        <f xml:space="preserve"> FinStat!AB$48</f>
        <v>2761.562666666664</v>
      </c>
      <c r="AC23" s="186">
        <f xml:space="preserve"> FinStat!AC$48</f>
        <v>3412.0487637362703</v>
      </c>
      <c r="AD23" s="186">
        <f xml:space="preserve"> FinStat!AD$48</f>
        <v>3973.1395652173915</v>
      </c>
      <c r="AE23" s="186">
        <f xml:space="preserve"> FinStat!AE$48</f>
        <v>8386.2995652173922</v>
      </c>
      <c r="AF23" s="186">
        <f xml:space="preserve"> FinStat!AF$48</f>
        <v>2761.5626666666676</v>
      </c>
      <c r="AG23" s="186">
        <f xml:space="preserve"> FinStat!AG$48</f>
        <v>3412.0487637362594</v>
      </c>
      <c r="AH23" s="186">
        <f xml:space="preserve"> FinStat!AH$48</f>
        <v>3973.1395652173915</v>
      </c>
      <c r="AI23" s="186">
        <f xml:space="preserve"> FinStat!AI$48</f>
        <v>8386.2995652173959</v>
      </c>
      <c r="AJ23" s="186">
        <f xml:space="preserve"> FinStat!AJ$48</f>
        <v>2761.5626666666603</v>
      </c>
      <c r="AK23" s="186">
        <f xml:space="preserve"> FinStat!AK$48</f>
        <v>3412.0487637362667</v>
      </c>
      <c r="AL23" s="186">
        <f xml:space="preserve"> FinStat!AL$48</f>
        <v>3973.1395652173915</v>
      </c>
      <c r="AM23" s="186">
        <f xml:space="preserve"> FinStat!AM$48</f>
        <v>8386.2995652173886</v>
      </c>
      <c r="AN23" s="186">
        <f xml:space="preserve"> FinStat!AN$48</f>
        <v>2827.9102637362644</v>
      </c>
      <c r="AO23" s="186">
        <f xml:space="preserve"> FinStat!AO$48</f>
        <v>3412.0487637362594</v>
      </c>
      <c r="AP23" s="186">
        <f xml:space="preserve"> FinStat!AP$48</f>
        <v>3973.1395652173915</v>
      </c>
      <c r="AQ23" s="186">
        <f xml:space="preserve"> FinStat!AQ$48</f>
        <v>8386.2995652173886</v>
      </c>
      <c r="AR23" s="186">
        <f xml:space="preserve"> FinStat!AR$48</f>
        <v>2761.5626666666676</v>
      </c>
      <c r="AS23" s="186">
        <f xml:space="preserve"> FinStat!AS$48</f>
        <v>3412.0487637362594</v>
      </c>
      <c r="AT23" s="186">
        <f xml:space="preserve"> FinStat!AT$48</f>
        <v>3973.1395652173915</v>
      </c>
      <c r="AU23" s="186">
        <f xml:space="preserve"> FinStat!AU$48</f>
        <v>8386.2995652174031</v>
      </c>
      <c r="AV23" s="186">
        <f xml:space="preserve"> FinStat!AV$48</f>
        <v>2761.5626666666676</v>
      </c>
      <c r="AW23" s="186">
        <f xml:space="preserve"> FinStat!AW$48</f>
        <v>3412.0487637362667</v>
      </c>
      <c r="AX23" s="186">
        <f xml:space="preserve"> FinStat!AX$48</f>
        <v>3973.1395652173915</v>
      </c>
      <c r="AY23" s="186">
        <f xml:space="preserve"> FinStat!AY$48</f>
        <v>8386.2995652174031</v>
      </c>
      <c r="AZ23" s="186">
        <f xml:space="preserve"> FinStat!AZ$48</f>
        <v>2761.5626666666676</v>
      </c>
      <c r="BA23" s="186">
        <f xml:space="preserve"> FinStat!BA$48</f>
        <v>3412.0487637362667</v>
      </c>
      <c r="BB23" s="186">
        <f xml:space="preserve"> FinStat!BB$48</f>
        <v>3973.1395652173915</v>
      </c>
      <c r="BC23" s="186">
        <f xml:space="preserve"> FinStat!BC$48</f>
        <v>8386.2995652174104</v>
      </c>
      <c r="BD23" s="186">
        <f xml:space="preserve"> FinStat!BD$48</f>
        <v>2827.9102637362571</v>
      </c>
      <c r="BE23" s="186">
        <f xml:space="preserve"> FinStat!BE$48</f>
        <v>3412.0487637362667</v>
      </c>
      <c r="BF23" s="186">
        <f xml:space="preserve"> FinStat!BF$48</f>
        <v>3973.1395652173915</v>
      </c>
      <c r="BG23" s="186">
        <f xml:space="preserve"> FinStat!BG$48</f>
        <v>8386.2995652174104</v>
      </c>
      <c r="BH23" s="186">
        <f xml:space="preserve"> FinStat!BH$48</f>
        <v>2761.5626666666603</v>
      </c>
      <c r="BI23" s="186">
        <f xml:space="preserve"> FinStat!BI$48</f>
        <v>3412.0487637362667</v>
      </c>
      <c r="BJ23" s="186">
        <f xml:space="preserve"> FinStat!BJ$48</f>
        <v>3973.1395652173915</v>
      </c>
      <c r="BK23" s="186">
        <f xml:space="preserve"> FinStat!BK$48</f>
        <v>8386.2995652173959</v>
      </c>
      <c r="BL23" s="186">
        <f xml:space="preserve"> FinStat!BL$48</f>
        <v>2761.5626666666749</v>
      </c>
      <c r="BM23" s="186">
        <f xml:space="preserve"> FinStat!BM$48</f>
        <v>3412.0487637362667</v>
      </c>
      <c r="BN23" s="186">
        <f xml:space="preserve"> FinStat!BN$48</f>
        <v>3973.1395652173915</v>
      </c>
      <c r="BO23" s="186">
        <f xml:space="preserve"> FinStat!BO$48</f>
        <v>8386.2995652174104</v>
      </c>
      <c r="BP23" s="186">
        <f xml:space="preserve"> FinStat!BP$48</f>
        <v>2761.5626666666603</v>
      </c>
      <c r="BQ23" s="186">
        <f xml:space="preserve"> FinStat!BQ$48</f>
        <v>3412.0487637362667</v>
      </c>
      <c r="BR23" s="186">
        <f xml:space="preserve"> FinStat!BR$48</f>
        <v>3973.1395652173915</v>
      </c>
      <c r="BS23" s="186">
        <f xml:space="preserve"> FinStat!BS$48</f>
        <v>8386.2995652173959</v>
      </c>
      <c r="BT23" s="186">
        <f xml:space="preserve"> FinStat!BT$48</f>
        <v>0</v>
      </c>
      <c r="BU23" s="186">
        <f xml:space="preserve"> FinStat!BU$48</f>
        <v>0</v>
      </c>
      <c r="BV23" s="186">
        <f xml:space="preserve"> FinStat!BV$48</f>
        <v>0</v>
      </c>
      <c r="BW23" s="186">
        <f xml:space="preserve"> FinStat!BW$48</f>
        <v>0</v>
      </c>
      <c r="BX23" s="158"/>
    </row>
    <row r="24" spans="1:76" ht="14.4" x14ac:dyDescent="0.25">
      <c r="A24" s="56"/>
      <c r="B24" s="56"/>
      <c r="C24" s="57"/>
      <c r="D24" s="58" t="s">
        <v>31</v>
      </c>
      <c r="E24" s="59" t="str">
        <f t="shared" ref="E24:AJ24" si="69" xml:space="preserve"> E$44</f>
        <v>DIVIDEND PAY OUT POS</v>
      </c>
      <c r="F24" s="59">
        <f t="shared" si="69"/>
        <v>0</v>
      </c>
      <c r="G24" s="59">
        <f t="shared" si="69"/>
        <v>0</v>
      </c>
      <c r="H24" s="59">
        <f t="shared" si="69"/>
        <v>0</v>
      </c>
      <c r="I24" s="59">
        <f t="shared" si="69"/>
        <v>0</v>
      </c>
      <c r="J24" s="59">
        <f t="shared" si="69"/>
        <v>0</v>
      </c>
      <c r="K24" s="59">
        <f t="shared" si="69"/>
        <v>0</v>
      </c>
      <c r="L24" s="59">
        <f t="shared" si="69"/>
        <v>1224.0656250000002</v>
      </c>
      <c r="M24" s="59">
        <f t="shared" si="69"/>
        <v>874.95468749999975</v>
      </c>
      <c r="N24" s="59">
        <f t="shared" si="69"/>
        <v>981.00046874999975</v>
      </c>
      <c r="O24" s="59">
        <f t="shared" si="69"/>
        <v>4326.8677968749998</v>
      </c>
      <c r="P24" s="59">
        <f t="shared" si="69"/>
        <v>1242.9682734375001</v>
      </c>
      <c r="Q24" s="59">
        <f t="shared" si="69"/>
        <v>989.87476171874971</v>
      </c>
      <c r="R24" s="59">
        <f t="shared" si="69"/>
        <v>1143.9292558593747</v>
      </c>
      <c r="S24" s="59">
        <f t="shared" si="69"/>
        <v>4513.8009404296872</v>
      </c>
      <c r="T24" s="59">
        <f t="shared" si="69"/>
        <v>1441.9035952148438</v>
      </c>
      <c r="U24" s="59">
        <f t="shared" si="69"/>
        <v>1194.8111726074217</v>
      </c>
      <c r="V24" s="59">
        <f t="shared" si="69"/>
        <v>1351.8662113037108</v>
      </c>
      <c r="W24" s="59">
        <f t="shared" si="69"/>
        <v>4723.2381681518555</v>
      </c>
      <c r="X24" s="59">
        <f t="shared" si="69"/>
        <v>2738.5120840759278</v>
      </c>
      <c r="Y24" s="59">
        <f t="shared" si="69"/>
        <v>1948.5841670379637</v>
      </c>
      <c r="Z24" s="59">
        <f t="shared" si="69"/>
        <v>1834.2214585189818</v>
      </c>
      <c r="AA24" s="59">
        <f t="shared" si="69"/>
        <v>3985.8772917594906</v>
      </c>
      <c r="AB24" s="59">
        <f t="shared" si="69"/>
        <v>2449.321145879745</v>
      </c>
      <c r="AC24" s="59">
        <f t="shared" si="69"/>
        <v>1883.0902604398721</v>
      </c>
      <c r="AD24" s="59">
        <f t="shared" si="69"/>
        <v>1854.208880219936</v>
      </c>
      <c r="AE24" s="59">
        <f t="shared" si="69"/>
        <v>4022.2381901099675</v>
      </c>
      <c r="AF24" s="59">
        <f t="shared" si="69"/>
        <v>2467.5015950549837</v>
      </c>
      <c r="AG24" s="59">
        <f t="shared" si="69"/>
        <v>1892.1804850274916</v>
      </c>
      <c r="AH24" s="59">
        <f t="shared" si="69"/>
        <v>1858.7539925137457</v>
      </c>
      <c r="AI24" s="59">
        <f t="shared" si="69"/>
        <v>4024.5107462568722</v>
      </c>
      <c r="AJ24" s="59">
        <f t="shared" si="69"/>
        <v>2468.6378731284358</v>
      </c>
      <c r="AK24" s="59">
        <f t="shared" ref="AK24:BP24" si="70" xml:space="preserve"> AK$44</f>
        <v>1892.7486240642174</v>
      </c>
      <c r="AL24" s="59">
        <f t="shared" si="70"/>
        <v>1859.0380620321084</v>
      </c>
      <c r="AM24" s="59">
        <f t="shared" si="70"/>
        <v>4024.6527810160537</v>
      </c>
      <c r="AN24" s="59">
        <f t="shared" si="70"/>
        <v>2494.6881405080271</v>
      </c>
      <c r="AO24" s="59">
        <f t="shared" si="70"/>
        <v>1905.7737577540133</v>
      </c>
      <c r="AP24" s="59">
        <f t="shared" si="70"/>
        <v>1865.5506288770066</v>
      </c>
      <c r="AQ24" s="59">
        <f t="shared" si="70"/>
        <v>4027.9090644385028</v>
      </c>
      <c r="AR24" s="59">
        <f t="shared" si="70"/>
        <v>2470.3370322192513</v>
      </c>
      <c r="AS24" s="59">
        <f t="shared" si="70"/>
        <v>1893.5982036096252</v>
      </c>
      <c r="AT24" s="59">
        <f t="shared" si="70"/>
        <v>1859.4628518048125</v>
      </c>
      <c r="AU24" s="59">
        <f t="shared" si="70"/>
        <v>4024.865175902406</v>
      </c>
      <c r="AV24" s="59">
        <f t="shared" si="70"/>
        <v>2468.8150879512027</v>
      </c>
      <c r="AW24" s="59">
        <f t="shared" si="70"/>
        <v>1892.8372314756011</v>
      </c>
      <c r="AX24" s="59">
        <f t="shared" si="70"/>
        <v>1859.0823657378005</v>
      </c>
      <c r="AY24" s="59">
        <f t="shared" si="70"/>
        <v>4024.6749328688998</v>
      </c>
      <c r="AZ24" s="59">
        <f t="shared" si="70"/>
        <v>2468.7199664344498</v>
      </c>
      <c r="BA24" s="59">
        <f t="shared" si="70"/>
        <v>1892.7896707172245</v>
      </c>
      <c r="BB24" s="59">
        <f t="shared" si="70"/>
        <v>1859.0585853586122</v>
      </c>
      <c r="BC24" s="59">
        <f t="shared" si="70"/>
        <v>4024.6630426793054</v>
      </c>
      <c r="BD24" s="59">
        <f t="shared" si="70"/>
        <v>2494.6932713396527</v>
      </c>
      <c r="BE24" s="59">
        <f t="shared" si="70"/>
        <v>1905.7763231698259</v>
      </c>
      <c r="BF24" s="59">
        <f t="shared" si="70"/>
        <v>1865.5519115849129</v>
      </c>
      <c r="BG24" s="59">
        <f t="shared" si="70"/>
        <v>4027.909705792456</v>
      </c>
      <c r="BH24" s="59">
        <f t="shared" si="70"/>
        <v>3501.5873528962275</v>
      </c>
      <c r="BI24" s="59">
        <f t="shared" si="70"/>
        <v>3440.4733639481133</v>
      </c>
      <c r="BJ24" s="59">
        <f t="shared" si="70"/>
        <v>3664.1504319740561</v>
      </c>
      <c r="BK24" s="59">
        <f t="shared" si="70"/>
        <v>5958.4589659870271</v>
      </c>
      <c r="BL24" s="59">
        <f t="shared" si="70"/>
        <v>4466.8619829935133</v>
      </c>
      <c r="BM24" s="59">
        <f t="shared" si="70"/>
        <v>3923.1106789967562</v>
      </c>
      <c r="BN24" s="59">
        <f t="shared" si="70"/>
        <v>3905.4690894983778</v>
      </c>
      <c r="BO24" s="59">
        <f t="shared" si="70"/>
        <v>6079.118294749188</v>
      </c>
      <c r="BP24" s="59">
        <f t="shared" si="70"/>
        <v>4527.1916473745932</v>
      </c>
      <c r="BQ24" s="59">
        <f t="shared" ref="BQ24:BW24" si="71" xml:space="preserve"> BQ$44</f>
        <v>3953.2755111872962</v>
      </c>
      <c r="BR24" s="59">
        <f t="shared" si="71"/>
        <v>3920.5515055936476</v>
      </c>
      <c r="BS24" s="59">
        <f t="shared" si="71"/>
        <v>6086.6595027968233</v>
      </c>
      <c r="BT24" s="59">
        <f t="shared" si="71"/>
        <v>3043.3297513984116</v>
      </c>
      <c r="BU24" s="59">
        <f t="shared" si="71"/>
        <v>1521.6648756992058</v>
      </c>
      <c r="BV24" s="59">
        <f t="shared" si="71"/>
        <v>760.83243784960291</v>
      </c>
      <c r="BW24" s="59">
        <f t="shared" si="71"/>
        <v>380.41621892480146</v>
      </c>
      <c r="BX24" s="59"/>
    </row>
    <row r="25" spans="1:76" s="182" customFormat="1" ht="14.4" x14ac:dyDescent="0.25">
      <c r="A25" s="190"/>
      <c r="B25" s="190"/>
      <c r="C25" s="191"/>
      <c r="D25" s="192"/>
      <c r="E25" s="192" t="s">
        <v>166</v>
      </c>
      <c r="F25" s="192"/>
      <c r="G25" s="192"/>
      <c r="H25" s="192"/>
      <c r="I25" s="192"/>
      <c r="J25" s="192">
        <f xml:space="preserve"> IF(J20 = 1, $F19, J22 + J23 - J24)</f>
        <v>0</v>
      </c>
      <c r="K25" s="192">
        <f t="shared" ref="K25:BV25" si="72" xml:space="preserve"> IF(K20 = 1, $F19, K22 + K23 - K24)</f>
        <v>2300</v>
      </c>
      <c r="L25" s="192">
        <f t="shared" si="72"/>
        <v>-3084.723958333333</v>
      </c>
      <c r="M25" s="192">
        <f t="shared" si="72"/>
        <v>-5352.3173820970696</v>
      </c>
      <c r="N25" s="192">
        <f t="shared" si="72"/>
        <v>-7094.5532856296786</v>
      </c>
      <c r="O25" s="192">
        <f t="shared" si="72"/>
        <v>-5589.1220172872881</v>
      </c>
      <c r="P25" s="192">
        <f t="shared" si="72"/>
        <v>-10711.498624058122</v>
      </c>
      <c r="Q25" s="192">
        <f t="shared" si="72"/>
        <v>-12812.762122040609</v>
      </c>
      <c r="R25" s="192">
        <f t="shared" si="72"/>
        <v>-14436.676812682597</v>
      </c>
      <c r="S25" s="192">
        <f t="shared" si="72"/>
        <v>-12836.928687894895</v>
      </c>
      <c r="T25" s="192">
        <f t="shared" si="72"/>
        <v>-17876.990616443076</v>
      </c>
      <c r="U25" s="192">
        <f t="shared" si="72"/>
        <v>-19901.940525314236</v>
      </c>
      <c r="V25" s="192">
        <f t="shared" si="72"/>
        <v>-21452.542171400553</v>
      </c>
      <c r="W25" s="192">
        <f t="shared" si="72"/>
        <v>-19780.981274335023</v>
      </c>
      <c r="X25" s="192">
        <f t="shared" si="72"/>
        <v>-23722.833094674686</v>
      </c>
      <c r="Y25" s="192">
        <f t="shared" si="72"/>
        <v>-26220.305997976389</v>
      </c>
      <c r="Z25" s="192">
        <f t="shared" si="72"/>
        <v>-27972.01289127798</v>
      </c>
      <c r="AA25" s="192">
        <f t="shared" si="72"/>
        <v>-27391.903117820078</v>
      </c>
      <c r="AB25" s="192">
        <f t="shared" si="72"/>
        <v>-27079.661597033159</v>
      </c>
      <c r="AC25" s="192">
        <f t="shared" si="72"/>
        <v>-25550.70309373676</v>
      </c>
      <c r="AD25" s="192">
        <f t="shared" si="72"/>
        <v>-23431.772408739304</v>
      </c>
      <c r="AE25" s="192">
        <f t="shared" si="72"/>
        <v>-19067.71103363188</v>
      </c>
      <c r="AF25" s="192">
        <f t="shared" si="72"/>
        <v>-18773.649962020194</v>
      </c>
      <c r="AG25" s="192">
        <f t="shared" si="72"/>
        <v>-17253.781683311427</v>
      </c>
      <c r="AH25" s="192">
        <f t="shared" si="72"/>
        <v>-15139.39611060778</v>
      </c>
      <c r="AI25" s="192">
        <f t="shared" si="72"/>
        <v>-10777.607291647257</v>
      </c>
      <c r="AJ25" s="192">
        <f t="shared" si="72"/>
        <v>-10484.682498109032</v>
      </c>
      <c r="AK25" s="192">
        <f t="shared" si="72"/>
        <v>-8965.382358436982</v>
      </c>
      <c r="AL25" s="192">
        <f t="shared" si="72"/>
        <v>-6851.280855251699</v>
      </c>
      <c r="AM25" s="192">
        <f t="shared" si="72"/>
        <v>-2489.6340710503641</v>
      </c>
      <c r="AN25" s="192">
        <f t="shared" si="72"/>
        <v>-2156.4119478221269</v>
      </c>
      <c r="AO25" s="192">
        <f t="shared" si="72"/>
        <v>-650.13694183988082</v>
      </c>
      <c r="AP25" s="192">
        <f t="shared" si="72"/>
        <v>1457.451994500504</v>
      </c>
      <c r="AQ25" s="192">
        <f t="shared" si="72"/>
        <v>5815.8424952793903</v>
      </c>
      <c r="AR25" s="192">
        <f t="shared" si="72"/>
        <v>6107.0681297268075</v>
      </c>
      <c r="AS25" s="192">
        <f t="shared" si="72"/>
        <v>7625.5186898534412</v>
      </c>
      <c r="AT25" s="192">
        <f t="shared" si="72"/>
        <v>9739.1954032660215</v>
      </c>
      <c r="AU25" s="192">
        <f t="shared" si="72"/>
        <v>14100.629792581018</v>
      </c>
      <c r="AV25" s="192">
        <f t="shared" si="72"/>
        <v>14393.377371296483</v>
      </c>
      <c r="AW25" s="192">
        <f t="shared" si="72"/>
        <v>15912.588903557149</v>
      </c>
      <c r="AX25" s="192">
        <f t="shared" si="72"/>
        <v>18026.646103036743</v>
      </c>
      <c r="AY25" s="192">
        <f t="shared" si="72"/>
        <v>22388.270735385246</v>
      </c>
      <c r="AZ25" s="192">
        <f t="shared" si="72"/>
        <v>22681.113435617466</v>
      </c>
      <c r="BA25" s="192">
        <f t="shared" si="72"/>
        <v>24200.372528636508</v>
      </c>
      <c r="BB25" s="192">
        <f t="shared" si="72"/>
        <v>26314.453508495288</v>
      </c>
      <c r="BC25" s="192">
        <f t="shared" si="72"/>
        <v>30676.090031033389</v>
      </c>
      <c r="BD25" s="192">
        <f t="shared" si="72"/>
        <v>31009.307023429996</v>
      </c>
      <c r="BE25" s="192">
        <f t="shared" si="72"/>
        <v>32515.579463996437</v>
      </c>
      <c r="BF25" s="192">
        <f t="shared" si="72"/>
        <v>34623.167117628909</v>
      </c>
      <c r="BG25" s="192">
        <f t="shared" si="72"/>
        <v>38981.556977053864</v>
      </c>
      <c r="BH25" s="192">
        <f t="shared" si="72"/>
        <v>38241.532290824296</v>
      </c>
      <c r="BI25" s="192">
        <f t="shared" si="72"/>
        <v>38213.107690612451</v>
      </c>
      <c r="BJ25" s="192">
        <f t="shared" si="72"/>
        <v>38522.096823855783</v>
      </c>
      <c r="BK25" s="192">
        <f t="shared" si="72"/>
        <v>40949.937423086158</v>
      </c>
      <c r="BL25" s="192">
        <f t="shared" si="72"/>
        <v>39244.638106759317</v>
      </c>
      <c r="BM25" s="192">
        <f t="shared" si="72"/>
        <v>38733.576191498825</v>
      </c>
      <c r="BN25" s="192">
        <f t="shared" si="72"/>
        <v>38801.246667217834</v>
      </c>
      <c r="BO25" s="192">
        <f t="shared" si="72"/>
        <v>41108.42793768605</v>
      </c>
      <c r="BP25" s="192">
        <f t="shared" si="72"/>
        <v>39342.798956978113</v>
      </c>
      <c r="BQ25" s="192">
        <f t="shared" si="72"/>
        <v>38801.572209527083</v>
      </c>
      <c r="BR25" s="192">
        <f t="shared" si="72"/>
        <v>38854.160269150823</v>
      </c>
      <c r="BS25" s="192">
        <f t="shared" si="72"/>
        <v>41153.800331571394</v>
      </c>
      <c r="BT25" s="192">
        <f t="shared" si="72"/>
        <v>38110.47058017298</v>
      </c>
      <c r="BU25" s="192">
        <f t="shared" si="72"/>
        <v>36588.805704473772</v>
      </c>
      <c r="BV25" s="192">
        <f t="shared" si="72"/>
        <v>35827.973266624169</v>
      </c>
      <c r="BW25" s="192">
        <f xml:space="preserve"> IF(BW20 = 1, $F19, BW22 + BW23 - BW24)</f>
        <v>35447.557047699367</v>
      </c>
      <c r="BX25" s="193"/>
    </row>
    <row r="27" spans="1:76" ht="14.4" x14ac:dyDescent="0.25">
      <c r="A27" s="52" t="s">
        <v>253</v>
      </c>
      <c r="B27" s="52"/>
      <c r="C27" s="53"/>
      <c r="D27" s="54"/>
      <c r="E27" s="55"/>
      <c r="F27" s="55"/>
      <c r="G27" s="55"/>
      <c r="H27" s="55"/>
      <c r="I27" s="55"/>
      <c r="J27" s="55"/>
      <c r="K27" s="55"/>
      <c r="L27" s="55"/>
      <c r="M27" s="55"/>
      <c r="N27" s="55"/>
      <c r="O27" s="55"/>
      <c r="P27" s="55"/>
      <c r="Q27" s="55"/>
      <c r="R27" s="55"/>
      <c r="S27" s="55"/>
      <c r="T27" s="55"/>
      <c r="U27" s="55"/>
      <c r="V27" s="55"/>
      <c r="W27" s="55"/>
      <c r="X27" s="55"/>
      <c r="Y27" s="55"/>
      <c r="Z27" s="55"/>
      <c r="AA27" s="55"/>
      <c r="AB27" s="55"/>
      <c r="AC27" s="55"/>
      <c r="AD27" s="55"/>
      <c r="AE27" s="55"/>
      <c r="AF27" s="55"/>
      <c r="AG27" s="55"/>
      <c r="AH27" s="55"/>
      <c r="AI27" s="55"/>
      <c r="AJ27" s="55"/>
      <c r="AK27" s="55"/>
      <c r="AL27" s="55"/>
      <c r="AM27" s="55"/>
      <c r="AN27" s="55"/>
      <c r="AO27" s="55"/>
      <c r="AP27" s="55"/>
      <c r="AQ27" s="55"/>
      <c r="AR27" s="55"/>
      <c r="AS27" s="55"/>
      <c r="AT27" s="55"/>
      <c r="AU27" s="55"/>
      <c r="AV27" s="55"/>
      <c r="AW27" s="55"/>
      <c r="AX27" s="55"/>
      <c r="AY27" s="55"/>
      <c r="AZ27" s="55"/>
      <c r="BA27" s="55"/>
      <c r="BB27" s="55"/>
      <c r="BC27" s="55"/>
      <c r="BD27" s="55"/>
      <c r="BE27" s="55"/>
      <c r="BF27" s="55"/>
      <c r="BG27" s="55"/>
      <c r="BH27" s="55"/>
      <c r="BI27" s="55"/>
      <c r="BJ27" s="55"/>
      <c r="BK27" s="55"/>
      <c r="BL27" s="55"/>
      <c r="BM27" s="55"/>
      <c r="BN27" s="55"/>
      <c r="BO27" s="55"/>
      <c r="BP27" s="55"/>
      <c r="BQ27" s="55"/>
      <c r="BR27" s="55"/>
      <c r="BS27" s="55"/>
      <c r="BT27" s="55"/>
      <c r="BU27" s="55"/>
      <c r="BV27" s="55"/>
      <c r="BW27" s="55"/>
      <c r="BX27" s="59"/>
    </row>
    <row r="28" spans="1:76" ht="14.4" x14ac:dyDescent="0.25">
      <c r="A28" s="52"/>
      <c r="B28" s="52"/>
      <c r="C28" s="53"/>
      <c r="D28" s="54"/>
      <c r="E28" s="55"/>
      <c r="F28" s="55"/>
      <c r="G28" s="55"/>
      <c r="H28" s="55"/>
      <c r="I28" s="55"/>
      <c r="J28" s="55"/>
      <c r="K28" s="55"/>
      <c r="L28" s="55"/>
      <c r="M28" s="55"/>
      <c r="N28" s="55"/>
      <c r="O28" s="55"/>
      <c r="P28" s="55"/>
      <c r="Q28" s="55"/>
      <c r="R28" s="55"/>
      <c r="S28" s="55"/>
      <c r="T28" s="55"/>
      <c r="U28" s="55"/>
      <c r="V28" s="55"/>
      <c r="W28" s="55"/>
      <c r="X28" s="55"/>
      <c r="Y28" s="55"/>
      <c r="Z28" s="55"/>
      <c r="AA28" s="55"/>
      <c r="AB28" s="55"/>
      <c r="AC28" s="55"/>
      <c r="AD28" s="55"/>
      <c r="AE28" s="55"/>
      <c r="AF28" s="55"/>
      <c r="AG28" s="55"/>
      <c r="AH28" s="55"/>
      <c r="AI28" s="55"/>
      <c r="AJ28" s="55"/>
      <c r="AK28" s="55"/>
      <c r="AL28" s="55"/>
      <c r="AM28" s="55"/>
      <c r="AN28" s="55"/>
      <c r="AO28" s="55"/>
      <c r="AP28" s="55"/>
      <c r="AQ28" s="55"/>
      <c r="AR28" s="55"/>
      <c r="AS28" s="55"/>
      <c r="AT28" s="55"/>
      <c r="AU28" s="55"/>
      <c r="AV28" s="55"/>
      <c r="AW28" s="55"/>
      <c r="AX28" s="55"/>
      <c r="AY28" s="55"/>
      <c r="AZ28" s="55"/>
      <c r="BA28" s="55"/>
      <c r="BB28" s="55"/>
      <c r="BC28" s="55"/>
      <c r="BD28" s="55"/>
      <c r="BE28" s="55"/>
      <c r="BF28" s="55"/>
      <c r="BG28" s="55"/>
      <c r="BH28" s="55"/>
      <c r="BI28" s="55"/>
      <c r="BJ28" s="55"/>
      <c r="BK28" s="55"/>
      <c r="BL28" s="55"/>
      <c r="BM28" s="55"/>
      <c r="BN28" s="55"/>
      <c r="BO28" s="55"/>
      <c r="BP28" s="55"/>
      <c r="BQ28" s="55"/>
      <c r="BR28" s="55"/>
      <c r="BS28" s="55"/>
      <c r="BT28" s="55"/>
      <c r="BU28" s="55"/>
      <c r="BV28" s="55"/>
      <c r="BW28" s="55"/>
      <c r="BX28" s="54"/>
    </row>
    <row r="29" spans="1:76" ht="14.4" x14ac:dyDescent="0.25">
      <c r="A29" s="140"/>
      <c r="B29" s="140"/>
      <c r="C29" s="141"/>
      <c r="D29" s="142"/>
      <c r="E29" s="189" t="str">
        <f xml:space="preserve"> InpC!E$103</f>
        <v>Equity share capital - initial balance</v>
      </c>
      <c r="F29" s="189">
        <f xml:space="preserve"> InpC!F$103</f>
        <v>37300</v>
      </c>
      <c r="G29" s="188" t="str">
        <f xml:space="preserve"> InpC!G$103</f>
        <v>USD k</v>
      </c>
      <c r="H29" s="142"/>
      <c r="I29" s="142"/>
      <c r="J29" s="142"/>
      <c r="K29" s="142"/>
      <c r="L29" s="142"/>
      <c r="M29" s="142"/>
      <c r="N29" s="142"/>
      <c r="O29" s="142"/>
      <c r="P29" s="142"/>
      <c r="Q29" s="142"/>
      <c r="R29" s="142"/>
      <c r="S29" s="142"/>
      <c r="T29" s="142"/>
      <c r="U29" s="142"/>
      <c r="V29" s="142"/>
      <c r="W29" s="142"/>
      <c r="X29" s="142"/>
      <c r="Y29" s="142"/>
      <c r="Z29" s="142"/>
      <c r="AA29" s="142"/>
      <c r="AB29" s="142"/>
      <c r="AC29" s="142"/>
      <c r="AD29" s="142"/>
      <c r="AE29" s="142"/>
      <c r="AF29" s="142"/>
      <c r="AG29" s="142"/>
      <c r="AH29" s="142"/>
      <c r="AI29" s="142"/>
      <c r="AJ29" s="142"/>
      <c r="AK29" s="142"/>
      <c r="AL29" s="142"/>
      <c r="AM29" s="142"/>
      <c r="AN29" s="142"/>
      <c r="AO29" s="142"/>
      <c r="AP29" s="142"/>
      <c r="AQ29" s="142"/>
      <c r="AR29" s="142"/>
      <c r="AS29" s="142"/>
      <c r="AT29" s="142"/>
      <c r="AU29" s="142"/>
      <c r="AV29" s="142"/>
      <c r="AW29" s="142"/>
      <c r="AX29" s="142"/>
      <c r="AY29" s="142"/>
      <c r="AZ29" s="142"/>
      <c r="BA29" s="142"/>
      <c r="BB29" s="142"/>
      <c r="BC29" s="142"/>
      <c r="BD29" s="142"/>
      <c r="BE29" s="142"/>
      <c r="BF29" s="142"/>
      <c r="BG29" s="142"/>
      <c r="BH29" s="142"/>
      <c r="BI29" s="142"/>
      <c r="BJ29" s="142"/>
      <c r="BK29" s="142"/>
      <c r="BL29" s="142"/>
      <c r="BM29" s="142"/>
      <c r="BN29" s="142"/>
      <c r="BO29" s="142"/>
      <c r="BP29" s="142"/>
      <c r="BQ29" s="142"/>
      <c r="BR29" s="142"/>
      <c r="BS29" s="142"/>
      <c r="BT29" s="142"/>
      <c r="BU29" s="142"/>
      <c r="BV29" s="142"/>
      <c r="BW29" s="142"/>
      <c r="BX29" s="59"/>
    </row>
    <row r="30" spans="1:76" s="45" customFormat="1" ht="14.4" x14ac:dyDescent="0.25">
      <c r="A30" s="56"/>
      <c r="B30" s="56"/>
      <c r="C30" s="57"/>
      <c r="D30" s="59"/>
      <c r="E30" s="110" t="str">
        <f>Time!E$39</f>
        <v>Acquisition / initial balance date flag</v>
      </c>
      <c r="F30" s="110">
        <f>Time!F$39</f>
        <v>0</v>
      </c>
      <c r="G30" s="110" t="str">
        <f>Time!G$39</f>
        <v>flag</v>
      </c>
      <c r="H30" s="110">
        <f>Time!H$39</f>
        <v>1</v>
      </c>
      <c r="I30" s="110">
        <f>Time!I$39</f>
        <v>0</v>
      </c>
      <c r="J30" s="110">
        <f>Time!J$39</f>
        <v>0</v>
      </c>
      <c r="K30" s="110">
        <f>Time!K$39</f>
        <v>1</v>
      </c>
      <c r="L30" s="110">
        <f>Time!L$39</f>
        <v>0</v>
      </c>
      <c r="M30" s="110">
        <f>Time!M$39</f>
        <v>0</v>
      </c>
      <c r="N30" s="110">
        <f>Time!N$39</f>
        <v>0</v>
      </c>
      <c r="O30" s="110">
        <f>Time!O$39</f>
        <v>0</v>
      </c>
      <c r="P30" s="110">
        <f>Time!P$39</f>
        <v>0</v>
      </c>
      <c r="Q30" s="110">
        <f>Time!Q$39</f>
        <v>0</v>
      </c>
      <c r="R30" s="110">
        <f>Time!R$39</f>
        <v>0</v>
      </c>
      <c r="S30" s="110">
        <f>Time!S$39</f>
        <v>0</v>
      </c>
      <c r="T30" s="110">
        <f>Time!T$39</f>
        <v>0</v>
      </c>
      <c r="U30" s="110">
        <f>Time!U$39</f>
        <v>0</v>
      </c>
      <c r="V30" s="110">
        <f>Time!V$39</f>
        <v>0</v>
      </c>
      <c r="W30" s="110">
        <f>Time!W$39</f>
        <v>0</v>
      </c>
      <c r="X30" s="110">
        <f>Time!X$39</f>
        <v>0</v>
      </c>
      <c r="Y30" s="110">
        <f>Time!Y$39</f>
        <v>0</v>
      </c>
      <c r="Z30" s="110">
        <f>Time!Z$39</f>
        <v>0</v>
      </c>
      <c r="AA30" s="110">
        <f>Time!AA$39</f>
        <v>0</v>
      </c>
      <c r="AB30" s="110">
        <f>Time!AB$39</f>
        <v>0</v>
      </c>
      <c r="AC30" s="110">
        <f>Time!AC$39</f>
        <v>0</v>
      </c>
      <c r="AD30" s="110">
        <f>Time!AD$39</f>
        <v>0</v>
      </c>
      <c r="AE30" s="110">
        <f>Time!AE$39</f>
        <v>0</v>
      </c>
      <c r="AF30" s="110">
        <f>Time!AF$39</f>
        <v>0</v>
      </c>
      <c r="AG30" s="110">
        <f>Time!AG$39</f>
        <v>0</v>
      </c>
      <c r="AH30" s="110">
        <f>Time!AH$39</f>
        <v>0</v>
      </c>
      <c r="AI30" s="110">
        <f>Time!AI$39</f>
        <v>0</v>
      </c>
      <c r="AJ30" s="110">
        <f>Time!AJ$39</f>
        <v>0</v>
      </c>
      <c r="AK30" s="110">
        <f>Time!AK$39</f>
        <v>0</v>
      </c>
      <c r="AL30" s="110">
        <f>Time!AL$39</f>
        <v>0</v>
      </c>
      <c r="AM30" s="110">
        <f>Time!AM$39</f>
        <v>0</v>
      </c>
      <c r="AN30" s="110">
        <f>Time!AN$39</f>
        <v>0</v>
      </c>
      <c r="AO30" s="110">
        <f>Time!AO$39</f>
        <v>0</v>
      </c>
      <c r="AP30" s="110">
        <f>Time!AP$39</f>
        <v>0</v>
      </c>
      <c r="AQ30" s="110">
        <f>Time!AQ$39</f>
        <v>0</v>
      </c>
      <c r="AR30" s="110">
        <f>Time!AR$39</f>
        <v>0</v>
      </c>
      <c r="AS30" s="110">
        <f>Time!AS$39</f>
        <v>0</v>
      </c>
      <c r="AT30" s="110">
        <f>Time!AT$39</f>
        <v>0</v>
      </c>
      <c r="AU30" s="110">
        <f>Time!AU$39</f>
        <v>0</v>
      </c>
      <c r="AV30" s="110">
        <f>Time!AV$39</f>
        <v>0</v>
      </c>
      <c r="AW30" s="110">
        <f>Time!AW$39</f>
        <v>0</v>
      </c>
      <c r="AX30" s="110">
        <f>Time!AX$39</f>
        <v>0</v>
      </c>
      <c r="AY30" s="110">
        <f>Time!AY$39</f>
        <v>0</v>
      </c>
      <c r="AZ30" s="110">
        <f>Time!AZ$39</f>
        <v>0</v>
      </c>
      <c r="BA30" s="110">
        <f>Time!BA$39</f>
        <v>0</v>
      </c>
      <c r="BB30" s="110">
        <f>Time!BB$39</f>
        <v>0</v>
      </c>
      <c r="BC30" s="110">
        <f>Time!BC$39</f>
        <v>0</v>
      </c>
      <c r="BD30" s="110">
        <f>Time!BD$39</f>
        <v>0</v>
      </c>
      <c r="BE30" s="110">
        <f>Time!BE$39</f>
        <v>0</v>
      </c>
      <c r="BF30" s="110">
        <f>Time!BF$39</f>
        <v>0</v>
      </c>
      <c r="BG30" s="110">
        <f>Time!BG$39</f>
        <v>0</v>
      </c>
      <c r="BH30" s="110">
        <f>Time!BH$39</f>
        <v>0</v>
      </c>
      <c r="BI30" s="110">
        <f>Time!BI$39</f>
        <v>0</v>
      </c>
      <c r="BJ30" s="110">
        <f>Time!BJ$39</f>
        <v>0</v>
      </c>
      <c r="BK30" s="110">
        <f>Time!BK$39</f>
        <v>0</v>
      </c>
      <c r="BL30" s="110">
        <f>Time!BL$39</f>
        <v>0</v>
      </c>
      <c r="BM30" s="110">
        <f>Time!BM$39</f>
        <v>0</v>
      </c>
      <c r="BN30" s="110">
        <f>Time!BN$39</f>
        <v>0</v>
      </c>
      <c r="BO30" s="110">
        <f>Time!BO$39</f>
        <v>0</v>
      </c>
      <c r="BP30" s="110">
        <f>Time!BP$39</f>
        <v>0</v>
      </c>
      <c r="BQ30" s="110">
        <f>Time!BQ$39</f>
        <v>0</v>
      </c>
      <c r="BR30" s="110">
        <f>Time!BR$39</f>
        <v>0</v>
      </c>
      <c r="BS30" s="110">
        <f>Time!BS$39</f>
        <v>0</v>
      </c>
      <c r="BT30" s="110">
        <f>Time!BT$39</f>
        <v>0</v>
      </c>
      <c r="BU30" s="110">
        <f>Time!BU$39</f>
        <v>0</v>
      </c>
      <c r="BV30" s="110">
        <f>Time!BV$39</f>
        <v>0</v>
      </c>
      <c r="BW30" s="110">
        <f>Time!BW$39</f>
        <v>0</v>
      </c>
      <c r="BX30" s="145"/>
    </row>
    <row r="31" spans="1:76" ht="14.4" x14ac:dyDescent="0.25">
      <c r="A31" s="56"/>
      <c r="B31" s="56"/>
      <c r="C31" s="57"/>
      <c r="D31" s="59"/>
      <c r="E31" s="109"/>
      <c r="F31" s="109"/>
      <c r="G31" s="109"/>
      <c r="H31" s="109"/>
      <c r="I31" s="109"/>
      <c r="J31" s="109"/>
      <c r="K31" s="109"/>
      <c r="L31" s="109"/>
      <c r="M31" s="109"/>
      <c r="N31" s="109"/>
      <c r="O31" s="109"/>
      <c r="P31" s="109"/>
      <c r="Q31" s="109"/>
      <c r="R31" s="109"/>
      <c r="S31" s="109"/>
      <c r="T31" s="109"/>
      <c r="U31" s="109"/>
      <c r="V31" s="109"/>
      <c r="W31" s="109"/>
      <c r="X31" s="109"/>
      <c r="Y31" s="109"/>
      <c r="Z31" s="109"/>
      <c r="AA31" s="109"/>
      <c r="AB31" s="109"/>
      <c r="AC31" s="109"/>
      <c r="AD31" s="109"/>
      <c r="AE31" s="109"/>
      <c r="AF31" s="109"/>
      <c r="AG31" s="109"/>
      <c r="AH31" s="109"/>
      <c r="AI31" s="109"/>
      <c r="AJ31" s="109"/>
      <c r="AK31" s="109"/>
      <c r="AL31" s="109"/>
      <c r="AM31" s="109"/>
      <c r="AN31" s="109"/>
      <c r="AO31" s="109"/>
      <c r="AP31" s="109"/>
      <c r="AQ31" s="109"/>
      <c r="AR31" s="109"/>
      <c r="AS31" s="109"/>
      <c r="AT31" s="109"/>
      <c r="AU31" s="109"/>
      <c r="AV31" s="109"/>
      <c r="AW31" s="109"/>
      <c r="AX31" s="109"/>
      <c r="AY31" s="109"/>
      <c r="AZ31" s="109"/>
      <c r="BA31" s="109"/>
      <c r="BB31" s="109"/>
      <c r="BC31" s="109"/>
      <c r="BD31" s="109"/>
      <c r="BE31" s="109"/>
      <c r="BF31" s="109"/>
      <c r="BG31" s="109"/>
      <c r="BH31" s="109"/>
      <c r="BI31" s="109"/>
      <c r="BJ31" s="109"/>
      <c r="BK31" s="109"/>
      <c r="BL31" s="109"/>
      <c r="BM31" s="109"/>
      <c r="BN31" s="109"/>
      <c r="BO31" s="109"/>
      <c r="BP31" s="109"/>
      <c r="BQ31" s="109"/>
      <c r="BR31" s="109"/>
      <c r="BS31" s="109"/>
      <c r="BT31" s="109"/>
      <c r="BU31" s="109"/>
      <c r="BV31" s="109"/>
      <c r="BW31" s="109"/>
      <c r="BX31" s="59"/>
    </row>
    <row r="32" spans="1:76" ht="14.4" x14ac:dyDescent="0.25">
      <c r="A32" s="56"/>
      <c r="B32" s="56"/>
      <c r="C32" s="57"/>
      <c r="D32" s="59"/>
      <c r="E32" s="59" t="s">
        <v>251</v>
      </c>
      <c r="F32" s="59"/>
      <c r="G32" s="59"/>
      <c r="H32" s="59"/>
      <c r="I32" s="59"/>
      <c r="J32" s="59">
        <f t="shared" ref="J32:AO32" si="73" xml:space="preserve"> I35</f>
        <v>0</v>
      </c>
      <c r="K32" s="59">
        <f t="shared" si="73"/>
        <v>0</v>
      </c>
      <c r="L32" s="59">
        <f t="shared" si="73"/>
        <v>37300</v>
      </c>
      <c r="M32" s="59">
        <f t="shared" si="73"/>
        <v>37300</v>
      </c>
      <c r="N32" s="59">
        <f t="shared" si="73"/>
        <v>37300</v>
      </c>
      <c r="O32" s="59">
        <f t="shared" si="73"/>
        <v>37300</v>
      </c>
      <c r="P32" s="59">
        <f t="shared" si="73"/>
        <v>37300</v>
      </c>
      <c r="Q32" s="59">
        <f t="shared" si="73"/>
        <v>37300</v>
      </c>
      <c r="R32" s="59">
        <f t="shared" si="73"/>
        <v>37300</v>
      </c>
      <c r="S32" s="59">
        <f t="shared" si="73"/>
        <v>37300</v>
      </c>
      <c r="T32" s="59">
        <f t="shared" si="73"/>
        <v>37300</v>
      </c>
      <c r="U32" s="59">
        <f t="shared" si="73"/>
        <v>37300</v>
      </c>
      <c r="V32" s="59">
        <f t="shared" si="73"/>
        <v>37300</v>
      </c>
      <c r="W32" s="59">
        <f t="shared" si="73"/>
        <v>37300</v>
      </c>
      <c r="X32" s="59">
        <f t="shared" si="73"/>
        <v>37300</v>
      </c>
      <c r="Y32" s="59">
        <f t="shared" si="73"/>
        <v>37300</v>
      </c>
      <c r="Z32" s="59">
        <f t="shared" si="73"/>
        <v>37300</v>
      </c>
      <c r="AA32" s="59">
        <f t="shared" si="73"/>
        <v>37300</v>
      </c>
      <c r="AB32" s="59">
        <f t="shared" si="73"/>
        <v>37300</v>
      </c>
      <c r="AC32" s="59">
        <f t="shared" si="73"/>
        <v>37300</v>
      </c>
      <c r="AD32" s="59">
        <f t="shared" si="73"/>
        <v>37300</v>
      </c>
      <c r="AE32" s="59">
        <f t="shared" si="73"/>
        <v>37300</v>
      </c>
      <c r="AF32" s="59">
        <f t="shared" si="73"/>
        <v>37300</v>
      </c>
      <c r="AG32" s="59">
        <f t="shared" si="73"/>
        <v>37300</v>
      </c>
      <c r="AH32" s="59">
        <f t="shared" si="73"/>
        <v>37300</v>
      </c>
      <c r="AI32" s="59">
        <f t="shared" si="73"/>
        <v>37300</v>
      </c>
      <c r="AJ32" s="59">
        <f t="shared" si="73"/>
        <v>37300</v>
      </c>
      <c r="AK32" s="59">
        <f t="shared" si="73"/>
        <v>37300</v>
      </c>
      <c r="AL32" s="59">
        <f t="shared" si="73"/>
        <v>37300</v>
      </c>
      <c r="AM32" s="59">
        <f t="shared" si="73"/>
        <v>37300</v>
      </c>
      <c r="AN32" s="59">
        <f t="shared" si="73"/>
        <v>37300</v>
      </c>
      <c r="AO32" s="59">
        <f t="shared" si="73"/>
        <v>37300</v>
      </c>
      <c r="AP32" s="59">
        <f t="shared" ref="AP32:BW32" si="74" xml:space="preserve"> AO35</f>
        <v>37300</v>
      </c>
      <c r="AQ32" s="59">
        <f t="shared" si="74"/>
        <v>37300</v>
      </c>
      <c r="AR32" s="59">
        <f t="shared" si="74"/>
        <v>37300</v>
      </c>
      <c r="AS32" s="59">
        <f t="shared" si="74"/>
        <v>37300</v>
      </c>
      <c r="AT32" s="59">
        <f t="shared" si="74"/>
        <v>37300</v>
      </c>
      <c r="AU32" s="59">
        <f t="shared" si="74"/>
        <v>37300</v>
      </c>
      <c r="AV32" s="59">
        <f t="shared" si="74"/>
        <v>37300</v>
      </c>
      <c r="AW32" s="59">
        <f t="shared" si="74"/>
        <v>37300</v>
      </c>
      <c r="AX32" s="59">
        <f t="shared" si="74"/>
        <v>37300</v>
      </c>
      <c r="AY32" s="59">
        <f t="shared" si="74"/>
        <v>37300</v>
      </c>
      <c r="AZ32" s="59">
        <f t="shared" si="74"/>
        <v>37300</v>
      </c>
      <c r="BA32" s="59">
        <f t="shared" si="74"/>
        <v>37300</v>
      </c>
      <c r="BB32" s="59">
        <f t="shared" si="74"/>
        <v>37300</v>
      </c>
      <c r="BC32" s="59">
        <f t="shared" si="74"/>
        <v>37300</v>
      </c>
      <c r="BD32" s="59">
        <f t="shared" si="74"/>
        <v>37300</v>
      </c>
      <c r="BE32" s="59">
        <f t="shared" si="74"/>
        <v>37300</v>
      </c>
      <c r="BF32" s="59">
        <f t="shared" si="74"/>
        <v>37300</v>
      </c>
      <c r="BG32" s="59">
        <f t="shared" si="74"/>
        <v>37300</v>
      </c>
      <c r="BH32" s="59">
        <f t="shared" si="74"/>
        <v>37300</v>
      </c>
      <c r="BI32" s="59">
        <f t="shared" si="74"/>
        <v>37300</v>
      </c>
      <c r="BJ32" s="59">
        <f t="shared" si="74"/>
        <v>37300</v>
      </c>
      <c r="BK32" s="59">
        <f t="shared" si="74"/>
        <v>37300</v>
      </c>
      <c r="BL32" s="59">
        <f t="shared" si="74"/>
        <v>37300</v>
      </c>
      <c r="BM32" s="59">
        <f t="shared" si="74"/>
        <v>37300</v>
      </c>
      <c r="BN32" s="59">
        <f t="shared" si="74"/>
        <v>37300</v>
      </c>
      <c r="BO32" s="59">
        <f t="shared" si="74"/>
        <v>37300</v>
      </c>
      <c r="BP32" s="59">
        <f t="shared" si="74"/>
        <v>37300</v>
      </c>
      <c r="BQ32" s="59">
        <f t="shared" si="74"/>
        <v>37300</v>
      </c>
      <c r="BR32" s="59">
        <f t="shared" si="74"/>
        <v>37300</v>
      </c>
      <c r="BS32" s="59">
        <f t="shared" si="74"/>
        <v>37300</v>
      </c>
      <c r="BT32" s="59">
        <f t="shared" si="74"/>
        <v>37300</v>
      </c>
      <c r="BU32" s="59">
        <f t="shared" si="74"/>
        <v>37300</v>
      </c>
      <c r="BV32" s="59">
        <f t="shared" si="74"/>
        <v>37300</v>
      </c>
      <c r="BW32" s="59">
        <f t="shared" si="74"/>
        <v>37300</v>
      </c>
      <c r="BX32" s="59"/>
    </row>
    <row r="33" spans="1:76" s="253" customFormat="1" ht="14.4" x14ac:dyDescent="0.25">
      <c r="A33" s="248"/>
      <c r="B33" s="248"/>
      <c r="C33" s="249"/>
      <c r="D33" s="250" t="s">
        <v>30</v>
      </c>
      <c r="E33" s="252" t="s">
        <v>249</v>
      </c>
      <c r="F33" s="252"/>
      <c r="G33" s="252"/>
      <c r="H33" s="252"/>
      <c r="I33" s="252"/>
      <c r="J33" s="252"/>
      <c r="K33" s="252"/>
      <c r="L33" s="252"/>
      <c r="M33" s="252"/>
      <c r="N33" s="252"/>
      <c r="O33" s="252"/>
      <c r="P33" s="252"/>
      <c r="Q33" s="252"/>
      <c r="R33" s="252"/>
      <c r="S33" s="252"/>
      <c r="T33" s="252"/>
      <c r="U33" s="252"/>
      <c r="V33" s="252"/>
      <c r="W33" s="252"/>
      <c r="X33" s="252"/>
      <c r="Y33" s="252"/>
      <c r="Z33" s="252"/>
      <c r="AA33" s="252"/>
      <c r="AB33" s="252"/>
      <c r="AC33" s="252"/>
      <c r="AD33" s="252"/>
      <c r="AE33" s="252"/>
      <c r="AF33" s="252"/>
      <c r="AG33" s="252"/>
      <c r="AH33" s="252"/>
      <c r="AI33" s="252"/>
      <c r="AJ33" s="252"/>
      <c r="AK33" s="252"/>
      <c r="AL33" s="252"/>
      <c r="AM33" s="252"/>
      <c r="AN33" s="252"/>
      <c r="AO33" s="252"/>
      <c r="AP33" s="252"/>
      <c r="AQ33" s="252"/>
      <c r="AR33" s="252"/>
      <c r="AS33" s="252"/>
      <c r="AT33" s="252"/>
      <c r="AU33" s="252"/>
      <c r="AV33" s="252"/>
      <c r="AW33" s="252"/>
      <c r="AX33" s="252"/>
      <c r="AY33" s="252"/>
      <c r="AZ33" s="252"/>
      <c r="BA33" s="252"/>
      <c r="BB33" s="252"/>
      <c r="BC33" s="252"/>
      <c r="BD33" s="252"/>
      <c r="BE33" s="252"/>
      <c r="BF33" s="252"/>
      <c r="BG33" s="252"/>
      <c r="BH33" s="252"/>
      <c r="BI33" s="252"/>
      <c r="BJ33" s="252"/>
      <c r="BK33" s="252"/>
      <c r="BL33" s="252"/>
      <c r="BM33" s="252"/>
      <c r="BN33" s="252"/>
      <c r="BO33" s="252"/>
      <c r="BP33" s="252"/>
      <c r="BQ33" s="252"/>
      <c r="BR33" s="252"/>
      <c r="BS33" s="252"/>
      <c r="BT33" s="252"/>
      <c r="BU33" s="252"/>
      <c r="BV33" s="252"/>
      <c r="BW33" s="252"/>
      <c r="BX33" s="252"/>
    </row>
    <row r="34" spans="1:76" s="253" customFormat="1" ht="14.4" x14ac:dyDescent="0.25">
      <c r="A34" s="248"/>
      <c r="B34" s="248"/>
      <c r="C34" s="249"/>
      <c r="D34" s="250" t="s">
        <v>31</v>
      </c>
      <c r="E34" s="252" t="s">
        <v>250</v>
      </c>
      <c r="F34" s="252"/>
      <c r="G34" s="252"/>
      <c r="H34" s="252"/>
      <c r="I34" s="252"/>
      <c r="J34" s="252"/>
      <c r="K34" s="252"/>
      <c r="L34" s="252"/>
      <c r="M34" s="252"/>
      <c r="N34" s="252"/>
      <c r="O34" s="252"/>
      <c r="P34" s="252"/>
      <c r="Q34" s="252"/>
      <c r="R34" s="252"/>
      <c r="S34" s="252"/>
      <c r="T34" s="252"/>
      <c r="U34" s="252"/>
      <c r="V34" s="252"/>
      <c r="W34" s="252"/>
      <c r="X34" s="252"/>
      <c r="Y34" s="252"/>
      <c r="Z34" s="252"/>
      <c r="AA34" s="252"/>
      <c r="AB34" s="252"/>
      <c r="AC34" s="252"/>
      <c r="AD34" s="252"/>
      <c r="AE34" s="252"/>
      <c r="AF34" s="252"/>
      <c r="AG34" s="252"/>
      <c r="AH34" s="252"/>
      <c r="AI34" s="252"/>
      <c r="AJ34" s="252"/>
      <c r="AK34" s="252"/>
      <c r="AL34" s="252"/>
      <c r="AM34" s="252"/>
      <c r="AN34" s="252"/>
      <c r="AO34" s="252"/>
      <c r="AP34" s="252"/>
      <c r="AQ34" s="252"/>
      <c r="AR34" s="252"/>
      <c r="AS34" s="252"/>
      <c r="AT34" s="252"/>
      <c r="AU34" s="252"/>
      <c r="AV34" s="252"/>
      <c r="AW34" s="252"/>
      <c r="AX34" s="252"/>
      <c r="AY34" s="252"/>
      <c r="AZ34" s="252"/>
      <c r="BA34" s="252"/>
      <c r="BB34" s="252"/>
      <c r="BC34" s="252"/>
      <c r="BD34" s="252"/>
      <c r="BE34" s="252"/>
      <c r="BF34" s="252"/>
      <c r="BG34" s="252"/>
      <c r="BH34" s="252"/>
      <c r="BI34" s="252"/>
      <c r="BJ34" s="252"/>
      <c r="BK34" s="252"/>
      <c r="BL34" s="252"/>
      <c r="BM34" s="252"/>
      <c r="BN34" s="252"/>
      <c r="BO34" s="252"/>
      <c r="BP34" s="252"/>
      <c r="BQ34" s="252"/>
      <c r="BR34" s="252"/>
      <c r="BS34" s="252"/>
      <c r="BT34" s="252"/>
      <c r="BU34" s="252"/>
      <c r="BV34" s="252"/>
      <c r="BW34" s="252"/>
      <c r="BX34" s="252"/>
    </row>
    <row r="35" spans="1:76" ht="14.4" x14ac:dyDescent="0.25">
      <c r="A35" s="146"/>
      <c r="B35" s="146"/>
      <c r="C35" s="147"/>
      <c r="D35" s="148"/>
      <c r="E35" s="148" t="s">
        <v>252</v>
      </c>
      <c r="F35" s="148"/>
      <c r="G35" s="148"/>
      <c r="H35" s="148"/>
      <c r="I35" s="148"/>
      <c r="J35" s="148">
        <f t="shared" ref="J35:AO35" si="75" xml:space="preserve"> IF(J30 = 1, $F29, J32 + J33 - J34)</f>
        <v>0</v>
      </c>
      <c r="K35" s="148">
        <f t="shared" si="75"/>
        <v>37300</v>
      </c>
      <c r="L35" s="148">
        <f t="shared" si="75"/>
        <v>37300</v>
      </c>
      <c r="M35" s="148">
        <f t="shared" si="75"/>
        <v>37300</v>
      </c>
      <c r="N35" s="148">
        <f t="shared" si="75"/>
        <v>37300</v>
      </c>
      <c r="O35" s="148">
        <f t="shared" si="75"/>
        <v>37300</v>
      </c>
      <c r="P35" s="148">
        <f t="shared" si="75"/>
        <v>37300</v>
      </c>
      <c r="Q35" s="148">
        <f t="shared" si="75"/>
        <v>37300</v>
      </c>
      <c r="R35" s="148">
        <f t="shared" si="75"/>
        <v>37300</v>
      </c>
      <c r="S35" s="148">
        <f t="shared" si="75"/>
        <v>37300</v>
      </c>
      <c r="T35" s="148">
        <f t="shared" si="75"/>
        <v>37300</v>
      </c>
      <c r="U35" s="148">
        <f t="shared" si="75"/>
        <v>37300</v>
      </c>
      <c r="V35" s="148">
        <f t="shared" si="75"/>
        <v>37300</v>
      </c>
      <c r="W35" s="148">
        <f t="shared" si="75"/>
        <v>37300</v>
      </c>
      <c r="X35" s="148">
        <f t="shared" si="75"/>
        <v>37300</v>
      </c>
      <c r="Y35" s="148">
        <f t="shared" si="75"/>
        <v>37300</v>
      </c>
      <c r="Z35" s="148">
        <f t="shared" si="75"/>
        <v>37300</v>
      </c>
      <c r="AA35" s="148">
        <f t="shared" si="75"/>
        <v>37300</v>
      </c>
      <c r="AB35" s="148">
        <f t="shared" si="75"/>
        <v>37300</v>
      </c>
      <c r="AC35" s="148">
        <f t="shared" si="75"/>
        <v>37300</v>
      </c>
      <c r="AD35" s="148">
        <f t="shared" si="75"/>
        <v>37300</v>
      </c>
      <c r="AE35" s="148">
        <f t="shared" si="75"/>
        <v>37300</v>
      </c>
      <c r="AF35" s="148">
        <f t="shared" si="75"/>
        <v>37300</v>
      </c>
      <c r="AG35" s="148">
        <f t="shared" si="75"/>
        <v>37300</v>
      </c>
      <c r="AH35" s="148">
        <f t="shared" si="75"/>
        <v>37300</v>
      </c>
      <c r="AI35" s="148">
        <f t="shared" si="75"/>
        <v>37300</v>
      </c>
      <c r="AJ35" s="148">
        <f t="shared" si="75"/>
        <v>37300</v>
      </c>
      <c r="AK35" s="148">
        <f t="shared" si="75"/>
        <v>37300</v>
      </c>
      <c r="AL35" s="148">
        <f t="shared" si="75"/>
        <v>37300</v>
      </c>
      <c r="AM35" s="148">
        <f t="shared" si="75"/>
        <v>37300</v>
      </c>
      <c r="AN35" s="148">
        <f t="shared" si="75"/>
        <v>37300</v>
      </c>
      <c r="AO35" s="148">
        <f t="shared" si="75"/>
        <v>37300</v>
      </c>
      <c r="AP35" s="148">
        <f t="shared" ref="AP35:BU35" si="76" xml:space="preserve"> IF(AP30 = 1, $F29, AP32 + AP33 - AP34)</f>
        <v>37300</v>
      </c>
      <c r="AQ35" s="148">
        <f t="shared" si="76"/>
        <v>37300</v>
      </c>
      <c r="AR35" s="148">
        <f t="shared" si="76"/>
        <v>37300</v>
      </c>
      <c r="AS35" s="148">
        <f t="shared" si="76"/>
        <v>37300</v>
      </c>
      <c r="AT35" s="148">
        <f t="shared" si="76"/>
        <v>37300</v>
      </c>
      <c r="AU35" s="148">
        <f t="shared" si="76"/>
        <v>37300</v>
      </c>
      <c r="AV35" s="148">
        <f t="shared" si="76"/>
        <v>37300</v>
      </c>
      <c r="AW35" s="148">
        <f t="shared" si="76"/>
        <v>37300</v>
      </c>
      <c r="AX35" s="148">
        <f t="shared" si="76"/>
        <v>37300</v>
      </c>
      <c r="AY35" s="148">
        <f t="shared" si="76"/>
        <v>37300</v>
      </c>
      <c r="AZ35" s="148">
        <f t="shared" si="76"/>
        <v>37300</v>
      </c>
      <c r="BA35" s="148">
        <f t="shared" si="76"/>
        <v>37300</v>
      </c>
      <c r="BB35" s="148">
        <f t="shared" si="76"/>
        <v>37300</v>
      </c>
      <c r="BC35" s="148">
        <f t="shared" si="76"/>
        <v>37300</v>
      </c>
      <c r="BD35" s="148">
        <f t="shared" si="76"/>
        <v>37300</v>
      </c>
      <c r="BE35" s="148">
        <f t="shared" si="76"/>
        <v>37300</v>
      </c>
      <c r="BF35" s="148">
        <f t="shared" si="76"/>
        <v>37300</v>
      </c>
      <c r="BG35" s="148">
        <f t="shared" si="76"/>
        <v>37300</v>
      </c>
      <c r="BH35" s="148">
        <f t="shared" si="76"/>
        <v>37300</v>
      </c>
      <c r="BI35" s="148">
        <f t="shared" si="76"/>
        <v>37300</v>
      </c>
      <c r="BJ35" s="148">
        <f t="shared" si="76"/>
        <v>37300</v>
      </c>
      <c r="BK35" s="148">
        <f t="shared" si="76"/>
        <v>37300</v>
      </c>
      <c r="BL35" s="148">
        <f t="shared" si="76"/>
        <v>37300</v>
      </c>
      <c r="BM35" s="148">
        <f t="shared" si="76"/>
        <v>37300</v>
      </c>
      <c r="BN35" s="148">
        <f t="shared" si="76"/>
        <v>37300</v>
      </c>
      <c r="BO35" s="148">
        <f t="shared" si="76"/>
        <v>37300</v>
      </c>
      <c r="BP35" s="148">
        <f t="shared" si="76"/>
        <v>37300</v>
      </c>
      <c r="BQ35" s="148">
        <f t="shared" si="76"/>
        <v>37300</v>
      </c>
      <c r="BR35" s="148">
        <f t="shared" si="76"/>
        <v>37300</v>
      </c>
      <c r="BS35" s="148">
        <f t="shared" si="76"/>
        <v>37300</v>
      </c>
      <c r="BT35" s="148">
        <f t="shared" si="76"/>
        <v>37300</v>
      </c>
      <c r="BU35" s="148">
        <f t="shared" si="76"/>
        <v>37300</v>
      </c>
      <c r="BV35" s="148">
        <f t="shared" ref="BV35:BW35" si="77" xml:space="preserve"> IF(BV30 = 1, $F29, BV32 + BV33 - BV34)</f>
        <v>37300</v>
      </c>
      <c r="BW35" s="148">
        <f t="shared" si="77"/>
        <v>37300</v>
      </c>
      <c r="BX35" s="59"/>
    </row>
    <row r="37" spans="1:76" x14ac:dyDescent="0.25">
      <c r="A37" s="2" t="s">
        <v>254</v>
      </c>
    </row>
    <row r="38" spans="1:76" x14ac:dyDescent="0.25">
      <c r="E38" s="8" t="str">
        <f t="shared" ref="E38:AJ38" si="78" xml:space="preserve"> E$12</f>
        <v>retained earnings balance BEG</v>
      </c>
      <c r="F38" s="8">
        <f t="shared" si="78"/>
        <v>0</v>
      </c>
      <c r="G38" s="8">
        <f t="shared" si="78"/>
        <v>0</v>
      </c>
      <c r="H38" s="8">
        <f t="shared" si="78"/>
        <v>0</v>
      </c>
      <c r="I38" s="8">
        <f t="shared" si="78"/>
        <v>0</v>
      </c>
      <c r="J38" s="8">
        <f t="shared" si="78"/>
        <v>0</v>
      </c>
      <c r="K38" s="8">
        <f t="shared" si="78"/>
        <v>0</v>
      </c>
      <c r="L38" s="8">
        <f t="shared" si="78"/>
        <v>4500</v>
      </c>
      <c r="M38" s="8">
        <f t="shared" si="78"/>
        <v>1224.0656250000002</v>
      </c>
      <c r="N38" s="8">
        <f t="shared" si="78"/>
        <v>874.95468749999975</v>
      </c>
      <c r="O38" s="8">
        <f t="shared" si="78"/>
        <v>981.00046874999975</v>
      </c>
      <c r="P38" s="8">
        <f t="shared" si="78"/>
        <v>4326.8677968749998</v>
      </c>
      <c r="Q38" s="8">
        <f t="shared" si="78"/>
        <v>1242.9682734375001</v>
      </c>
      <c r="R38" s="8">
        <f t="shared" si="78"/>
        <v>989.87476171874971</v>
      </c>
      <c r="S38" s="8">
        <f t="shared" si="78"/>
        <v>1143.9292558593747</v>
      </c>
      <c r="T38" s="8">
        <f t="shared" si="78"/>
        <v>4513.8009404296872</v>
      </c>
      <c r="U38" s="8">
        <f t="shared" si="78"/>
        <v>1441.9035952148438</v>
      </c>
      <c r="V38" s="8">
        <f t="shared" si="78"/>
        <v>1194.8111726074217</v>
      </c>
      <c r="W38" s="8">
        <f t="shared" si="78"/>
        <v>1351.8662113037108</v>
      </c>
      <c r="X38" s="8">
        <f t="shared" si="78"/>
        <v>4723.2381681518555</v>
      </c>
      <c r="Y38" s="8">
        <f t="shared" si="78"/>
        <v>2738.5120840759278</v>
      </c>
      <c r="Z38" s="8">
        <f t="shared" si="78"/>
        <v>1948.5841670379637</v>
      </c>
      <c r="AA38" s="8">
        <f t="shared" si="78"/>
        <v>1834.2214585189818</v>
      </c>
      <c r="AB38" s="8">
        <f t="shared" si="78"/>
        <v>3985.8772917594906</v>
      </c>
      <c r="AC38" s="8">
        <f t="shared" si="78"/>
        <v>2449.321145879745</v>
      </c>
      <c r="AD38" s="8">
        <f t="shared" si="78"/>
        <v>1883.0902604398721</v>
      </c>
      <c r="AE38" s="8">
        <f t="shared" si="78"/>
        <v>1854.208880219936</v>
      </c>
      <c r="AF38" s="8">
        <f t="shared" si="78"/>
        <v>4022.2381901099675</v>
      </c>
      <c r="AG38" s="8">
        <f t="shared" si="78"/>
        <v>2467.5015950549837</v>
      </c>
      <c r="AH38" s="8">
        <f t="shared" si="78"/>
        <v>1892.1804850274916</v>
      </c>
      <c r="AI38" s="8">
        <f t="shared" si="78"/>
        <v>1858.7539925137457</v>
      </c>
      <c r="AJ38" s="8">
        <f t="shared" si="78"/>
        <v>4024.5107462568722</v>
      </c>
      <c r="AK38" s="8">
        <f t="shared" ref="AK38:BP38" si="79" xml:space="preserve"> AK$12</f>
        <v>2468.6378731284358</v>
      </c>
      <c r="AL38" s="8">
        <f t="shared" si="79"/>
        <v>1892.7486240642174</v>
      </c>
      <c r="AM38" s="8">
        <f t="shared" si="79"/>
        <v>1859.0380620321084</v>
      </c>
      <c r="AN38" s="8">
        <f t="shared" si="79"/>
        <v>4024.6527810160537</v>
      </c>
      <c r="AO38" s="8">
        <f t="shared" si="79"/>
        <v>2494.6881405080271</v>
      </c>
      <c r="AP38" s="8">
        <f t="shared" si="79"/>
        <v>1905.7737577540133</v>
      </c>
      <c r="AQ38" s="8">
        <f t="shared" si="79"/>
        <v>1865.5506288770066</v>
      </c>
      <c r="AR38" s="8">
        <f t="shared" si="79"/>
        <v>4027.9090644385028</v>
      </c>
      <c r="AS38" s="8">
        <f t="shared" si="79"/>
        <v>2470.3370322192513</v>
      </c>
      <c r="AT38" s="8">
        <f t="shared" si="79"/>
        <v>1893.5982036096252</v>
      </c>
      <c r="AU38" s="8">
        <f t="shared" si="79"/>
        <v>1859.4628518048125</v>
      </c>
      <c r="AV38" s="8">
        <f t="shared" si="79"/>
        <v>4024.865175902406</v>
      </c>
      <c r="AW38" s="8">
        <f t="shared" si="79"/>
        <v>2468.8150879512027</v>
      </c>
      <c r="AX38" s="8">
        <f t="shared" si="79"/>
        <v>1892.8372314756011</v>
      </c>
      <c r="AY38" s="8">
        <f t="shared" si="79"/>
        <v>1859.0823657378005</v>
      </c>
      <c r="AZ38" s="8">
        <f t="shared" si="79"/>
        <v>4024.6749328688998</v>
      </c>
      <c r="BA38" s="8">
        <f t="shared" si="79"/>
        <v>2468.7199664344498</v>
      </c>
      <c r="BB38" s="8">
        <f t="shared" si="79"/>
        <v>1892.7896707172245</v>
      </c>
      <c r="BC38" s="8">
        <f t="shared" si="79"/>
        <v>1859.0585853586122</v>
      </c>
      <c r="BD38" s="8">
        <f t="shared" si="79"/>
        <v>4024.6630426793054</v>
      </c>
      <c r="BE38" s="8">
        <f t="shared" si="79"/>
        <v>2494.6932713396527</v>
      </c>
      <c r="BF38" s="8">
        <f t="shared" si="79"/>
        <v>1905.7763231698259</v>
      </c>
      <c r="BG38" s="8">
        <f t="shared" si="79"/>
        <v>1865.5519115849129</v>
      </c>
      <c r="BH38" s="8">
        <f t="shared" si="79"/>
        <v>4027.909705792456</v>
      </c>
      <c r="BI38" s="8">
        <f t="shared" si="79"/>
        <v>3501.5873528962275</v>
      </c>
      <c r="BJ38" s="8">
        <f t="shared" si="79"/>
        <v>3440.4733639481133</v>
      </c>
      <c r="BK38" s="8">
        <f t="shared" si="79"/>
        <v>3664.1504319740561</v>
      </c>
      <c r="BL38" s="8">
        <f t="shared" si="79"/>
        <v>5958.4589659870271</v>
      </c>
      <c r="BM38" s="8">
        <f t="shared" si="79"/>
        <v>4466.8619829935133</v>
      </c>
      <c r="BN38" s="8">
        <f t="shared" si="79"/>
        <v>3923.1106789967562</v>
      </c>
      <c r="BO38" s="8">
        <f t="shared" si="79"/>
        <v>3905.4690894983778</v>
      </c>
      <c r="BP38" s="8">
        <f t="shared" si="79"/>
        <v>6079.118294749188</v>
      </c>
      <c r="BQ38" s="8">
        <f t="shared" ref="BQ38:BW38" si="80" xml:space="preserve"> BQ$12</f>
        <v>4527.1916473745932</v>
      </c>
      <c r="BR38" s="8">
        <f t="shared" si="80"/>
        <v>3953.2755111872962</v>
      </c>
      <c r="BS38" s="8">
        <f t="shared" si="80"/>
        <v>3920.5515055936476</v>
      </c>
      <c r="BT38" s="8">
        <f t="shared" si="80"/>
        <v>6086.6595027968233</v>
      </c>
      <c r="BU38" s="8">
        <f t="shared" si="80"/>
        <v>3043.3297513984116</v>
      </c>
      <c r="BV38" s="8">
        <f t="shared" si="80"/>
        <v>1521.6648756992058</v>
      </c>
      <c r="BW38" s="8">
        <f t="shared" si="80"/>
        <v>760.83243784960291</v>
      </c>
    </row>
    <row r="39" spans="1:76" x14ac:dyDescent="0.25">
      <c r="E39" s="194" t="str">
        <f xml:space="preserve"> FinStat!E$18</f>
        <v>Profit after tax</v>
      </c>
      <c r="F39" s="194">
        <f xml:space="preserve"> FinStat!F$18</f>
        <v>0</v>
      </c>
      <c r="G39" s="194" t="str">
        <f xml:space="preserve"> FinStat!G$18</f>
        <v>USD k</v>
      </c>
      <c r="H39" s="194">
        <f xml:space="preserve"> FinStat!H$18</f>
        <v>171553.68337499999</v>
      </c>
      <c r="I39" s="194">
        <f xml:space="preserve"> FinStat!I$18</f>
        <v>0</v>
      </c>
      <c r="J39" s="194">
        <f xml:space="preserve"> FinStat!J$18</f>
        <v>0</v>
      </c>
      <c r="K39" s="194">
        <f xml:space="preserve"> FinStat!K$18</f>
        <v>0</v>
      </c>
      <c r="L39" s="194">
        <f xml:space="preserve"> FinStat!L$18</f>
        <v>-2051.8687499999996</v>
      </c>
      <c r="M39" s="194">
        <f xml:space="preserve"> FinStat!M$18</f>
        <v>525.84374999999932</v>
      </c>
      <c r="N39" s="194">
        <f xml:space="preserve"> FinStat!N$18</f>
        <v>1087.0462499999996</v>
      </c>
      <c r="O39" s="194">
        <f xml:space="preserve"> FinStat!O$18</f>
        <v>7672.7351250000002</v>
      </c>
      <c r="P39" s="194">
        <f xml:space="preserve"> FinStat!P$18</f>
        <v>-1840.9312499999999</v>
      </c>
      <c r="Q39" s="194">
        <f xml:space="preserve"> FinStat!Q$18</f>
        <v>736.78124999999932</v>
      </c>
      <c r="R39" s="194">
        <f xml:space="preserve"> FinStat!R$18</f>
        <v>1297.9837499999996</v>
      </c>
      <c r="S39" s="194">
        <f xml:space="preserve"> FinStat!S$18</f>
        <v>7883.6726250000002</v>
      </c>
      <c r="T39" s="194">
        <f xml:space="preserve"> FinStat!T$18</f>
        <v>-1629.9937499999999</v>
      </c>
      <c r="U39" s="194">
        <f xml:space="preserve"> FinStat!U$18</f>
        <v>947.71874999999932</v>
      </c>
      <c r="V39" s="194">
        <f xml:space="preserve"> FinStat!V$18</f>
        <v>1508.9212499999996</v>
      </c>
      <c r="W39" s="194">
        <f xml:space="preserve"> FinStat!W$18</f>
        <v>8094.6101250000002</v>
      </c>
      <c r="X39" s="194">
        <f xml:space="preserve"> FinStat!X$18</f>
        <v>753.78600000000017</v>
      </c>
      <c r="Y39" s="194">
        <f xml:space="preserve"> FinStat!Y$18</f>
        <v>1158.6562499999993</v>
      </c>
      <c r="Z39" s="194">
        <f xml:space="preserve"> FinStat!Z$18</f>
        <v>1719.8587499999996</v>
      </c>
      <c r="AA39" s="194">
        <f xml:space="preserve"> FinStat!AA$18</f>
        <v>6137.533124999999</v>
      </c>
      <c r="AB39" s="194">
        <f xml:space="preserve"> FinStat!AB$18</f>
        <v>912.76499999999965</v>
      </c>
      <c r="AC39" s="194">
        <f xml:space="preserve"> FinStat!AC$18</f>
        <v>1316.8593749999993</v>
      </c>
      <c r="AD39" s="194">
        <f xml:space="preserve"> FinStat!AD$18</f>
        <v>1825.3274999999996</v>
      </c>
      <c r="AE39" s="194">
        <f xml:space="preserve"> FinStat!AE$18</f>
        <v>6190.267499999999</v>
      </c>
      <c r="AF39" s="194">
        <f xml:space="preserve"> FinStat!AF$18</f>
        <v>912.76499999999965</v>
      </c>
      <c r="AG39" s="194">
        <f xml:space="preserve"> FinStat!AG$18</f>
        <v>1316.8593749999993</v>
      </c>
      <c r="AH39" s="194">
        <f xml:space="preserve"> FinStat!AH$18</f>
        <v>1825.3274999999996</v>
      </c>
      <c r="AI39" s="194">
        <f xml:space="preserve"> FinStat!AI$18</f>
        <v>6190.267499999999</v>
      </c>
      <c r="AJ39" s="194">
        <f xml:space="preserve"> FinStat!AJ$18</f>
        <v>912.76499999999965</v>
      </c>
      <c r="AK39" s="194">
        <f xml:space="preserve"> FinStat!AK$18</f>
        <v>1316.8593749999993</v>
      </c>
      <c r="AL39" s="194">
        <f xml:space="preserve"> FinStat!AL$18</f>
        <v>1825.3274999999996</v>
      </c>
      <c r="AM39" s="194">
        <f xml:space="preserve"> FinStat!AM$18</f>
        <v>6190.267499999999</v>
      </c>
      <c r="AN39" s="194">
        <f xml:space="preserve"> FinStat!AN$18</f>
        <v>964.72350000000017</v>
      </c>
      <c r="AO39" s="194">
        <f xml:space="preserve"> FinStat!AO$18</f>
        <v>1316.8593749999993</v>
      </c>
      <c r="AP39" s="194">
        <f xml:space="preserve"> FinStat!AP$18</f>
        <v>1825.3274999999996</v>
      </c>
      <c r="AQ39" s="194">
        <f xml:space="preserve"> FinStat!AQ$18</f>
        <v>6190.267499999999</v>
      </c>
      <c r="AR39" s="194">
        <f xml:space="preserve"> FinStat!AR$18</f>
        <v>912.76499999999965</v>
      </c>
      <c r="AS39" s="194">
        <f xml:space="preserve"> FinStat!AS$18</f>
        <v>1316.8593749999993</v>
      </c>
      <c r="AT39" s="194">
        <f xml:space="preserve"> FinStat!AT$18</f>
        <v>1825.3274999999996</v>
      </c>
      <c r="AU39" s="194">
        <f xml:space="preserve"> FinStat!AU$18</f>
        <v>6190.267499999999</v>
      </c>
      <c r="AV39" s="194">
        <f xml:space="preserve"> FinStat!AV$18</f>
        <v>912.76499999999965</v>
      </c>
      <c r="AW39" s="194">
        <f xml:space="preserve"> FinStat!AW$18</f>
        <v>1316.8593749999993</v>
      </c>
      <c r="AX39" s="194">
        <f xml:space="preserve"> FinStat!AX$18</f>
        <v>1825.3274999999996</v>
      </c>
      <c r="AY39" s="194">
        <f xml:space="preserve"> FinStat!AY$18</f>
        <v>6190.267499999999</v>
      </c>
      <c r="AZ39" s="194">
        <f xml:space="preserve"> FinStat!AZ$18</f>
        <v>912.76499999999965</v>
      </c>
      <c r="BA39" s="194">
        <f xml:space="preserve"> FinStat!BA$18</f>
        <v>1316.8593749999993</v>
      </c>
      <c r="BB39" s="194">
        <f xml:space="preserve"> FinStat!BB$18</f>
        <v>1825.3274999999996</v>
      </c>
      <c r="BC39" s="194">
        <f xml:space="preserve"> FinStat!BC$18</f>
        <v>6190.267499999999</v>
      </c>
      <c r="BD39" s="194">
        <f xml:space="preserve"> FinStat!BD$18</f>
        <v>964.72350000000017</v>
      </c>
      <c r="BE39" s="194">
        <f xml:space="preserve"> FinStat!BE$18</f>
        <v>1316.8593749999993</v>
      </c>
      <c r="BF39" s="194">
        <f xml:space="preserve"> FinStat!BF$18</f>
        <v>1825.3274999999996</v>
      </c>
      <c r="BG39" s="194">
        <f xml:space="preserve"> FinStat!BG$18</f>
        <v>6190.267499999999</v>
      </c>
      <c r="BH39" s="194">
        <f xml:space="preserve"> FinStat!BH$18</f>
        <v>2975.2649999999994</v>
      </c>
      <c r="BI39" s="194">
        <f xml:space="preserve"> FinStat!BI$18</f>
        <v>3379.3593749999991</v>
      </c>
      <c r="BJ39" s="194">
        <f xml:space="preserve"> FinStat!BJ$18</f>
        <v>3887.8274999999994</v>
      </c>
      <c r="BK39" s="194">
        <f xml:space="preserve"> FinStat!BK$18</f>
        <v>8252.7674999999981</v>
      </c>
      <c r="BL39" s="194">
        <f xml:space="preserve"> FinStat!BL$18</f>
        <v>2975.2649999999994</v>
      </c>
      <c r="BM39" s="194">
        <f xml:space="preserve"> FinStat!BM$18</f>
        <v>3379.3593749999991</v>
      </c>
      <c r="BN39" s="194">
        <f xml:space="preserve"> FinStat!BN$18</f>
        <v>3887.8274999999994</v>
      </c>
      <c r="BO39" s="194">
        <f xml:space="preserve"> FinStat!BO$18</f>
        <v>8252.7674999999981</v>
      </c>
      <c r="BP39" s="194">
        <f xml:space="preserve"> FinStat!BP$18</f>
        <v>2975.2649999999994</v>
      </c>
      <c r="BQ39" s="194">
        <f xml:space="preserve"> FinStat!BQ$18</f>
        <v>3379.3593749999991</v>
      </c>
      <c r="BR39" s="194">
        <f xml:space="preserve"> FinStat!BR$18</f>
        <v>3887.8274999999994</v>
      </c>
      <c r="BS39" s="194">
        <f xml:space="preserve"> FinStat!BS$18</f>
        <v>8252.7674999999981</v>
      </c>
      <c r="BT39" s="194">
        <f xml:space="preserve"> FinStat!BT$18</f>
        <v>0</v>
      </c>
      <c r="BU39" s="194">
        <f xml:space="preserve"> FinStat!BU$18</f>
        <v>0</v>
      </c>
      <c r="BV39" s="194">
        <f xml:space="preserve"> FinStat!BV$18</f>
        <v>0</v>
      </c>
      <c r="BW39" s="194">
        <f xml:space="preserve"> FinStat!BW$18</f>
        <v>0</v>
      </c>
    </row>
    <row r="40" spans="1:76" x14ac:dyDescent="0.25">
      <c r="E40" s="11" t="s">
        <v>255</v>
      </c>
      <c r="J40" s="11">
        <f t="shared" ref="J40:AO40" si="81">SUM(J38:J39)</f>
        <v>0</v>
      </c>
      <c r="K40" s="11">
        <f t="shared" si="81"/>
        <v>0</v>
      </c>
      <c r="L40" s="11">
        <f t="shared" si="81"/>
        <v>2448.1312500000004</v>
      </c>
      <c r="M40" s="11">
        <f t="shared" si="81"/>
        <v>1749.9093749999995</v>
      </c>
      <c r="N40" s="11">
        <f t="shared" si="81"/>
        <v>1962.0009374999995</v>
      </c>
      <c r="O40" s="11">
        <f t="shared" si="81"/>
        <v>8653.7355937499997</v>
      </c>
      <c r="P40" s="11">
        <f t="shared" si="81"/>
        <v>2485.9365468750002</v>
      </c>
      <c r="Q40" s="11">
        <f t="shared" si="81"/>
        <v>1979.7495234374994</v>
      </c>
      <c r="R40" s="11">
        <f t="shared" si="81"/>
        <v>2287.8585117187495</v>
      </c>
      <c r="S40" s="11">
        <f t="shared" si="81"/>
        <v>9027.6018808593744</v>
      </c>
      <c r="T40" s="11">
        <f t="shared" si="81"/>
        <v>2883.8071904296876</v>
      </c>
      <c r="U40" s="11">
        <f t="shared" si="81"/>
        <v>2389.6223452148433</v>
      </c>
      <c r="V40" s="11">
        <f t="shared" si="81"/>
        <v>2703.7324226074215</v>
      </c>
      <c r="W40" s="11">
        <f t="shared" si="81"/>
        <v>9446.4763363037109</v>
      </c>
      <c r="X40" s="11">
        <f t="shared" si="81"/>
        <v>5477.0241681518555</v>
      </c>
      <c r="Y40" s="11">
        <f t="shared" si="81"/>
        <v>3897.1683340759273</v>
      </c>
      <c r="Z40" s="11">
        <f t="shared" si="81"/>
        <v>3668.4429170379635</v>
      </c>
      <c r="AA40" s="11">
        <f t="shared" si="81"/>
        <v>7971.7545835189812</v>
      </c>
      <c r="AB40" s="11">
        <f t="shared" si="81"/>
        <v>4898.64229175949</v>
      </c>
      <c r="AC40" s="11">
        <f t="shared" si="81"/>
        <v>3766.1805208797441</v>
      </c>
      <c r="AD40" s="11">
        <f t="shared" si="81"/>
        <v>3708.4177604398719</v>
      </c>
      <c r="AE40" s="11">
        <f t="shared" si="81"/>
        <v>8044.476380219935</v>
      </c>
      <c r="AF40" s="11">
        <f t="shared" si="81"/>
        <v>4935.0031901099674</v>
      </c>
      <c r="AG40" s="11">
        <f t="shared" si="81"/>
        <v>3784.3609700549832</v>
      </c>
      <c r="AH40" s="11">
        <f t="shared" si="81"/>
        <v>3717.5079850274915</v>
      </c>
      <c r="AI40" s="11">
        <f t="shared" si="81"/>
        <v>8049.0214925137443</v>
      </c>
      <c r="AJ40" s="11">
        <f t="shared" si="81"/>
        <v>4937.2757462568716</v>
      </c>
      <c r="AK40" s="11">
        <f t="shared" si="81"/>
        <v>3785.4972481284349</v>
      </c>
      <c r="AL40" s="11">
        <f t="shared" si="81"/>
        <v>3718.0761240642169</v>
      </c>
      <c r="AM40" s="11">
        <f t="shared" si="81"/>
        <v>8049.3055620321074</v>
      </c>
      <c r="AN40" s="11">
        <f t="shared" si="81"/>
        <v>4989.3762810160542</v>
      </c>
      <c r="AO40" s="11">
        <f t="shared" si="81"/>
        <v>3811.5475155080267</v>
      </c>
      <c r="AP40" s="11">
        <f t="shared" ref="AP40:BU40" si="82">SUM(AP38:AP39)</f>
        <v>3731.1012577540132</v>
      </c>
      <c r="AQ40" s="11">
        <f t="shared" si="82"/>
        <v>8055.8181288770056</v>
      </c>
      <c r="AR40" s="11">
        <f t="shared" si="82"/>
        <v>4940.6740644385027</v>
      </c>
      <c r="AS40" s="11">
        <f t="shared" si="82"/>
        <v>3787.1964072192504</v>
      </c>
      <c r="AT40" s="11">
        <f t="shared" si="82"/>
        <v>3718.9257036096251</v>
      </c>
      <c r="AU40" s="11">
        <f t="shared" si="82"/>
        <v>8049.730351804812</v>
      </c>
      <c r="AV40" s="11">
        <f t="shared" si="82"/>
        <v>4937.6301759024054</v>
      </c>
      <c r="AW40" s="11">
        <f t="shared" si="82"/>
        <v>3785.6744629512023</v>
      </c>
      <c r="AX40" s="11">
        <f t="shared" si="82"/>
        <v>3718.164731475601</v>
      </c>
      <c r="AY40" s="11">
        <f t="shared" si="82"/>
        <v>8049.3498657377995</v>
      </c>
      <c r="AZ40" s="11">
        <f t="shared" si="82"/>
        <v>4937.4399328688996</v>
      </c>
      <c r="BA40" s="11">
        <f t="shared" si="82"/>
        <v>3785.5793414344489</v>
      </c>
      <c r="BB40" s="11">
        <f t="shared" si="82"/>
        <v>3718.1171707172243</v>
      </c>
      <c r="BC40" s="11">
        <f t="shared" si="82"/>
        <v>8049.3260853586107</v>
      </c>
      <c r="BD40" s="11">
        <f t="shared" si="82"/>
        <v>4989.3865426793054</v>
      </c>
      <c r="BE40" s="11">
        <f t="shared" si="82"/>
        <v>3811.5526463396518</v>
      </c>
      <c r="BF40" s="11">
        <f t="shared" si="82"/>
        <v>3731.1038231698258</v>
      </c>
      <c r="BG40" s="11">
        <f t="shared" si="82"/>
        <v>8055.8194115849119</v>
      </c>
      <c r="BH40" s="11">
        <f t="shared" si="82"/>
        <v>7003.1747057924549</v>
      </c>
      <c r="BI40" s="11">
        <f t="shared" si="82"/>
        <v>6880.9467278962265</v>
      </c>
      <c r="BJ40" s="11">
        <f t="shared" si="82"/>
        <v>7328.3008639481122</v>
      </c>
      <c r="BK40" s="11">
        <f t="shared" si="82"/>
        <v>11916.917931974054</v>
      </c>
      <c r="BL40" s="11">
        <f t="shared" si="82"/>
        <v>8933.7239659870265</v>
      </c>
      <c r="BM40" s="11">
        <f t="shared" si="82"/>
        <v>7846.2213579935124</v>
      </c>
      <c r="BN40" s="11">
        <f t="shared" si="82"/>
        <v>7810.9381789967556</v>
      </c>
      <c r="BO40" s="11">
        <f t="shared" si="82"/>
        <v>12158.236589498376</v>
      </c>
      <c r="BP40" s="11">
        <f t="shared" si="82"/>
        <v>9054.3832947491865</v>
      </c>
      <c r="BQ40" s="11">
        <f t="shared" si="82"/>
        <v>7906.5510223745923</v>
      </c>
      <c r="BR40" s="11">
        <f t="shared" si="82"/>
        <v>7841.1030111872951</v>
      </c>
      <c r="BS40" s="11">
        <f t="shared" si="82"/>
        <v>12173.319005593647</v>
      </c>
      <c r="BT40" s="11">
        <f t="shared" si="82"/>
        <v>6086.6595027968233</v>
      </c>
      <c r="BU40" s="11">
        <f t="shared" si="82"/>
        <v>3043.3297513984116</v>
      </c>
      <c r="BV40" s="11">
        <f t="shared" ref="BV40:BW40" si="83">SUM(BV38:BV39)</f>
        <v>1521.6648756992058</v>
      </c>
      <c r="BW40" s="11">
        <f t="shared" si="83"/>
        <v>760.83243784960291</v>
      </c>
    </row>
    <row r="42" spans="1:76" x14ac:dyDescent="0.25">
      <c r="E42" s="194" t="str">
        <f xml:space="preserve"> InpC!E$92</f>
        <v>DIVIDEND PAYOUT</v>
      </c>
      <c r="F42" s="207">
        <f xml:space="preserve"> InpC!F$92</f>
        <v>0.5</v>
      </c>
      <c r="G42" s="294" t="str">
        <f xml:space="preserve"> InpC!G$92</f>
        <v>%</v>
      </c>
    </row>
    <row r="43" spans="1:76" x14ac:dyDescent="0.25">
      <c r="E43" s="8" t="str">
        <f t="shared" ref="E43:AJ43" si="84" xml:space="preserve"> E$40</f>
        <v>TOTAL RETAINED EARNINGS</v>
      </c>
      <c r="F43" s="8">
        <f t="shared" si="84"/>
        <v>0</v>
      </c>
      <c r="G43" s="8">
        <f t="shared" si="84"/>
        <v>0</v>
      </c>
      <c r="H43" s="8">
        <f t="shared" si="84"/>
        <v>0</v>
      </c>
      <c r="I43" s="8">
        <f t="shared" si="84"/>
        <v>0</v>
      </c>
      <c r="J43" s="8">
        <f t="shared" si="84"/>
        <v>0</v>
      </c>
      <c r="K43" s="8">
        <f t="shared" si="84"/>
        <v>0</v>
      </c>
      <c r="L43" s="8">
        <f t="shared" si="84"/>
        <v>2448.1312500000004</v>
      </c>
      <c r="M43" s="8">
        <f t="shared" si="84"/>
        <v>1749.9093749999995</v>
      </c>
      <c r="N43" s="8">
        <f t="shared" si="84"/>
        <v>1962.0009374999995</v>
      </c>
      <c r="O43" s="8">
        <f t="shared" si="84"/>
        <v>8653.7355937499997</v>
      </c>
      <c r="P43" s="8">
        <f t="shared" si="84"/>
        <v>2485.9365468750002</v>
      </c>
      <c r="Q43" s="8">
        <f t="shared" si="84"/>
        <v>1979.7495234374994</v>
      </c>
      <c r="R43" s="8">
        <f t="shared" si="84"/>
        <v>2287.8585117187495</v>
      </c>
      <c r="S43" s="8">
        <f t="shared" si="84"/>
        <v>9027.6018808593744</v>
      </c>
      <c r="T43" s="8">
        <f t="shared" si="84"/>
        <v>2883.8071904296876</v>
      </c>
      <c r="U43" s="8">
        <f t="shared" si="84"/>
        <v>2389.6223452148433</v>
      </c>
      <c r="V43" s="8">
        <f t="shared" si="84"/>
        <v>2703.7324226074215</v>
      </c>
      <c r="W43" s="8">
        <f t="shared" si="84"/>
        <v>9446.4763363037109</v>
      </c>
      <c r="X43" s="8">
        <f t="shared" si="84"/>
        <v>5477.0241681518555</v>
      </c>
      <c r="Y43" s="8">
        <f t="shared" si="84"/>
        <v>3897.1683340759273</v>
      </c>
      <c r="Z43" s="8">
        <f t="shared" si="84"/>
        <v>3668.4429170379635</v>
      </c>
      <c r="AA43" s="8">
        <f t="shared" si="84"/>
        <v>7971.7545835189812</v>
      </c>
      <c r="AB43" s="8">
        <f t="shared" si="84"/>
        <v>4898.64229175949</v>
      </c>
      <c r="AC43" s="8">
        <f t="shared" si="84"/>
        <v>3766.1805208797441</v>
      </c>
      <c r="AD43" s="8">
        <f t="shared" si="84"/>
        <v>3708.4177604398719</v>
      </c>
      <c r="AE43" s="8">
        <f t="shared" si="84"/>
        <v>8044.476380219935</v>
      </c>
      <c r="AF43" s="8">
        <f t="shared" si="84"/>
        <v>4935.0031901099674</v>
      </c>
      <c r="AG43" s="8">
        <f t="shared" si="84"/>
        <v>3784.3609700549832</v>
      </c>
      <c r="AH43" s="8">
        <f t="shared" si="84"/>
        <v>3717.5079850274915</v>
      </c>
      <c r="AI43" s="8">
        <f t="shared" si="84"/>
        <v>8049.0214925137443</v>
      </c>
      <c r="AJ43" s="8">
        <f t="shared" si="84"/>
        <v>4937.2757462568716</v>
      </c>
      <c r="AK43" s="8">
        <f t="shared" ref="AK43:BP43" si="85" xml:space="preserve"> AK$40</f>
        <v>3785.4972481284349</v>
      </c>
      <c r="AL43" s="8">
        <f t="shared" si="85"/>
        <v>3718.0761240642169</v>
      </c>
      <c r="AM43" s="8">
        <f t="shared" si="85"/>
        <v>8049.3055620321074</v>
      </c>
      <c r="AN43" s="8">
        <f t="shared" si="85"/>
        <v>4989.3762810160542</v>
      </c>
      <c r="AO43" s="8">
        <f t="shared" si="85"/>
        <v>3811.5475155080267</v>
      </c>
      <c r="AP43" s="8">
        <f t="shared" si="85"/>
        <v>3731.1012577540132</v>
      </c>
      <c r="AQ43" s="8">
        <f t="shared" si="85"/>
        <v>8055.8181288770056</v>
      </c>
      <c r="AR43" s="8">
        <f t="shared" si="85"/>
        <v>4940.6740644385027</v>
      </c>
      <c r="AS43" s="8">
        <f t="shared" si="85"/>
        <v>3787.1964072192504</v>
      </c>
      <c r="AT43" s="8">
        <f t="shared" si="85"/>
        <v>3718.9257036096251</v>
      </c>
      <c r="AU43" s="8">
        <f t="shared" si="85"/>
        <v>8049.730351804812</v>
      </c>
      <c r="AV43" s="8">
        <f t="shared" si="85"/>
        <v>4937.6301759024054</v>
      </c>
      <c r="AW43" s="8">
        <f t="shared" si="85"/>
        <v>3785.6744629512023</v>
      </c>
      <c r="AX43" s="8">
        <f t="shared" si="85"/>
        <v>3718.164731475601</v>
      </c>
      <c r="AY43" s="8">
        <f t="shared" si="85"/>
        <v>8049.3498657377995</v>
      </c>
      <c r="AZ43" s="8">
        <f t="shared" si="85"/>
        <v>4937.4399328688996</v>
      </c>
      <c r="BA43" s="8">
        <f t="shared" si="85"/>
        <v>3785.5793414344489</v>
      </c>
      <c r="BB43" s="8">
        <f t="shared" si="85"/>
        <v>3718.1171707172243</v>
      </c>
      <c r="BC43" s="8">
        <f t="shared" si="85"/>
        <v>8049.3260853586107</v>
      </c>
      <c r="BD43" s="8">
        <f t="shared" si="85"/>
        <v>4989.3865426793054</v>
      </c>
      <c r="BE43" s="8">
        <f t="shared" si="85"/>
        <v>3811.5526463396518</v>
      </c>
      <c r="BF43" s="8">
        <f t="shared" si="85"/>
        <v>3731.1038231698258</v>
      </c>
      <c r="BG43" s="8">
        <f t="shared" si="85"/>
        <v>8055.8194115849119</v>
      </c>
      <c r="BH43" s="8">
        <f t="shared" si="85"/>
        <v>7003.1747057924549</v>
      </c>
      <c r="BI43" s="8">
        <f t="shared" si="85"/>
        <v>6880.9467278962265</v>
      </c>
      <c r="BJ43" s="8">
        <f t="shared" si="85"/>
        <v>7328.3008639481122</v>
      </c>
      <c r="BK43" s="8">
        <f t="shared" si="85"/>
        <v>11916.917931974054</v>
      </c>
      <c r="BL43" s="8">
        <f t="shared" si="85"/>
        <v>8933.7239659870265</v>
      </c>
      <c r="BM43" s="8">
        <f t="shared" si="85"/>
        <v>7846.2213579935124</v>
      </c>
      <c r="BN43" s="8">
        <f t="shared" si="85"/>
        <v>7810.9381789967556</v>
      </c>
      <c r="BO43" s="8">
        <f t="shared" si="85"/>
        <v>12158.236589498376</v>
      </c>
      <c r="BP43" s="8">
        <f t="shared" si="85"/>
        <v>9054.3832947491865</v>
      </c>
      <c r="BQ43" s="8">
        <f t="shared" ref="BQ43:BW43" si="86" xml:space="preserve"> BQ$40</f>
        <v>7906.5510223745923</v>
      </c>
      <c r="BR43" s="8">
        <f t="shared" si="86"/>
        <v>7841.1030111872951</v>
      </c>
      <c r="BS43" s="8">
        <f t="shared" si="86"/>
        <v>12173.319005593647</v>
      </c>
      <c r="BT43" s="8">
        <f t="shared" si="86"/>
        <v>6086.6595027968233</v>
      </c>
      <c r="BU43" s="8">
        <f t="shared" si="86"/>
        <v>3043.3297513984116</v>
      </c>
      <c r="BV43" s="8">
        <f t="shared" si="86"/>
        <v>1521.6648756992058</v>
      </c>
      <c r="BW43" s="8">
        <f t="shared" si="86"/>
        <v>760.83243784960291</v>
      </c>
    </row>
    <row r="44" spans="1:76" x14ac:dyDescent="0.25">
      <c r="E44" s="11" t="s">
        <v>256</v>
      </c>
      <c r="J44" s="11">
        <f t="shared" ref="J44:AO44" si="87">J43*$F42</f>
        <v>0</v>
      </c>
      <c r="K44" s="11">
        <f t="shared" si="87"/>
        <v>0</v>
      </c>
      <c r="L44" s="11">
        <f t="shared" si="87"/>
        <v>1224.0656250000002</v>
      </c>
      <c r="M44" s="11">
        <f t="shared" si="87"/>
        <v>874.95468749999975</v>
      </c>
      <c r="N44" s="11">
        <f t="shared" si="87"/>
        <v>981.00046874999975</v>
      </c>
      <c r="O44" s="11">
        <f t="shared" si="87"/>
        <v>4326.8677968749998</v>
      </c>
      <c r="P44" s="11">
        <f t="shared" si="87"/>
        <v>1242.9682734375001</v>
      </c>
      <c r="Q44" s="11">
        <f t="shared" si="87"/>
        <v>989.87476171874971</v>
      </c>
      <c r="R44" s="11">
        <f t="shared" si="87"/>
        <v>1143.9292558593747</v>
      </c>
      <c r="S44" s="11">
        <f t="shared" si="87"/>
        <v>4513.8009404296872</v>
      </c>
      <c r="T44" s="11">
        <f t="shared" si="87"/>
        <v>1441.9035952148438</v>
      </c>
      <c r="U44" s="11">
        <f t="shared" si="87"/>
        <v>1194.8111726074217</v>
      </c>
      <c r="V44" s="11">
        <f t="shared" si="87"/>
        <v>1351.8662113037108</v>
      </c>
      <c r="W44" s="11">
        <f t="shared" si="87"/>
        <v>4723.2381681518555</v>
      </c>
      <c r="X44" s="11">
        <f t="shared" si="87"/>
        <v>2738.5120840759278</v>
      </c>
      <c r="Y44" s="11">
        <f t="shared" si="87"/>
        <v>1948.5841670379637</v>
      </c>
      <c r="Z44" s="11">
        <f t="shared" si="87"/>
        <v>1834.2214585189818</v>
      </c>
      <c r="AA44" s="11">
        <f t="shared" si="87"/>
        <v>3985.8772917594906</v>
      </c>
      <c r="AB44" s="11">
        <f t="shared" si="87"/>
        <v>2449.321145879745</v>
      </c>
      <c r="AC44" s="11">
        <f t="shared" si="87"/>
        <v>1883.0902604398721</v>
      </c>
      <c r="AD44" s="11">
        <f t="shared" si="87"/>
        <v>1854.208880219936</v>
      </c>
      <c r="AE44" s="11">
        <f t="shared" si="87"/>
        <v>4022.2381901099675</v>
      </c>
      <c r="AF44" s="11">
        <f t="shared" si="87"/>
        <v>2467.5015950549837</v>
      </c>
      <c r="AG44" s="11">
        <f t="shared" si="87"/>
        <v>1892.1804850274916</v>
      </c>
      <c r="AH44" s="11">
        <f t="shared" si="87"/>
        <v>1858.7539925137457</v>
      </c>
      <c r="AI44" s="11">
        <f t="shared" si="87"/>
        <v>4024.5107462568722</v>
      </c>
      <c r="AJ44" s="11">
        <f t="shared" si="87"/>
        <v>2468.6378731284358</v>
      </c>
      <c r="AK44" s="11">
        <f t="shared" si="87"/>
        <v>1892.7486240642174</v>
      </c>
      <c r="AL44" s="11">
        <f t="shared" si="87"/>
        <v>1859.0380620321084</v>
      </c>
      <c r="AM44" s="11">
        <f t="shared" si="87"/>
        <v>4024.6527810160537</v>
      </c>
      <c r="AN44" s="11">
        <f t="shared" si="87"/>
        <v>2494.6881405080271</v>
      </c>
      <c r="AO44" s="11">
        <f t="shared" si="87"/>
        <v>1905.7737577540133</v>
      </c>
      <c r="AP44" s="11">
        <f t="shared" ref="AP44:BU44" si="88">AP43*$F42</f>
        <v>1865.5506288770066</v>
      </c>
      <c r="AQ44" s="11">
        <f t="shared" si="88"/>
        <v>4027.9090644385028</v>
      </c>
      <c r="AR44" s="11">
        <f t="shared" si="88"/>
        <v>2470.3370322192513</v>
      </c>
      <c r="AS44" s="11">
        <f t="shared" si="88"/>
        <v>1893.5982036096252</v>
      </c>
      <c r="AT44" s="11">
        <f t="shared" si="88"/>
        <v>1859.4628518048125</v>
      </c>
      <c r="AU44" s="11">
        <f t="shared" si="88"/>
        <v>4024.865175902406</v>
      </c>
      <c r="AV44" s="11">
        <f t="shared" si="88"/>
        <v>2468.8150879512027</v>
      </c>
      <c r="AW44" s="11">
        <f t="shared" si="88"/>
        <v>1892.8372314756011</v>
      </c>
      <c r="AX44" s="11">
        <f t="shared" si="88"/>
        <v>1859.0823657378005</v>
      </c>
      <c r="AY44" s="11">
        <f t="shared" si="88"/>
        <v>4024.6749328688998</v>
      </c>
      <c r="AZ44" s="11">
        <f t="shared" si="88"/>
        <v>2468.7199664344498</v>
      </c>
      <c r="BA44" s="11">
        <f t="shared" si="88"/>
        <v>1892.7896707172245</v>
      </c>
      <c r="BB44" s="11">
        <f t="shared" si="88"/>
        <v>1859.0585853586122</v>
      </c>
      <c r="BC44" s="11">
        <f t="shared" si="88"/>
        <v>4024.6630426793054</v>
      </c>
      <c r="BD44" s="11">
        <f t="shared" si="88"/>
        <v>2494.6932713396527</v>
      </c>
      <c r="BE44" s="11">
        <f t="shared" si="88"/>
        <v>1905.7763231698259</v>
      </c>
      <c r="BF44" s="11">
        <f t="shared" si="88"/>
        <v>1865.5519115849129</v>
      </c>
      <c r="BG44" s="11">
        <f t="shared" si="88"/>
        <v>4027.909705792456</v>
      </c>
      <c r="BH44" s="11">
        <f t="shared" si="88"/>
        <v>3501.5873528962275</v>
      </c>
      <c r="BI44" s="11">
        <f t="shared" si="88"/>
        <v>3440.4733639481133</v>
      </c>
      <c r="BJ44" s="11">
        <f t="shared" si="88"/>
        <v>3664.1504319740561</v>
      </c>
      <c r="BK44" s="11">
        <f t="shared" si="88"/>
        <v>5958.4589659870271</v>
      </c>
      <c r="BL44" s="11">
        <f t="shared" si="88"/>
        <v>4466.8619829935133</v>
      </c>
      <c r="BM44" s="11">
        <f t="shared" si="88"/>
        <v>3923.1106789967562</v>
      </c>
      <c r="BN44" s="11">
        <f t="shared" si="88"/>
        <v>3905.4690894983778</v>
      </c>
      <c r="BO44" s="11">
        <f t="shared" si="88"/>
        <v>6079.118294749188</v>
      </c>
      <c r="BP44" s="11">
        <f t="shared" si="88"/>
        <v>4527.1916473745932</v>
      </c>
      <c r="BQ44" s="11">
        <f t="shared" si="88"/>
        <v>3953.2755111872962</v>
      </c>
      <c r="BR44" s="11">
        <f t="shared" si="88"/>
        <v>3920.5515055936476</v>
      </c>
      <c r="BS44" s="11">
        <f t="shared" si="88"/>
        <v>6086.6595027968233</v>
      </c>
      <c r="BT44" s="11">
        <f t="shared" si="88"/>
        <v>3043.3297513984116</v>
      </c>
      <c r="BU44" s="11">
        <f t="shared" si="88"/>
        <v>1521.6648756992058</v>
      </c>
      <c r="BV44" s="11">
        <f t="shared" ref="BV44:BW44" si="89">BV43*$F42</f>
        <v>760.83243784960291</v>
      </c>
      <c r="BW44" s="11">
        <f t="shared" si="89"/>
        <v>380.41621892480146</v>
      </c>
    </row>
    <row r="45" spans="1:76" s="235" customFormat="1" ht="14.4" x14ac:dyDescent="0.25">
      <c r="A45" s="195"/>
      <c r="B45" s="195"/>
      <c r="C45" s="196"/>
      <c r="D45" s="197"/>
      <c r="E45" s="232" t="str">
        <f xml:space="preserve"> LEFT(E44, LEN(E44) - 4)</f>
        <v>DIVIDEND PAY OUT</v>
      </c>
      <c r="F45" s="232"/>
      <c r="G45" s="233" t="str">
        <f>Smu</f>
        <v>USD k</v>
      </c>
      <c r="H45" s="232">
        <f xml:space="preserve"> SUM(J45:BW45)</f>
        <v>-175673.26715607513</v>
      </c>
      <c r="I45" s="232"/>
      <c r="J45" s="232">
        <f t="shared" ref="J45:BU45" si="90" xml:space="preserve"> -1 * J44</f>
        <v>0</v>
      </c>
      <c r="K45" s="232">
        <f t="shared" si="90"/>
        <v>0</v>
      </c>
      <c r="L45" s="232">
        <f t="shared" si="90"/>
        <v>-1224.0656250000002</v>
      </c>
      <c r="M45" s="232">
        <f t="shared" si="90"/>
        <v>-874.95468749999975</v>
      </c>
      <c r="N45" s="232">
        <f t="shared" si="90"/>
        <v>-981.00046874999975</v>
      </c>
      <c r="O45" s="232">
        <f t="shared" si="90"/>
        <v>-4326.8677968749998</v>
      </c>
      <c r="P45" s="232">
        <f t="shared" si="90"/>
        <v>-1242.9682734375001</v>
      </c>
      <c r="Q45" s="232">
        <f t="shared" si="90"/>
        <v>-989.87476171874971</v>
      </c>
      <c r="R45" s="232">
        <f t="shared" si="90"/>
        <v>-1143.9292558593747</v>
      </c>
      <c r="S45" s="232">
        <f t="shared" si="90"/>
        <v>-4513.8009404296872</v>
      </c>
      <c r="T45" s="232">
        <f t="shared" si="90"/>
        <v>-1441.9035952148438</v>
      </c>
      <c r="U45" s="232">
        <f t="shared" si="90"/>
        <v>-1194.8111726074217</v>
      </c>
      <c r="V45" s="232">
        <f t="shared" si="90"/>
        <v>-1351.8662113037108</v>
      </c>
      <c r="W45" s="232">
        <f t="shared" si="90"/>
        <v>-4723.2381681518555</v>
      </c>
      <c r="X45" s="232">
        <f t="shared" si="90"/>
        <v>-2738.5120840759278</v>
      </c>
      <c r="Y45" s="232">
        <f t="shared" si="90"/>
        <v>-1948.5841670379637</v>
      </c>
      <c r="Z45" s="232">
        <f t="shared" si="90"/>
        <v>-1834.2214585189818</v>
      </c>
      <c r="AA45" s="232">
        <f t="shared" si="90"/>
        <v>-3985.8772917594906</v>
      </c>
      <c r="AB45" s="232">
        <f t="shared" si="90"/>
        <v>-2449.321145879745</v>
      </c>
      <c r="AC45" s="232">
        <f t="shared" si="90"/>
        <v>-1883.0902604398721</v>
      </c>
      <c r="AD45" s="232">
        <f t="shared" si="90"/>
        <v>-1854.208880219936</v>
      </c>
      <c r="AE45" s="232">
        <f t="shared" si="90"/>
        <v>-4022.2381901099675</v>
      </c>
      <c r="AF45" s="232">
        <f t="shared" si="90"/>
        <v>-2467.5015950549837</v>
      </c>
      <c r="AG45" s="232">
        <f t="shared" si="90"/>
        <v>-1892.1804850274916</v>
      </c>
      <c r="AH45" s="232">
        <f t="shared" si="90"/>
        <v>-1858.7539925137457</v>
      </c>
      <c r="AI45" s="232">
        <f t="shared" si="90"/>
        <v>-4024.5107462568722</v>
      </c>
      <c r="AJ45" s="232">
        <f t="shared" si="90"/>
        <v>-2468.6378731284358</v>
      </c>
      <c r="AK45" s="232">
        <f t="shared" si="90"/>
        <v>-1892.7486240642174</v>
      </c>
      <c r="AL45" s="232">
        <f t="shared" si="90"/>
        <v>-1859.0380620321084</v>
      </c>
      <c r="AM45" s="232">
        <f t="shared" si="90"/>
        <v>-4024.6527810160537</v>
      </c>
      <c r="AN45" s="232">
        <f t="shared" si="90"/>
        <v>-2494.6881405080271</v>
      </c>
      <c r="AO45" s="232">
        <f t="shared" si="90"/>
        <v>-1905.7737577540133</v>
      </c>
      <c r="AP45" s="232">
        <f t="shared" si="90"/>
        <v>-1865.5506288770066</v>
      </c>
      <c r="AQ45" s="232">
        <f t="shared" si="90"/>
        <v>-4027.9090644385028</v>
      </c>
      <c r="AR45" s="232">
        <f t="shared" si="90"/>
        <v>-2470.3370322192513</v>
      </c>
      <c r="AS45" s="232">
        <f t="shared" si="90"/>
        <v>-1893.5982036096252</v>
      </c>
      <c r="AT45" s="232">
        <f t="shared" si="90"/>
        <v>-1859.4628518048125</v>
      </c>
      <c r="AU45" s="232">
        <f t="shared" si="90"/>
        <v>-4024.865175902406</v>
      </c>
      <c r="AV45" s="232">
        <f t="shared" si="90"/>
        <v>-2468.8150879512027</v>
      </c>
      <c r="AW45" s="232">
        <f t="shared" si="90"/>
        <v>-1892.8372314756011</v>
      </c>
      <c r="AX45" s="232">
        <f t="shared" si="90"/>
        <v>-1859.0823657378005</v>
      </c>
      <c r="AY45" s="232">
        <f t="shared" si="90"/>
        <v>-4024.6749328688998</v>
      </c>
      <c r="AZ45" s="232">
        <f t="shared" si="90"/>
        <v>-2468.7199664344498</v>
      </c>
      <c r="BA45" s="232">
        <f t="shared" si="90"/>
        <v>-1892.7896707172245</v>
      </c>
      <c r="BB45" s="232">
        <f t="shared" si="90"/>
        <v>-1859.0585853586122</v>
      </c>
      <c r="BC45" s="232">
        <f t="shared" si="90"/>
        <v>-4024.6630426793054</v>
      </c>
      <c r="BD45" s="232">
        <f t="shared" si="90"/>
        <v>-2494.6932713396527</v>
      </c>
      <c r="BE45" s="232">
        <f t="shared" si="90"/>
        <v>-1905.7763231698259</v>
      </c>
      <c r="BF45" s="232">
        <f t="shared" si="90"/>
        <v>-1865.5519115849129</v>
      </c>
      <c r="BG45" s="232">
        <f t="shared" si="90"/>
        <v>-4027.909705792456</v>
      </c>
      <c r="BH45" s="232">
        <f t="shared" si="90"/>
        <v>-3501.5873528962275</v>
      </c>
      <c r="BI45" s="232">
        <f t="shared" si="90"/>
        <v>-3440.4733639481133</v>
      </c>
      <c r="BJ45" s="232">
        <f t="shared" si="90"/>
        <v>-3664.1504319740561</v>
      </c>
      <c r="BK45" s="232">
        <f t="shared" si="90"/>
        <v>-5958.4589659870271</v>
      </c>
      <c r="BL45" s="232">
        <f t="shared" si="90"/>
        <v>-4466.8619829935133</v>
      </c>
      <c r="BM45" s="232">
        <f t="shared" si="90"/>
        <v>-3923.1106789967562</v>
      </c>
      <c r="BN45" s="232">
        <f t="shared" si="90"/>
        <v>-3905.4690894983778</v>
      </c>
      <c r="BO45" s="232">
        <f t="shared" si="90"/>
        <v>-6079.118294749188</v>
      </c>
      <c r="BP45" s="232">
        <f t="shared" si="90"/>
        <v>-4527.1916473745932</v>
      </c>
      <c r="BQ45" s="232">
        <f t="shared" si="90"/>
        <v>-3953.2755111872962</v>
      </c>
      <c r="BR45" s="232">
        <f t="shared" si="90"/>
        <v>-3920.5515055936476</v>
      </c>
      <c r="BS45" s="232">
        <f t="shared" si="90"/>
        <v>-6086.6595027968233</v>
      </c>
      <c r="BT45" s="232">
        <f t="shared" si="90"/>
        <v>-3043.3297513984116</v>
      </c>
      <c r="BU45" s="232">
        <f t="shared" si="90"/>
        <v>-1521.6648756992058</v>
      </c>
      <c r="BV45" s="232">
        <f t="shared" ref="BV45:BW45" si="91" xml:space="preserve"> -1 * BV44</f>
        <v>-760.83243784960291</v>
      </c>
      <c r="BW45" s="232">
        <f t="shared" si="91"/>
        <v>-380.41621892480146</v>
      </c>
      <c r="BX45" s="234"/>
    </row>
  </sheetData>
  <conditionalFormatting sqref="F2">
    <cfRule type="cellIs" dxfId="29" priority="1" stopIfTrue="1" operator="notEqual">
      <formula>0</formula>
    </cfRule>
    <cfRule type="cellIs" dxfId="28" priority="2" stopIfTrue="1" operator="equal">
      <formula>""</formula>
    </cfRule>
  </conditionalFormatting>
  <conditionalFormatting sqref="J3:BW3">
    <cfRule type="cellIs" dxfId="27" priority="5" stopIfTrue="1" operator="equal">
      <formula>"Pre-fcst"</formula>
    </cfRule>
    <cfRule type="cellIs" dxfId="26" priority="6" stopIfTrue="1" operator="equal">
      <formula>"Forecast"</formula>
    </cfRule>
  </conditionalFormatting>
  <printOptions verticalCentered="1" headings="1"/>
  <pageMargins left="0.74803149606299213" right="0.74803149606299213" top="0.98425196850393704" bottom="0.98425196850393704" header="0.51181102362204722" footer="0.51181102362204722"/>
  <pageSetup paperSize="9" scale="55" orientation="landscape" blackAndWhite="1" r:id="rId1"/>
  <headerFooter alignWithMargins="0">
    <oddHeader>&amp;L&amp;"Arial,Bold"&amp;14F1F9 Training Model&amp;C&amp;"Arial,Bold"&amp;14Sheet: &amp;A&amp;R&amp;"Arial,Bold"&amp;14CONFIDENTIAL</oddHeader>
    <oddFooter>&amp;L&amp;F ( Printed on &amp;D at &amp;T )&amp;RPage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B1FD09-4394-442E-91B3-155AAE528EA9}">
  <sheetPr>
    <tabColor indexed="13"/>
    <outlinePr summaryBelow="0" summaryRight="0"/>
  </sheetPr>
  <dimension ref="A1:BX42"/>
  <sheetViews>
    <sheetView defaultGridColor="0" colorId="22" zoomScale="80" workbookViewId="0">
      <pane xSplit="9" ySplit="5" topLeftCell="J6" activePane="bottomRight" state="frozen"/>
      <selection activeCell="F2" sqref="F2:G2"/>
      <selection pane="topRight" activeCell="F2" sqref="F2:G2"/>
      <selection pane="bottomLeft" activeCell="F2" sqref="F2:G2"/>
      <selection pane="bottomRight" activeCell="F2" sqref="F2:G2"/>
    </sheetView>
  </sheetViews>
  <sheetFormatPr defaultColWidth="0" defaultRowHeight="13.2" x14ac:dyDescent="0.25"/>
  <cols>
    <col min="1" max="2" width="1.21875" style="2" customWidth="1"/>
    <col min="3" max="3" width="1.21875" style="14" customWidth="1"/>
    <col min="4" max="4" width="1.21875" style="1" customWidth="1"/>
    <col min="5" max="5" width="40.77734375" style="11" customWidth="1"/>
    <col min="6" max="6" width="12.77734375" style="11" customWidth="1"/>
    <col min="7" max="8" width="11.77734375" style="11" customWidth="1"/>
    <col min="9" max="9" width="2.77734375" style="11" customWidth="1"/>
    <col min="10" max="75" width="11.77734375" style="11" customWidth="1"/>
    <col min="76" max="76" width="11.77734375" style="44" hidden="1" customWidth="1"/>
    <col min="77" max="16384" width="11.77734375" style="12" hidden="1"/>
  </cols>
  <sheetData>
    <row r="1" spans="1:76" s="46" customFormat="1" ht="25.8" x14ac:dyDescent="0.25">
      <c r="A1" s="51" t="str">
        <f ca="1" xml:space="preserve"> RIGHT(CELL("filename", A1), LEN(CELL("filename", A1)) - SEARCH("]", CELL("filename", A1)))</f>
        <v>Debt</v>
      </c>
      <c r="B1" s="2"/>
      <c r="C1" s="14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</row>
    <row r="2" spans="1:76" s="15" customFormat="1" ht="14.4" x14ac:dyDescent="0.25">
      <c r="A2" s="56"/>
      <c r="B2" s="56"/>
      <c r="C2" s="122"/>
      <c r="D2" s="56"/>
      <c r="E2"/>
      <c r="F2" s="138">
        <f>Check!$F$9</f>
        <v>0</v>
      </c>
      <c r="G2" s="61" t="s">
        <v>268</v>
      </c>
      <c r="H2"/>
      <c r="I2"/>
      <c r="J2" s="62">
        <f xml:space="preserve"> Time!J$18</f>
        <v>45565</v>
      </c>
      <c r="K2" s="62">
        <f xml:space="preserve"> Time!K$18</f>
        <v>45657</v>
      </c>
      <c r="L2" s="62">
        <f xml:space="preserve"> Time!L$18</f>
        <v>45747</v>
      </c>
      <c r="M2" s="62">
        <f xml:space="preserve"> Time!M$18</f>
        <v>45838</v>
      </c>
      <c r="N2" s="62">
        <f xml:space="preserve"> Time!N$18</f>
        <v>45930</v>
      </c>
      <c r="O2" s="62">
        <f xml:space="preserve"> Time!O$18</f>
        <v>46022</v>
      </c>
      <c r="P2" s="62">
        <f xml:space="preserve"> Time!P$18</f>
        <v>46112</v>
      </c>
      <c r="Q2" s="62">
        <f xml:space="preserve"> Time!Q$18</f>
        <v>46203</v>
      </c>
      <c r="R2" s="62">
        <f xml:space="preserve"> Time!R$18</f>
        <v>46295</v>
      </c>
      <c r="S2" s="62">
        <f xml:space="preserve"> Time!S$18</f>
        <v>46387</v>
      </c>
      <c r="T2" s="62">
        <f xml:space="preserve"> Time!T$18</f>
        <v>46477</v>
      </c>
      <c r="U2" s="62">
        <f xml:space="preserve"> Time!U$18</f>
        <v>46568</v>
      </c>
      <c r="V2" s="62">
        <f xml:space="preserve"> Time!V$18</f>
        <v>46660</v>
      </c>
      <c r="W2" s="62">
        <f xml:space="preserve"> Time!W$18</f>
        <v>46752</v>
      </c>
      <c r="X2" s="62">
        <f xml:space="preserve"> Time!X$18</f>
        <v>46843</v>
      </c>
      <c r="Y2" s="62">
        <f xml:space="preserve"> Time!Y$18</f>
        <v>46934</v>
      </c>
      <c r="Z2" s="62">
        <f xml:space="preserve"> Time!Z$18</f>
        <v>47026</v>
      </c>
      <c r="AA2" s="62">
        <f xml:space="preserve"> Time!AA$18</f>
        <v>47118</v>
      </c>
      <c r="AB2" s="62">
        <f xml:space="preserve"> Time!AB$18</f>
        <v>47208</v>
      </c>
      <c r="AC2" s="62">
        <f xml:space="preserve"> Time!AC$18</f>
        <v>47299</v>
      </c>
      <c r="AD2" s="62">
        <f xml:space="preserve"> Time!AD$18</f>
        <v>47391</v>
      </c>
      <c r="AE2" s="62">
        <f xml:space="preserve"> Time!AE$18</f>
        <v>47483</v>
      </c>
      <c r="AF2" s="62">
        <f xml:space="preserve"> Time!AF$18</f>
        <v>47573</v>
      </c>
      <c r="AG2" s="62">
        <f xml:space="preserve"> Time!AG$18</f>
        <v>47664</v>
      </c>
      <c r="AH2" s="62">
        <f xml:space="preserve"> Time!AH$18</f>
        <v>47756</v>
      </c>
      <c r="AI2" s="62">
        <f xml:space="preserve"> Time!AI$18</f>
        <v>47848</v>
      </c>
      <c r="AJ2" s="62">
        <f xml:space="preserve"> Time!AJ$18</f>
        <v>47938</v>
      </c>
      <c r="AK2" s="62">
        <f xml:space="preserve"> Time!AK$18</f>
        <v>48029</v>
      </c>
      <c r="AL2" s="62">
        <f xml:space="preserve"> Time!AL$18</f>
        <v>48121</v>
      </c>
      <c r="AM2" s="62">
        <f xml:space="preserve"> Time!AM$18</f>
        <v>48213</v>
      </c>
      <c r="AN2" s="62">
        <f xml:space="preserve"> Time!AN$18</f>
        <v>48304</v>
      </c>
      <c r="AO2" s="62">
        <f xml:space="preserve"> Time!AO$18</f>
        <v>48395</v>
      </c>
      <c r="AP2" s="62">
        <f xml:space="preserve"> Time!AP$18</f>
        <v>48487</v>
      </c>
      <c r="AQ2" s="62">
        <f xml:space="preserve"> Time!AQ$18</f>
        <v>48579</v>
      </c>
      <c r="AR2" s="62">
        <f xml:space="preserve"> Time!AR$18</f>
        <v>48669</v>
      </c>
      <c r="AS2" s="62">
        <f xml:space="preserve"> Time!AS$18</f>
        <v>48760</v>
      </c>
      <c r="AT2" s="62">
        <f xml:space="preserve"> Time!AT$18</f>
        <v>48852</v>
      </c>
      <c r="AU2" s="62">
        <f xml:space="preserve"> Time!AU$18</f>
        <v>48944</v>
      </c>
      <c r="AV2" s="62">
        <f xml:space="preserve"> Time!AV$18</f>
        <v>49034</v>
      </c>
      <c r="AW2" s="62">
        <f xml:space="preserve"> Time!AW$18</f>
        <v>49125</v>
      </c>
      <c r="AX2" s="62">
        <f xml:space="preserve"> Time!AX$18</f>
        <v>49217</v>
      </c>
      <c r="AY2" s="62">
        <f xml:space="preserve"> Time!AY$18</f>
        <v>49309</v>
      </c>
      <c r="AZ2" s="62">
        <f xml:space="preserve"> Time!AZ$18</f>
        <v>49399</v>
      </c>
      <c r="BA2" s="62">
        <f xml:space="preserve"> Time!BA$18</f>
        <v>49490</v>
      </c>
      <c r="BB2" s="62">
        <f xml:space="preserve"> Time!BB$18</f>
        <v>49582</v>
      </c>
      <c r="BC2" s="62">
        <f xml:space="preserve"> Time!BC$18</f>
        <v>49674</v>
      </c>
      <c r="BD2" s="62">
        <f xml:space="preserve"> Time!BD$18</f>
        <v>49765</v>
      </c>
      <c r="BE2" s="62">
        <f xml:space="preserve"> Time!BE$18</f>
        <v>49856</v>
      </c>
      <c r="BF2" s="62">
        <f xml:space="preserve"> Time!BF$18</f>
        <v>49948</v>
      </c>
      <c r="BG2" s="62">
        <f xml:space="preserve"> Time!BG$18</f>
        <v>50040</v>
      </c>
      <c r="BH2" s="62">
        <f xml:space="preserve"> Time!BH$18</f>
        <v>50130</v>
      </c>
      <c r="BI2" s="62">
        <f xml:space="preserve"> Time!BI$18</f>
        <v>50221</v>
      </c>
      <c r="BJ2" s="62">
        <f xml:space="preserve"> Time!BJ$18</f>
        <v>50313</v>
      </c>
      <c r="BK2" s="62">
        <f xml:space="preserve"> Time!BK$18</f>
        <v>50405</v>
      </c>
      <c r="BL2" s="62">
        <f xml:space="preserve"> Time!BL$18</f>
        <v>50495</v>
      </c>
      <c r="BM2" s="62">
        <f xml:space="preserve"> Time!BM$18</f>
        <v>50586</v>
      </c>
      <c r="BN2" s="62">
        <f xml:space="preserve"> Time!BN$18</f>
        <v>50678</v>
      </c>
      <c r="BO2" s="62">
        <f xml:space="preserve"> Time!BO$18</f>
        <v>50770</v>
      </c>
      <c r="BP2" s="62">
        <f xml:space="preserve"> Time!BP$18</f>
        <v>50860</v>
      </c>
      <c r="BQ2" s="62">
        <f xml:space="preserve"> Time!BQ$18</f>
        <v>50951</v>
      </c>
      <c r="BR2" s="62">
        <f xml:space="preserve"> Time!BR$18</f>
        <v>51043</v>
      </c>
      <c r="BS2" s="62">
        <f xml:space="preserve"> Time!BS$18</f>
        <v>51135</v>
      </c>
      <c r="BT2" s="62">
        <f xml:space="preserve"> Time!BT$18</f>
        <v>51226</v>
      </c>
      <c r="BU2" s="62">
        <f xml:space="preserve"> Time!BU$18</f>
        <v>51317</v>
      </c>
      <c r="BV2" s="62">
        <f xml:space="preserve"> Time!BV$18</f>
        <v>51409</v>
      </c>
      <c r="BW2" s="62">
        <f xml:space="preserve"> Time!BW$18</f>
        <v>51501</v>
      </c>
      <c r="BX2" s="62"/>
    </row>
    <row r="3" spans="1:76" s="15" customFormat="1" ht="14.4" x14ac:dyDescent="0.25">
      <c r="A3" s="56"/>
      <c r="B3" s="56"/>
      <c r="C3" s="57"/>
      <c r="D3" s="56"/>
      <c r="E3"/>
      <c r="F3"/>
      <c r="G3"/>
      <c r="H3"/>
      <c r="I3"/>
      <c r="J3" s="91" t="str">
        <f xml:space="preserve"> Time!J$114</f>
        <v>Pre-fcst</v>
      </c>
      <c r="K3" s="91" t="str">
        <f xml:space="preserve"> Time!K$114</f>
        <v>Pre-fcst</v>
      </c>
      <c r="L3" s="91" t="str">
        <f xml:space="preserve"> Time!L$114</f>
        <v>Forecast</v>
      </c>
      <c r="M3" s="91" t="str">
        <f xml:space="preserve"> Time!M$114</f>
        <v>Forecast</v>
      </c>
      <c r="N3" s="91" t="str">
        <f xml:space="preserve"> Time!N$114</f>
        <v>Forecast</v>
      </c>
      <c r="O3" s="91" t="str">
        <f xml:space="preserve"> Time!O$114</f>
        <v>Forecast</v>
      </c>
      <c r="P3" s="91" t="str">
        <f xml:space="preserve"> Time!P$114</f>
        <v>Forecast</v>
      </c>
      <c r="Q3" s="91" t="str">
        <f xml:space="preserve"> Time!Q$114</f>
        <v>Forecast</v>
      </c>
      <c r="R3" s="91" t="str">
        <f xml:space="preserve"> Time!R$114</f>
        <v>Forecast</v>
      </c>
      <c r="S3" s="91" t="str">
        <f xml:space="preserve"> Time!S$114</f>
        <v>Forecast</v>
      </c>
      <c r="T3" s="91" t="str">
        <f xml:space="preserve"> Time!T$114</f>
        <v>Forecast</v>
      </c>
      <c r="U3" s="91" t="str">
        <f xml:space="preserve"> Time!U$114</f>
        <v>Forecast</v>
      </c>
      <c r="V3" s="91" t="str">
        <f xml:space="preserve"> Time!V$114</f>
        <v>Forecast</v>
      </c>
      <c r="W3" s="91" t="str">
        <f xml:space="preserve"> Time!W$114</f>
        <v>Forecast</v>
      </c>
      <c r="X3" s="91" t="str">
        <f xml:space="preserve"> Time!X$114</f>
        <v>Forecast</v>
      </c>
      <c r="Y3" s="91" t="str">
        <f xml:space="preserve"> Time!Y$114</f>
        <v>Forecast</v>
      </c>
      <c r="Z3" s="91" t="str">
        <f xml:space="preserve"> Time!Z$114</f>
        <v>Forecast</v>
      </c>
      <c r="AA3" s="91" t="str">
        <f xml:space="preserve"> Time!AA$114</f>
        <v>Forecast</v>
      </c>
      <c r="AB3" s="91" t="str">
        <f xml:space="preserve"> Time!AB$114</f>
        <v>Forecast</v>
      </c>
      <c r="AC3" s="91" t="str">
        <f xml:space="preserve"> Time!AC$114</f>
        <v>Forecast</v>
      </c>
      <c r="AD3" s="91" t="str">
        <f xml:space="preserve"> Time!AD$114</f>
        <v>Forecast</v>
      </c>
      <c r="AE3" s="91" t="str">
        <f xml:space="preserve"> Time!AE$114</f>
        <v>Forecast</v>
      </c>
      <c r="AF3" s="91" t="str">
        <f xml:space="preserve"> Time!AF$114</f>
        <v>Forecast</v>
      </c>
      <c r="AG3" s="91" t="str">
        <f xml:space="preserve"> Time!AG$114</f>
        <v>Forecast</v>
      </c>
      <c r="AH3" s="91" t="str">
        <f xml:space="preserve"> Time!AH$114</f>
        <v>Forecast</v>
      </c>
      <c r="AI3" s="91" t="str">
        <f xml:space="preserve"> Time!AI$114</f>
        <v>Forecast</v>
      </c>
      <c r="AJ3" s="91" t="str">
        <f xml:space="preserve"> Time!AJ$114</f>
        <v>Forecast</v>
      </c>
      <c r="AK3" s="91" t="str">
        <f xml:space="preserve"> Time!AK$114</f>
        <v>Forecast</v>
      </c>
      <c r="AL3" s="91" t="str">
        <f xml:space="preserve"> Time!AL$114</f>
        <v>Forecast</v>
      </c>
      <c r="AM3" s="91" t="str">
        <f xml:space="preserve"> Time!AM$114</f>
        <v>Forecast</v>
      </c>
      <c r="AN3" s="91" t="str">
        <f xml:space="preserve"> Time!AN$114</f>
        <v>Forecast</v>
      </c>
      <c r="AO3" s="91" t="str">
        <f xml:space="preserve"> Time!AO$114</f>
        <v>Forecast</v>
      </c>
      <c r="AP3" s="91" t="str">
        <f xml:space="preserve"> Time!AP$114</f>
        <v>Forecast</v>
      </c>
      <c r="AQ3" s="91" t="str">
        <f xml:space="preserve"> Time!AQ$114</f>
        <v>Forecast</v>
      </c>
      <c r="AR3" s="91" t="str">
        <f xml:space="preserve"> Time!AR$114</f>
        <v>Forecast</v>
      </c>
      <c r="AS3" s="91" t="str">
        <f xml:space="preserve"> Time!AS$114</f>
        <v>Forecast</v>
      </c>
      <c r="AT3" s="91" t="str">
        <f xml:space="preserve"> Time!AT$114</f>
        <v>Forecast</v>
      </c>
      <c r="AU3" s="91" t="str">
        <f xml:space="preserve"> Time!AU$114</f>
        <v>Forecast</v>
      </c>
      <c r="AV3" s="91" t="str">
        <f xml:space="preserve"> Time!AV$114</f>
        <v>Forecast</v>
      </c>
      <c r="AW3" s="91" t="str">
        <f xml:space="preserve"> Time!AW$114</f>
        <v>Forecast</v>
      </c>
      <c r="AX3" s="91" t="str">
        <f xml:space="preserve"> Time!AX$114</f>
        <v>Forecast</v>
      </c>
      <c r="AY3" s="91" t="str">
        <f xml:space="preserve"> Time!AY$114</f>
        <v>Forecast</v>
      </c>
      <c r="AZ3" s="91" t="str">
        <f xml:space="preserve"> Time!AZ$114</f>
        <v>Forecast</v>
      </c>
      <c r="BA3" s="91" t="str">
        <f xml:space="preserve"> Time!BA$114</f>
        <v>Forecast</v>
      </c>
      <c r="BB3" s="91" t="str">
        <f xml:space="preserve"> Time!BB$114</f>
        <v>Forecast</v>
      </c>
      <c r="BC3" s="91" t="str">
        <f xml:space="preserve"> Time!BC$114</f>
        <v>Forecast</v>
      </c>
      <c r="BD3" s="91" t="str">
        <f xml:space="preserve"> Time!BD$114</f>
        <v>Forecast</v>
      </c>
      <c r="BE3" s="91" t="str">
        <f xml:space="preserve"> Time!BE$114</f>
        <v>Forecast</v>
      </c>
      <c r="BF3" s="91" t="str">
        <f xml:space="preserve"> Time!BF$114</f>
        <v>Forecast</v>
      </c>
      <c r="BG3" s="91" t="str">
        <f xml:space="preserve"> Time!BG$114</f>
        <v>Forecast</v>
      </c>
      <c r="BH3" s="91" t="str">
        <f xml:space="preserve"> Time!BH$114</f>
        <v>Forecast</v>
      </c>
      <c r="BI3" s="91" t="str">
        <f xml:space="preserve"> Time!BI$114</f>
        <v>Forecast</v>
      </c>
      <c r="BJ3" s="91" t="str">
        <f xml:space="preserve"> Time!BJ$114</f>
        <v>Forecast</v>
      </c>
      <c r="BK3" s="91" t="str">
        <f xml:space="preserve"> Time!BK$114</f>
        <v>Forecast</v>
      </c>
      <c r="BL3" s="91" t="str">
        <f xml:space="preserve"> Time!BL$114</f>
        <v>Forecast</v>
      </c>
      <c r="BM3" s="91" t="str">
        <f xml:space="preserve"> Time!BM$114</f>
        <v>Forecast</v>
      </c>
      <c r="BN3" s="91" t="str">
        <f xml:space="preserve"> Time!BN$114</f>
        <v>Forecast</v>
      </c>
      <c r="BO3" s="91" t="str">
        <f xml:space="preserve"> Time!BO$114</f>
        <v>Forecast</v>
      </c>
      <c r="BP3" s="91" t="str">
        <f xml:space="preserve"> Time!BP$114</f>
        <v>Forecast</v>
      </c>
      <c r="BQ3" s="91" t="str">
        <f xml:space="preserve"> Time!BQ$114</f>
        <v>Forecast</v>
      </c>
      <c r="BR3" s="91" t="str">
        <f xml:space="preserve"> Time!BR$114</f>
        <v>Forecast</v>
      </c>
      <c r="BS3" s="91" t="str">
        <f xml:space="preserve"> Time!BS$114</f>
        <v>Forecast</v>
      </c>
      <c r="BT3" s="91" t="str">
        <f xml:space="preserve"> Time!BT$114</f>
        <v>Post-fcst</v>
      </c>
      <c r="BU3" s="91" t="str">
        <f xml:space="preserve"> Time!BU$114</f>
        <v>Post-fcst</v>
      </c>
      <c r="BV3" s="91" t="str">
        <f xml:space="preserve"> Time!BV$114</f>
        <v>Post-fcst</v>
      </c>
      <c r="BW3" s="91" t="str">
        <f xml:space="preserve"> Time!BW$114</f>
        <v>Post-fcst</v>
      </c>
      <c r="BX3" s="62"/>
    </row>
    <row r="4" spans="1:76" s="47" customFormat="1" ht="14.4" x14ac:dyDescent="0.25">
      <c r="A4" s="52"/>
      <c r="B4" s="52"/>
      <c r="C4" s="53"/>
      <c r="D4" s="54"/>
      <c r="E4"/>
      <c r="F4"/>
      <c r="G4"/>
      <c r="H4"/>
      <c r="I4"/>
      <c r="J4" s="96">
        <f xml:space="preserve"> Time!J$22</f>
        <v>2024</v>
      </c>
      <c r="K4" s="96">
        <f xml:space="preserve"> Time!K$22</f>
        <v>2024</v>
      </c>
      <c r="L4" s="96">
        <f xml:space="preserve"> Time!L$22</f>
        <v>2025</v>
      </c>
      <c r="M4" s="96">
        <f xml:space="preserve"> Time!M$22</f>
        <v>2025</v>
      </c>
      <c r="N4" s="96">
        <f xml:space="preserve"> Time!N$22</f>
        <v>2025</v>
      </c>
      <c r="O4" s="96">
        <f xml:space="preserve"> Time!O$22</f>
        <v>2025</v>
      </c>
      <c r="P4" s="96">
        <f xml:space="preserve"> Time!P$22</f>
        <v>2026</v>
      </c>
      <c r="Q4" s="96">
        <f xml:space="preserve"> Time!Q$22</f>
        <v>2026</v>
      </c>
      <c r="R4" s="96">
        <f xml:space="preserve"> Time!R$22</f>
        <v>2026</v>
      </c>
      <c r="S4" s="96">
        <f xml:space="preserve"> Time!S$22</f>
        <v>2026</v>
      </c>
      <c r="T4" s="96">
        <f xml:space="preserve"> Time!T$22</f>
        <v>2027</v>
      </c>
      <c r="U4" s="96">
        <f xml:space="preserve"> Time!U$22</f>
        <v>2027</v>
      </c>
      <c r="V4" s="96">
        <f xml:space="preserve"> Time!V$22</f>
        <v>2027</v>
      </c>
      <c r="W4" s="96">
        <f xml:space="preserve"> Time!W$22</f>
        <v>2027</v>
      </c>
      <c r="X4" s="96">
        <f xml:space="preserve"> Time!X$22</f>
        <v>2028</v>
      </c>
      <c r="Y4" s="96">
        <f xml:space="preserve"> Time!Y$22</f>
        <v>2028</v>
      </c>
      <c r="Z4" s="96">
        <f xml:space="preserve"> Time!Z$22</f>
        <v>2028</v>
      </c>
      <c r="AA4" s="96">
        <f xml:space="preserve"> Time!AA$22</f>
        <v>2028</v>
      </c>
      <c r="AB4" s="96">
        <f xml:space="preserve"> Time!AB$22</f>
        <v>2029</v>
      </c>
      <c r="AC4" s="96">
        <f xml:space="preserve"> Time!AC$22</f>
        <v>2029</v>
      </c>
      <c r="AD4" s="96">
        <f xml:space="preserve"> Time!AD$22</f>
        <v>2029</v>
      </c>
      <c r="AE4" s="96">
        <f xml:space="preserve"> Time!AE$22</f>
        <v>2029</v>
      </c>
      <c r="AF4" s="96">
        <f xml:space="preserve"> Time!AF$22</f>
        <v>2030</v>
      </c>
      <c r="AG4" s="96">
        <f xml:space="preserve"> Time!AG$22</f>
        <v>2030</v>
      </c>
      <c r="AH4" s="96">
        <f xml:space="preserve"> Time!AH$22</f>
        <v>2030</v>
      </c>
      <c r="AI4" s="96">
        <f xml:space="preserve"> Time!AI$22</f>
        <v>2030</v>
      </c>
      <c r="AJ4" s="96">
        <f xml:space="preserve"> Time!AJ$22</f>
        <v>2031</v>
      </c>
      <c r="AK4" s="96">
        <f xml:space="preserve"> Time!AK$22</f>
        <v>2031</v>
      </c>
      <c r="AL4" s="96">
        <f xml:space="preserve"> Time!AL$22</f>
        <v>2031</v>
      </c>
      <c r="AM4" s="96">
        <f xml:space="preserve"> Time!AM$22</f>
        <v>2031</v>
      </c>
      <c r="AN4" s="96">
        <f xml:space="preserve"> Time!AN$22</f>
        <v>2032</v>
      </c>
      <c r="AO4" s="96">
        <f xml:space="preserve"> Time!AO$22</f>
        <v>2032</v>
      </c>
      <c r="AP4" s="96">
        <f xml:space="preserve"> Time!AP$22</f>
        <v>2032</v>
      </c>
      <c r="AQ4" s="96">
        <f xml:space="preserve"> Time!AQ$22</f>
        <v>2032</v>
      </c>
      <c r="AR4" s="96">
        <f xml:space="preserve"> Time!AR$22</f>
        <v>2033</v>
      </c>
      <c r="AS4" s="96">
        <f xml:space="preserve"> Time!AS$22</f>
        <v>2033</v>
      </c>
      <c r="AT4" s="96">
        <f xml:space="preserve"> Time!AT$22</f>
        <v>2033</v>
      </c>
      <c r="AU4" s="96">
        <f xml:space="preserve"> Time!AU$22</f>
        <v>2033</v>
      </c>
      <c r="AV4" s="96">
        <f xml:space="preserve"> Time!AV$22</f>
        <v>2034</v>
      </c>
      <c r="AW4" s="96">
        <f xml:space="preserve"> Time!AW$22</f>
        <v>2034</v>
      </c>
      <c r="AX4" s="96">
        <f xml:space="preserve"> Time!AX$22</f>
        <v>2034</v>
      </c>
      <c r="AY4" s="96">
        <f xml:space="preserve"> Time!AY$22</f>
        <v>2034</v>
      </c>
      <c r="AZ4" s="96">
        <f xml:space="preserve"> Time!AZ$22</f>
        <v>2035</v>
      </c>
      <c r="BA4" s="96">
        <f xml:space="preserve"> Time!BA$22</f>
        <v>2035</v>
      </c>
      <c r="BB4" s="96">
        <f xml:space="preserve"> Time!BB$22</f>
        <v>2035</v>
      </c>
      <c r="BC4" s="96">
        <f xml:space="preserve"> Time!BC$22</f>
        <v>2035</v>
      </c>
      <c r="BD4" s="96">
        <f xml:space="preserve"> Time!BD$22</f>
        <v>2036</v>
      </c>
      <c r="BE4" s="96">
        <f xml:space="preserve"> Time!BE$22</f>
        <v>2036</v>
      </c>
      <c r="BF4" s="96">
        <f xml:space="preserve"> Time!BF$22</f>
        <v>2036</v>
      </c>
      <c r="BG4" s="96">
        <f xml:space="preserve"> Time!BG$22</f>
        <v>2036</v>
      </c>
      <c r="BH4" s="96">
        <f xml:space="preserve"> Time!BH$22</f>
        <v>2037</v>
      </c>
      <c r="BI4" s="96">
        <f xml:space="preserve"> Time!BI$22</f>
        <v>2037</v>
      </c>
      <c r="BJ4" s="96">
        <f xml:space="preserve"> Time!BJ$22</f>
        <v>2037</v>
      </c>
      <c r="BK4" s="96">
        <f xml:space="preserve"> Time!BK$22</f>
        <v>2037</v>
      </c>
      <c r="BL4" s="96">
        <f xml:space="preserve"> Time!BL$22</f>
        <v>2038</v>
      </c>
      <c r="BM4" s="96">
        <f xml:space="preserve"> Time!BM$22</f>
        <v>2038</v>
      </c>
      <c r="BN4" s="96">
        <f xml:space="preserve"> Time!BN$22</f>
        <v>2038</v>
      </c>
      <c r="BO4" s="96">
        <f xml:space="preserve"> Time!BO$22</f>
        <v>2038</v>
      </c>
      <c r="BP4" s="96">
        <f xml:space="preserve"> Time!BP$22</f>
        <v>2039</v>
      </c>
      <c r="BQ4" s="96">
        <f xml:space="preserve"> Time!BQ$22</f>
        <v>2039</v>
      </c>
      <c r="BR4" s="96">
        <f xml:space="preserve"> Time!BR$22</f>
        <v>2039</v>
      </c>
      <c r="BS4" s="96">
        <f xml:space="preserve"> Time!BS$22</f>
        <v>2039</v>
      </c>
      <c r="BT4" s="96">
        <f xml:space="preserve"> Time!BT$22</f>
        <v>2040</v>
      </c>
      <c r="BU4" s="96">
        <f xml:space="preserve"> Time!BU$22</f>
        <v>2040</v>
      </c>
      <c r="BV4" s="96">
        <f xml:space="preserve"> Time!BV$22</f>
        <v>2040</v>
      </c>
      <c r="BW4" s="96">
        <f xml:space="preserve"> Time!BW$22</f>
        <v>2040</v>
      </c>
      <c r="BX4" s="139"/>
    </row>
    <row r="5" spans="1:76" s="16" customFormat="1" ht="14.4" x14ac:dyDescent="0.25">
      <c r="A5" s="56"/>
      <c r="B5" s="56"/>
      <c r="C5" s="57"/>
      <c r="D5" s="59"/>
      <c r="E5"/>
      <c r="F5"/>
      <c r="G5"/>
      <c r="H5"/>
      <c r="I5"/>
      <c r="J5" s="59">
        <f xml:space="preserve"> Time!J$9</f>
        <v>1</v>
      </c>
      <c r="K5" s="59">
        <f xml:space="preserve"> Time!K$9</f>
        <v>2</v>
      </c>
      <c r="L5" s="59">
        <f xml:space="preserve"> Time!L$9</f>
        <v>3</v>
      </c>
      <c r="M5" s="59">
        <f xml:space="preserve"> Time!M$9</f>
        <v>4</v>
      </c>
      <c r="N5" s="59">
        <f xml:space="preserve"> Time!N$9</f>
        <v>5</v>
      </c>
      <c r="O5" s="59">
        <f xml:space="preserve"> Time!O$9</f>
        <v>6</v>
      </c>
      <c r="P5" s="59">
        <f xml:space="preserve"> Time!P$9</f>
        <v>7</v>
      </c>
      <c r="Q5" s="59">
        <f xml:space="preserve"> Time!Q$9</f>
        <v>8</v>
      </c>
      <c r="R5" s="59">
        <f xml:space="preserve"> Time!R$9</f>
        <v>9</v>
      </c>
      <c r="S5" s="59">
        <f xml:space="preserve"> Time!S$9</f>
        <v>10</v>
      </c>
      <c r="T5" s="59">
        <f xml:space="preserve"> Time!T$9</f>
        <v>11</v>
      </c>
      <c r="U5" s="59">
        <f xml:space="preserve"> Time!U$9</f>
        <v>12</v>
      </c>
      <c r="V5" s="59">
        <f xml:space="preserve"> Time!V$9</f>
        <v>13</v>
      </c>
      <c r="W5" s="59">
        <f xml:space="preserve"> Time!W$9</f>
        <v>14</v>
      </c>
      <c r="X5" s="59">
        <f xml:space="preserve"> Time!X$9</f>
        <v>15</v>
      </c>
      <c r="Y5" s="59">
        <f xml:space="preserve"> Time!Y$9</f>
        <v>16</v>
      </c>
      <c r="Z5" s="59">
        <f xml:space="preserve"> Time!Z$9</f>
        <v>17</v>
      </c>
      <c r="AA5" s="59">
        <f xml:space="preserve"> Time!AA$9</f>
        <v>18</v>
      </c>
      <c r="AB5" s="59">
        <f xml:space="preserve"> Time!AB$9</f>
        <v>19</v>
      </c>
      <c r="AC5" s="59">
        <f xml:space="preserve"> Time!AC$9</f>
        <v>20</v>
      </c>
      <c r="AD5" s="59">
        <f xml:space="preserve"> Time!AD$9</f>
        <v>21</v>
      </c>
      <c r="AE5" s="59">
        <f xml:space="preserve"> Time!AE$9</f>
        <v>22</v>
      </c>
      <c r="AF5" s="59">
        <f xml:space="preserve"> Time!AF$9</f>
        <v>23</v>
      </c>
      <c r="AG5" s="59">
        <f xml:space="preserve"> Time!AG$9</f>
        <v>24</v>
      </c>
      <c r="AH5" s="59">
        <f xml:space="preserve"> Time!AH$9</f>
        <v>25</v>
      </c>
      <c r="AI5" s="59">
        <f xml:space="preserve"> Time!AI$9</f>
        <v>26</v>
      </c>
      <c r="AJ5" s="59">
        <f xml:space="preserve"> Time!AJ$9</f>
        <v>27</v>
      </c>
      <c r="AK5" s="59">
        <f xml:space="preserve"> Time!AK$9</f>
        <v>28</v>
      </c>
      <c r="AL5" s="59">
        <f xml:space="preserve"> Time!AL$9</f>
        <v>29</v>
      </c>
      <c r="AM5" s="59">
        <f xml:space="preserve"> Time!AM$9</f>
        <v>30</v>
      </c>
      <c r="AN5" s="59">
        <f xml:space="preserve"> Time!AN$9</f>
        <v>31</v>
      </c>
      <c r="AO5" s="59">
        <f xml:space="preserve"> Time!AO$9</f>
        <v>32</v>
      </c>
      <c r="AP5" s="59">
        <f xml:space="preserve"> Time!AP$9</f>
        <v>33</v>
      </c>
      <c r="AQ5" s="59">
        <f xml:space="preserve"> Time!AQ$9</f>
        <v>34</v>
      </c>
      <c r="AR5" s="59">
        <f xml:space="preserve"> Time!AR$9</f>
        <v>35</v>
      </c>
      <c r="AS5" s="59">
        <f xml:space="preserve"> Time!AS$9</f>
        <v>36</v>
      </c>
      <c r="AT5" s="59">
        <f xml:space="preserve"> Time!AT$9</f>
        <v>37</v>
      </c>
      <c r="AU5" s="59">
        <f xml:space="preserve"> Time!AU$9</f>
        <v>38</v>
      </c>
      <c r="AV5" s="59">
        <f xml:space="preserve"> Time!AV$9</f>
        <v>39</v>
      </c>
      <c r="AW5" s="59">
        <f xml:space="preserve"> Time!AW$9</f>
        <v>40</v>
      </c>
      <c r="AX5" s="59">
        <f xml:space="preserve"> Time!AX$9</f>
        <v>41</v>
      </c>
      <c r="AY5" s="59">
        <f xml:space="preserve"> Time!AY$9</f>
        <v>42</v>
      </c>
      <c r="AZ5" s="59">
        <f xml:space="preserve"> Time!AZ$9</f>
        <v>43</v>
      </c>
      <c r="BA5" s="59">
        <f xml:space="preserve"> Time!BA$9</f>
        <v>44</v>
      </c>
      <c r="BB5" s="59">
        <f xml:space="preserve"> Time!BB$9</f>
        <v>45</v>
      </c>
      <c r="BC5" s="59">
        <f xml:space="preserve"> Time!BC$9</f>
        <v>46</v>
      </c>
      <c r="BD5" s="59">
        <f xml:space="preserve"> Time!BD$9</f>
        <v>47</v>
      </c>
      <c r="BE5" s="59">
        <f xml:space="preserve"> Time!BE$9</f>
        <v>48</v>
      </c>
      <c r="BF5" s="59">
        <f xml:space="preserve"> Time!BF$9</f>
        <v>49</v>
      </c>
      <c r="BG5" s="59">
        <f xml:space="preserve"> Time!BG$9</f>
        <v>50</v>
      </c>
      <c r="BH5" s="59">
        <f xml:space="preserve"> Time!BH$9</f>
        <v>51</v>
      </c>
      <c r="BI5" s="59">
        <f xml:space="preserve"> Time!BI$9</f>
        <v>52</v>
      </c>
      <c r="BJ5" s="59">
        <f xml:space="preserve"> Time!BJ$9</f>
        <v>53</v>
      </c>
      <c r="BK5" s="59">
        <f xml:space="preserve"> Time!BK$9</f>
        <v>54</v>
      </c>
      <c r="BL5" s="59">
        <f xml:space="preserve"> Time!BL$9</f>
        <v>55</v>
      </c>
      <c r="BM5" s="59">
        <f xml:space="preserve"> Time!BM$9</f>
        <v>56</v>
      </c>
      <c r="BN5" s="59">
        <f xml:space="preserve"> Time!BN$9</f>
        <v>57</v>
      </c>
      <c r="BO5" s="59">
        <f xml:space="preserve"> Time!BO$9</f>
        <v>58</v>
      </c>
      <c r="BP5" s="59">
        <f xml:space="preserve"> Time!BP$9</f>
        <v>59</v>
      </c>
      <c r="BQ5" s="59">
        <f xml:space="preserve"> Time!BQ$9</f>
        <v>60</v>
      </c>
      <c r="BR5" s="59">
        <f xml:space="preserve"> Time!BR$9</f>
        <v>61</v>
      </c>
      <c r="BS5" s="59">
        <f xml:space="preserve"> Time!BS$9</f>
        <v>62</v>
      </c>
      <c r="BT5" s="59">
        <f xml:space="preserve"> Time!BT$9</f>
        <v>63</v>
      </c>
      <c r="BU5" s="59">
        <f xml:space="preserve"> Time!BU$9</f>
        <v>64</v>
      </c>
      <c r="BV5" s="59">
        <f xml:space="preserve"> Time!BV$9</f>
        <v>65</v>
      </c>
      <c r="BW5" s="59">
        <f xml:space="preserve"> Time!BW$9</f>
        <v>66</v>
      </c>
      <c r="BX5" s="59"/>
    </row>
    <row r="6" spans="1:76" ht="14.4" x14ac:dyDescent="0.25">
      <c r="A6" s="52"/>
      <c r="B6" s="52"/>
      <c r="C6" s="53"/>
      <c r="D6" s="54"/>
      <c r="E6" s="55"/>
      <c r="F6" s="55"/>
      <c r="G6" s="55"/>
      <c r="H6" s="55"/>
      <c r="I6" s="55"/>
      <c r="J6" s="55"/>
      <c r="K6" s="55"/>
      <c r="L6" s="55"/>
      <c r="M6" s="55"/>
      <c r="N6" s="55"/>
      <c r="O6" s="55"/>
      <c r="P6" s="55"/>
      <c r="Q6" s="55"/>
      <c r="R6" s="55"/>
      <c r="S6" s="55"/>
      <c r="T6" s="55"/>
      <c r="U6" s="55"/>
      <c r="V6" s="55"/>
      <c r="W6" s="55"/>
      <c r="X6" s="55"/>
      <c r="Y6" s="55"/>
      <c r="Z6" s="55"/>
      <c r="AA6" s="55"/>
      <c r="AB6" s="55"/>
      <c r="AC6" s="55"/>
      <c r="AD6" s="55"/>
      <c r="AE6" s="55"/>
      <c r="AF6" s="55"/>
      <c r="AG6" s="55"/>
      <c r="AH6" s="55"/>
      <c r="AI6" s="55"/>
      <c r="AJ6" s="55"/>
      <c r="AK6" s="55"/>
      <c r="AL6" s="55"/>
      <c r="AM6" s="55"/>
      <c r="AN6" s="55"/>
      <c r="AO6" s="55"/>
      <c r="AP6" s="55"/>
      <c r="AQ6" s="55"/>
      <c r="AR6" s="55"/>
      <c r="AS6" s="55"/>
      <c r="AT6" s="55"/>
      <c r="AU6" s="55"/>
      <c r="AV6" s="55"/>
      <c r="AW6" s="55"/>
      <c r="AX6" s="55"/>
      <c r="AY6" s="55"/>
      <c r="AZ6" s="55"/>
      <c r="BA6" s="55"/>
      <c r="BB6" s="55"/>
      <c r="BC6" s="55"/>
      <c r="BD6" s="55"/>
      <c r="BE6" s="55"/>
      <c r="BF6" s="55"/>
      <c r="BG6" s="55"/>
      <c r="BH6" s="55"/>
      <c r="BI6" s="55"/>
      <c r="BJ6" s="55"/>
      <c r="BK6" s="55"/>
      <c r="BL6" s="55"/>
      <c r="BM6" s="55"/>
      <c r="BN6" s="55"/>
      <c r="BO6" s="55"/>
      <c r="BP6" s="55"/>
      <c r="BQ6" s="55"/>
      <c r="BR6" s="55"/>
      <c r="BS6" s="55"/>
      <c r="BT6" s="55"/>
      <c r="BU6" s="55"/>
      <c r="BV6" s="55"/>
      <c r="BW6" s="55"/>
      <c r="BX6" s="54"/>
    </row>
    <row r="7" spans="1:76" s="39" customFormat="1" ht="14.4" x14ac:dyDescent="0.25">
      <c r="A7" s="52" t="s">
        <v>235</v>
      </c>
      <c r="B7" s="52"/>
      <c r="C7" s="53"/>
      <c r="D7" s="54"/>
      <c r="E7" s="88"/>
      <c r="F7" s="88"/>
      <c r="G7" s="88"/>
      <c r="H7" s="88"/>
      <c r="I7" s="88"/>
      <c r="J7" s="88"/>
      <c r="K7" s="88"/>
      <c r="L7" s="88"/>
      <c r="M7" s="88"/>
      <c r="N7" s="88"/>
      <c r="O7" s="88"/>
      <c r="P7" s="88"/>
      <c r="Q7" s="88"/>
      <c r="R7" s="88"/>
      <c r="S7" s="88"/>
      <c r="T7" s="88"/>
      <c r="U7" s="88"/>
      <c r="V7" s="88"/>
      <c r="W7" s="88"/>
      <c r="X7" s="88"/>
      <c r="Y7" s="88"/>
      <c r="Z7" s="88"/>
      <c r="AA7" s="88"/>
      <c r="AB7" s="88"/>
      <c r="AC7" s="88"/>
      <c r="AD7" s="88"/>
      <c r="AE7" s="88"/>
      <c r="AF7" s="88"/>
      <c r="AG7" s="88"/>
      <c r="AH7" s="80"/>
      <c r="AI7" s="80"/>
      <c r="AJ7" s="80"/>
      <c r="AK7" s="80"/>
      <c r="AL7" s="80"/>
      <c r="AM7" s="80"/>
      <c r="AN7" s="80"/>
      <c r="AO7" s="80"/>
      <c r="AP7" s="80"/>
      <c r="AQ7" s="80"/>
      <c r="AR7" s="80"/>
      <c r="AS7" s="80"/>
      <c r="AT7" s="80"/>
      <c r="AU7" s="80"/>
      <c r="AV7" s="80"/>
      <c r="AW7" s="80"/>
      <c r="AX7" s="80"/>
      <c r="AY7" s="80"/>
      <c r="AZ7" s="80"/>
      <c r="BA7" s="80"/>
      <c r="BB7" s="80"/>
      <c r="BC7" s="80"/>
      <c r="BD7" s="80"/>
      <c r="BE7" s="80"/>
      <c r="BF7" s="80"/>
      <c r="BG7" s="80"/>
      <c r="BH7" s="80"/>
      <c r="BI7" s="80"/>
      <c r="BJ7" s="80"/>
      <c r="BK7" s="80"/>
      <c r="BL7" s="80"/>
      <c r="BM7" s="80"/>
      <c r="BN7" s="80"/>
      <c r="BO7" s="80"/>
      <c r="BP7" s="80"/>
      <c r="BQ7" s="80"/>
      <c r="BR7" s="80"/>
      <c r="BS7" s="80"/>
      <c r="BT7" s="80"/>
      <c r="BU7" s="80"/>
      <c r="BV7" s="80"/>
      <c r="BW7" s="80"/>
      <c r="BX7" s="80"/>
    </row>
    <row r="8" spans="1:76" x14ac:dyDescent="0.25">
      <c r="E8" s="194" t="str">
        <f xml:space="preserve"> InpC!E$87</f>
        <v xml:space="preserve">Contruction facility amount at initiation </v>
      </c>
      <c r="F8" s="194">
        <f xml:space="preserve"> InpC!F$87</f>
        <v>180000</v>
      </c>
      <c r="G8" s="194" t="str">
        <f xml:space="preserve"> InpC!G$87</f>
        <v>USD k</v>
      </c>
    </row>
    <row r="9" spans="1:76" x14ac:dyDescent="0.25">
      <c r="E9" s="194" t="str">
        <f xml:space="preserve"> InpC!E$88</f>
        <v xml:space="preserve">Loan term </v>
      </c>
      <c r="F9" s="194">
        <f xml:space="preserve"> InpC!F$88</f>
        <v>12</v>
      </c>
      <c r="G9" s="194" t="str">
        <f xml:space="preserve"> InpC!G$88</f>
        <v>years</v>
      </c>
    </row>
    <row r="10" spans="1:76" x14ac:dyDescent="0.25">
      <c r="E10" s="194" t="str">
        <f xml:space="preserve"> InpC!E$115</f>
        <v>No of periods in a year</v>
      </c>
      <c r="F10" s="194">
        <f xml:space="preserve"> InpC!F$115</f>
        <v>4</v>
      </c>
      <c r="G10" s="194" t="str">
        <f xml:space="preserve"> InpC!G$115</f>
        <v>period</v>
      </c>
      <c r="H10" s="194"/>
      <c r="I10" s="194"/>
      <c r="J10" s="194"/>
      <c r="K10" s="194"/>
      <c r="L10" s="194"/>
      <c r="M10" s="194"/>
      <c r="N10" s="194"/>
      <c r="O10" s="194"/>
      <c r="P10" s="194"/>
      <c r="Q10" s="194"/>
      <c r="R10" s="194"/>
      <c r="S10" s="194"/>
      <c r="T10" s="194"/>
      <c r="U10" s="194"/>
      <c r="V10" s="194"/>
      <c r="W10" s="194"/>
      <c r="X10" s="194"/>
      <c r="Y10" s="194"/>
      <c r="Z10" s="194"/>
      <c r="AA10" s="194"/>
      <c r="AB10" s="194"/>
      <c r="AC10" s="194"/>
      <c r="AD10" s="194"/>
      <c r="AE10" s="194"/>
      <c r="AF10" s="194"/>
      <c r="AG10" s="194"/>
      <c r="AH10" s="194"/>
      <c r="AI10" s="194"/>
      <c r="AJ10" s="194"/>
      <c r="AK10" s="194"/>
      <c r="AL10" s="194"/>
      <c r="AM10" s="194"/>
      <c r="AN10" s="194"/>
      <c r="AO10" s="194"/>
      <c r="AP10" s="194"/>
      <c r="AQ10" s="194"/>
      <c r="AR10" s="194"/>
      <c r="AS10" s="194"/>
      <c r="AT10" s="194"/>
      <c r="AU10" s="194"/>
      <c r="AV10" s="194"/>
      <c r="AW10" s="194"/>
      <c r="AX10" s="194"/>
      <c r="AY10" s="194"/>
      <c r="AZ10" s="194"/>
      <c r="BA10" s="194"/>
      <c r="BB10" s="194"/>
      <c r="BC10" s="194"/>
      <c r="BD10" s="194"/>
      <c r="BE10" s="194"/>
      <c r="BF10" s="194"/>
      <c r="BG10" s="194"/>
      <c r="BH10" s="194"/>
      <c r="BI10" s="194"/>
      <c r="BJ10" s="194"/>
      <c r="BK10" s="194"/>
      <c r="BL10" s="194"/>
      <c r="BM10" s="194"/>
      <c r="BN10" s="194"/>
      <c r="BO10" s="194"/>
      <c r="BP10" s="194"/>
      <c r="BQ10" s="194"/>
      <c r="BR10" s="194"/>
      <c r="BS10" s="194"/>
      <c r="BT10" s="194"/>
      <c r="BU10" s="194"/>
      <c r="BV10" s="194"/>
      <c r="BW10" s="194"/>
    </row>
    <row r="11" spans="1:76" x14ac:dyDescent="0.25">
      <c r="E11" s="194" t="str">
        <f xml:space="preserve"> Time!E$85</f>
        <v>Forecast period flag</v>
      </c>
      <c r="F11" s="194">
        <f xml:space="preserve"> Time!F$85</f>
        <v>0</v>
      </c>
      <c r="G11" s="194" t="str">
        <f xml:space="preserve"> Time!G$85</f>
        <v>flag</v>
      </c>
      <c r="H11" s="194">
        <f xml:space="preserve"> Time!H$85</f>
        <v>16</v>
      </c>
      <c r="I11" s="194">
        <f xml:space="preserve"> Time!I$85</f>
        <v>0</v>
      </c>
      <c r="J11" s="194">
        <f xml:space="preserve"> Time!J$85</f>
        <v>0</v>
      </c>
      <c r="K11" s="194">
        <f xml:space="preserve"> Time!K$85</f>
        <v>0</v>
      </c>
      <c r="L11" s="194">
        <f xml:space="preserve"> Time!L$85</f>
        <v>1</v>
      </c>
      <c r="M11" s="194">
        <f xml:space="preserve"> Time!M$85</f>
        <v>1</v>
      </c>
      <c r="N11" s="194">
        <f xml:space="preserve"> Time!N$85</f>
        <v>1</v>
      </c>
      <c r="O11" s="194">
        <f xml:space="preserve"> Time!O$85</f>
        <v>1</v>
      </c>
      <c r="P11" s="194">
        <f xml:space="preserve"> Time!P$85</f>
        <v>1</v>
      </c>
      <c r="Q11" s="194">
        <f xml:space="preserve"> Time!Q$85</f>
        <v>1</v>
      </c>
      <c r="R11" s="194">
        <f xml:space="preserve"> Time!R$85</f>
        <v>1</v>
      </c>
      <c r="S11" s="194">
        <f xml:space="preserve"> Time!S$85</f>
        <v>1</v>
      </c>
      <c r="T11" s="194">
        <f xml:space="preserve"> Time!T$85</f>
        <v>1</v>
      </c>
      <c r="U11" s="194">
        <f xml:space="preserve"> Time!U$85</f>
        <v>1</v>
      </c>
      <c r="V11" s="194">
        <f xml:space="preserve"> Time!V$85</f>
        <v>1</v>
      </c>
      <c r="W11" s="194">
        <f xml:space="preserve"> Time!W$85</f>
        <v>1</v>
      </c>
      <c r="X11" s="194">
        <f xml:space="preserve"> Time!X$85</f>
        <v>1</v>
      </c>
      <c r="Y11" s="194">
        <f xml:space="preserve"> Time!Y$85</f>
        <v>1</v>
      </c>
      <c r="Z11" s="194">
        <f xml:space="preserve"> Time!Z$85</f>
        <v>1</v>
      </c>
      <c r="AA11" s="194">
        <f xml:space="preserve"> Time!AA$85</f>
        <v>1</v>
      </c>
      <c r="AB11" s="194">
        <f xml:space="preserve"> Time!AB$85</f>
        <v>0</v>
      </c>
      <c r="AC11" s="194">
        <f xml:space="preserve"> Time!AC$85</f>
        <v>0</v>
      </c>
      <c r="AD11" s="194">
        <f xml:space="preserve"> Time!AD$85</f>
        <v>0</v>
      </c>
      <c r="AE11" s="194">
        <f xml:space="preserve"> Time!AE$85</f>
        <v>0</v>
      </c>
      <c r="AF11" s="194">
        <f xml:space="preserve"> Time!AF$85</f>
        <v>0</v>
      </c>
      <c r="AG11" s="194">
        <f xml:space="preserve"> Time!AG$85</f>
        <v>0</v>
      </c>
      <c r="AH11" s="194">
        <f xml:space="preserve"> Time!AH$85</f>
        <v>0</v>
      </c>
      <c r="AI11" s="194">
        <f xml:space="preserve"> Time!AI$85</f>
        <v>0</v>
      </c>
      <c r="AJ11" s="194">
        <f xml:space="preserve"> Time!AJ$85</f>
        <v>0</v>
      </c>
      <c r="AK11" s="194">
        <f xml:space="preserve"> Time!AK$85</f>
        <v>0</v>
      </c>
      <c r="AL11" s="194">
        <f xml:space="preserve"> Time!AL$85</f>
        <v>0</v>
      </c>
      <c r="AM11" s="194">
        <f xml:space="preserve"> Time!AM$85</f>
        <v>0</v>
      </c>
      <c r="AN11" s="194">
        <f xml:space="preserve"> Time!AN$85</f>
        <v>0</v>
      </c>
      <c r="AO11" s="194">
        <f xml:space="preserve"> Time!AO$85</f>
        <v>0</v>
      </c>
      <c r="AP11" s="194">
        <f xml:space="preserve"> Time!AP$85</f>
        <v>0</v>
      </c>
      <c r="AQ11" s="194">
        <f xml:space="preserve"> Time!AQ$85</f>
        <v>0</v>
      </c>
      <c r="AR11" s="194">
        <f xml:space="preserve"> Time!AR$85</f>
        <v>0</v>
      </c>
      <c r="AS11" s="194">
        <f xml:space="preserve"> Time!AS$85</f>
        <v>0</v>
      </c>
      <c r="AT11" s="194">
        <f xml:space="preserve"> Time!AT$85</f>
        <v>0</v>
      </c>
      <c r="AU11" s="194">
        <f xml:space="preserve"> Time!AU$85</f>
        <v>0</v>
      </c>
      <c r="AV11" s="194">
        <f xml:space="preserve"> Time!AV$85</f>
        <v>0</v>
      </c>
      <c r="AW11" s="194">
        <f xml:space="preserve"> Time!AW$85</f>
        <v>0</v>
      </c>
      <c r="AX11" s="194">
        <f xml:space="preserve"> Time!AX$85</f>
        <v>0</v>
      </c>
      <c r="AY11" s="194">
        <f xml:space="preserve"> Time!AY$85</f>
        <v>0</v>
      </c>
      <c r="AZ11" s="194">
        <f xml:space="preserve"> Time!AZ$85</f>
        <v>0</v>
      </c>
      <c r="BA11" s="194">
        <f xml:space="preserve"> Time!BA$85</f>
        <v>0</v>
      </c>
      <c r="BB11" s="194">
        <f xml:space="preserve"> Time!BB$85</f>
        <v>0</v>
      </c>
      <c r="BC11" s="194">
        <f xml:space="preserve"> Time!BC$85</f>
        <v>0</v>
      </c>
      <c r="BD11" s="194">
        <f xml:space="preserve"> Time!BD$85</f>
        <v>0</v>
      </c>
      <c r="BE11" s="194">
        <f xml:space="preserve"> Time!BE$85</f>
        <v>0</v>
      </c>
      <c r="BF11" s="194">
        <f xml:space="preserve"> Time!BF$85</f>
        <v>0</v>
      </c>
      <c r="BG11" s="194">
        <f xml:space="preserve"> Time!BG$85</f>
        <v>0</v>
      </c>
      <c r="BH11" s="194">
        <f xml:space="preserve"> Time!BH$85</f>
        <v>0</v>
      </c>
      <c r="BI11" s="194">
        <f xml:space="preserve"> Time!BI$85</f>
        <v>0</v>
      </c>
      <c r="BJ11" s="194">
        <f xml:space="preserve"> Time!BJ$85</f>
        <v>0</v>
      </c>
      <c r="BK11" s="194">
        <f xml:space="preserve"> Time!BK$85</f>
        <v>0</v>
      </c>
      <c r="BL11" s="194">
        <f xml:space="preserve"> Time!BL$85</f>
        <v>0</v>
      </c>
      <c r="BM11" s="194">
        <f xml:space="preserve"> Time!BM$85</f>
        <v>0</v>
      </c>
      <c r="BN11" s="194">
        <f xml:space="preserve"> Time!BN$85</f>
        <v>0</v>
      </c>
      <c r="BO11" s="194">
        <f xml:space="preserve"> Time!BO$85</f>
        <v>0</v>
      </c>
      <c r="BP11" s="194">
        <f xml:space="preserve"> Time!BP$85</f>
        <v>0</v>
      </c>
      <c r="BQ11" s="194">
        <f xml:space="preserve"> Time!BQ$85</f>
        <v>0</v>
      </c>
      <c r="BR11" s="194">
        <f xml:space="preserve"> Time!BR$85</f>
        <v>0</v>
      </c>
      <c r="BS11" s="194">
        <f xml:space="preserve"> Time!BS$85</f>
        <v>0</v>
      </c>
      <c r="BT11" s="194">
        <f xml:space="preserve"> Time!BT$85</f>
        <v>0</v>
      </c>
      <c r="BU11" s="194">
        <f xml:space="preserve"> Time!BU$85</f>
        <v>0</v>
      </c>
      <c r="BV11" s="194">
        <f xml:space="preserve"> Time!BV$85</f>
        <v>0</v>
      </c>
      <c r="BW11" s="194">
        <f xml:space="preserve"> Time!BW$85</f>
        <v>0</v>
      </c>
    </row>
    <row r="12" spans="1:76" s="182" customFormat="1" x14ac:dyDescent="0.25">
      <c r="A12" s="278"/>
      <c r="B12" s="278"/>
      <c r="C12" s="279"/>
      <c r="D12" s="280"/>
      <c r="E12" s="198" t="s">
        <v>269</v>
      </c>
      <c r="F12" s="198"/>
      <c r="G12" s="198"/>
      <c r="H12" s="198">
        <f xml:space="preserve"> SUM(J12:BW12)</f>
        <v>60000</v>
      </c>
      <c r="I12" s="198"/>
      <c r="J12" s="198">
        <f t="shared" ref="J12:AO12" si="0">$F8/$F9/$F10*J$11</f>
        <v>0</v>
      </c>
      <c r="K12" s="198">
        <f t="shared" si="0"/>
        <v>0</v>
      </c>
      <c r="L12" s="198">
        <f t="shared" si="0"/>
        <v>3750</v>
      </c>
      <c r="M12" s="198">
        <f t="shared" si="0"/>
        <v>3750</v>
      </c>
      <c r="N12" s="198">
        <f t="shared" si="0"/>
        <v>3750</v>
      </c>
      <c r="O12" s="198">
        <f t="shared" si="0"/>
        <v>3750</v>
      </c>
      <c r="P12" s="198">
        <f t="shared" si="0"/>
        <v>3750</v>
      </c>
      <c r="Q12" s="198">
        <f t="shared" si="0"/>
        <v>3750</v>
      </c>
      <c r="R12" s="198">
        <f t="shared" si="0"/>
        <v>3750</v>
      </c>
      <c r="S12" s="198">
        <f t="shared" si="0"/>
        <v>3750</v>
      </c>
      <c r="T12" s="198">
        <f t="shared" si="0"/>
        <v>3750</v>
      </c>
      <c r="U12" s="198">
        <f t="shared" si="0"/>
        <v>3750</v>
      </c>
      <c r="V12" s="198">
        <f t="shared" si="0"/>
        <v>3750</v>
      </c>
      <c r="W12" s="198">
        <f t="shared" si="0"/>
        <v>3750</v>
      </c>
      <c r="X12" s="198">
        <f t="shared" si="0"/>
        <v>3750</v>
      </c>
      <c r="Y12" s="198">
        <f t="shared" si="0"/>
        <v>3750</v>
      </c>
      <c r="Z12" s="198">
        <f t="shared" si="0"/>
        <v>3750</v>
      </c>
      <c r="AA12" s="198">
        <f t="shared" si="0"/>
        <v>3750</v>
      </c>
      <c r="AB12" s="198">
        <f t="shared" si="0"/>
        <v>0</v>
      </c>
      <c r="AC12" s="198">
        <f t="shared" si="0"/>
        <v>0</v>
      </c>
      <c r="AD12" s="198">
        <f t="shared" si="0"/>
        <v>0</v>
      </c>
      <c r="AE12" s="198">
        <f t="shared" si="0"/>
        <v>0</v>
      </c>
      <c r="AF12" s="198">
        <f t="shared" si="0"/>
        <v>0</v>
      </c>
      <c r="AG12" s="198">
        <f t="shared" si="0"/>
        <v>0</v>
      </c>
      <c r="AH12" s="198">
        <f t="shared" si="0"/>
        <v>0</v>
      </c>
      <c r="AI12" s="198">
        <f t="shared" si="0"/>
        <v>0</v>
      </c>
      <c r="AJ12" s="198">
        <f t="shared" si="0"/>
        <v>0</v>
      </c>
      <c r="AK12" s="198">
        <f t="shared" si="0"/>
        <v>0</v>
      </c>
      <c r="AL12" s="198">
        <f t="shared" si="0"/>
        <v>0</v>
      </c>
      <c r="AM12" s="198">
        <f t="shared" si="0"/>
        <v>0</v>
      </c>
      <c r="AN12" s="198">
        <f t="shared" si="0"/>
        <v>0</v>
      </c>
      <c r="AO12" s="198">
        <f t="shared" si="0"/>
        <v>0</v>
      </c>
      <c r="AP12" s="198">
        <f t="shared" ref="AP12:BW12" si="1">$F8/$F9/$F10*AP$11</f>
        <v>0</v>
      </c>
      <c r="AQ12" s="198">
        <f t="shared" si="1"/>
        <v>0</v>
      </c>
      <c r="AR12" s="198">
        <f t="shared" si="1"/>
        <v>0</v>
      </c>
      <c r="AS12" s="198">
        <f t="shared" si="1"/>
        <v>0</v>
      </c>
      <c r="AT12" s="198">
        <f t="shared" si="1"/>
        <v>0</v>
      </c>
      <c r="AU12" s="198">
        <f t="shared" si="1"/>
        <v>0</v>
      </c>
      <c r="AV12" s="198">
        <f t="shared" si="1"/>
        <v>0</v>
      </c>
      <c r="AW12" s="198">
        <f t="shared" si="1"/>
        <v>0</v>
      </c>
      <c r="AX12" s="198">
        <f t="shared" si="1"/>
        <v>0</v>
      </c>
      <c r="AY12" s="198">
        <f t="shared" si="1"/>
        <v>0</v>
      </c>
      <c r="AZ12" s="198">
        <f t="shared" si="1"/>
        <v>0</v>
      </c>
      <c r="BA12" s="198">
        <f t="shared" si="1"/>
        <v>0</v>
      </c>
      <c r="BB12" s="198">
        <f t="shared" si="1"/>
        <v>0</v>
      </c>
      <c r="BC12" s="198">
        <f t="shared" si="1"/>
        <v>0</v>
      </c>
      <c r="BD12" s="198">
        <f t="shared" si="1"/>
        <v>0</v>
      </c>
      <c r="BE12" s="198">
        <f t="shared" si="1"/>
        <v>0</v>
      </c>
      <c r="BF12" s="198">
        <f t="shared" si="1"/>
        <v>0</v>
      </c>
      <c r="BG12" s="198">
        <f t="shared" si="1"/>
        <v>0</v>
      </c>
      <c r="BH12" s="198">
        <f t="shared" si="1"/>
        <v>0</v>
      </c>
      <c r="BI12" s="198">
        <f t="shared" si="1"/>
        <v>0</v>
      </c>
      <c r="BJ12" s="198">
        <f t="shared" si="1"/>
        <v>0</v>
      </c>
      <c r="BK12" s="198">
        <f t="shared" si="1"/>
        <v>0</v>
      </c>
      <c r="BL12" s="198">
        <f t="shared" si="1"/>
        <v>0</v>
      </c>
      <c r="BM12" s="198">
        <f t="shared" si="1"/>
        <v>0</v>
      </c>
      <c r="BN12" s="198">
        <f t="shared" si="1"/>
        <v>0</v>
      </c>
      <c r="BO12" s="198">
        <f t="shared" si="1"/>
        <v>0</v>
      </c>
      <c r="BP12" s="198">
        <f t="shared" si="1"/>
        <v>0</v>
      </c>
      <c r="BQ12" s="198">
        <f t="shared" si="1"/>
        <v>0</v>
      </c>
      <c r="BR12" s="198">
        <f t="shared" si="1"/>
        <v>0</v>
      </c>
      <c r="BS12" s="198">
        <f t="shared" si="1"/>
        <v>0</v>
      </c>
      <c r="BT12" s="198">
        <f t="shared" si="1"/>
        <v>0</v>
      </c>
      <c r="BU12" s="198">
        <f t="shared" si="1"/>
        <v>0</v>
      </c>
      <c r="BV12" s="198">
        <f t="shared" si="1"/>
        <v>0</v>
      </c>
      <c r="BW12" s="198">
        <f t="shared" si="1"/>
        <v>0</v>
      </c>
      <c r="BX12" s="280"/>
    </row>
    <row r="13" spans="1:76" s="235" customFormat="1" ht="14.4" x14ac:dyDescent="0.25">
      <c r="A13" s="195"/>
      <c r="B13" s="195"/>
      <c r="C13" s="196"/>
      <c r="D13" s="197"/>
      <c r="E13" s="232" t="str">
        <f xml:space="preserve"> LEFT(E12, LEN(E12) - 4)</f>
        <v>Debt facility repayment amount</v>
      </c>
      <c r="F13" s="232"/>
      <c r="G13" s="233" t="str">
        <f>Smu</f>
        <v>USD k</v>
      </c>
      <c r="H13" s="232">
        <f xml:space="preserve"> SUM(J13:BW13)</f>
        <v>-60000</v>
      </c>
      <c r="I13" s="232"/>
      <c r="J13" s="232">
        <f t="shared" ref="J13:AO13" si="2" xml:space="preserve"> -1 * J12</f>
        <v>0</v>
      </c>
      <c r="K13" s="232">
        <f t="shared" si="2"/>
        <v>0</v>
      </c>
      <c r="L13" s="232">
        <f t="shared" si="2"/>
        <v>-3750</v>
      </c>
      <c r="M13" s="232">
        <f t="shared" si="2"/>
        <v>-3750</v>
      </c>
      <c r="N13" s="232">
        <f t="shared" si="2"/>
        <v>-3750</v>
      </c>
      <c r="O13" s="232">
        <f t="shared" si="2"/>
        <v>-3750</v>
      </c>
      <c r="P13" s="232">
        <f t="shared" si="2"/>
        <v>-3750</v>
      </c>
      <c r="Q13" s="232">
        <f t="shared" si="2"/>
        <v>-3750</v>
      </c>
      <c r="R13" s="232">
        <f t="shared" si="2"/>
        <v>-3750</v>
      </c>
      <c r="S13" s="232">
        <f t="shared" si="2"/>
        <v>-3750</v>
      </c>
      <c r="T13" s="232">
        <f t="shared" si="2"/>
        <v>-3750</v>
      </c>
      <c r="U13" s="232">
        <f t="shared" si="2"/>
        <v>-3750</v>
      </c>
      <c r="V13" s="232">
        <f t="shared" si="2"/>
        <v>-3750</v>
      </c>
      <c r="W13" s="232">
        <f t="shared" si="2"/>
        <v>-3750</v>
      </c>
      <c r="X13" s="232">
        <f t="shared" si="2"/>
        <v>-3750</v>
      </c>
      <c r="Y13" s="232">
        <f t="shared" si="2"/>
        <v>-3750</v>
      </c>
      <c r="Z13" s="232">
        <f t="shared" si="2"/>
        <v>-3750</v>
      </c>
      <c r="AA13" s="232">
        <f t="shared" si="2"/>
        <v>-3750</v>
      </c>
      <c r="AB13" s="232">
        <f t="shared" si="2"/>
        <v>0</v>
      </c>
      <c r="AC13" s="232">
        <f t="shared" si="2"/>
        <v>0</v>
      </c>
      <c r="AD13" s="232">
        <f t="shared" si="2"/>
        <v>0</v>
      </c>
      <c r="AE13" s="232">
        <f t="shared" si="2"/>
        <v>0</v>
      </c>
      <c r="AF13" s="232">
        <f t="shared" si="2"/>
        <v>0</v>
      </c>
      <c r="AG13" s="232">
        <f t="shared" si="2"/>
        <v>0</v>
      </c>
      <c r="AH13" s="232">
        <f t="shared" si="2"/>
        <v>0</v>
      </c>
      <c r="AI13" s="232">
        <f t="shared" si="2"/>
        <v>0</v>
      </c>
      <c r="AJ13" s="232">
        <f t="shared" si="2"/>
        <v>0</v>
      </c>
      <c r="AK13" s="232">
        <f t="shared" si="2"/>
        <v>0</v>
      </c>
      <c r="AL13" s="232">
        <f t="shared" si="2"/>
        <v>0</v>
      </c>
      <c r="AM13" s="232">
        <f t="shared" si="2"/>
        <v>0</v>
      </c>
      <c r="AN13" s="232">
        <f t="shared" si="2"/>
        <v>0</v>
      </c>
      <c r="AO13" s="232">
        <f t="shared" si="2"/>
        <v>0</v>
      </c>
      <c r="AP13" s="232">
        <f t="shared" ref="AP13:BU13" si="3" xml:space="preserve"> -1 * AP12</f>
        <v>0</v>
      </c>
      <c r="AQ13" s="232">
        <f t="shared" si="3"/>
        <v>0</v>
      </c>
      <c r="AR13" s="232">
        <f t="shared" si="3"/>
        <v>0</v>
      </c>
      <c r="AS13" s="232">
        <f t="shared" si="3"/>
        <v>0</v>
      </c>
      <c r="AT13" s="232">
        <f t="shared" si="3"/>
        <v>0</v>
      </c>
      <c r="AU13" s="232">
        <f t="shared" si="3"/>
        <v>0</v>
      </c>
      <c r="AV13" s="232">
        <f t="shared" si="3"/>
        <v>0</v>
      </c>
      <c r="AW13" s="232">
        <f t="shared" si="3"/>
        <v>0</v>
      </c>
      <c r="AX13" s="232">
        <f t="shared" si="3"/>
        <v>0</v>
      </c>
      <c r="AY13" s="232">
        <f t="shared" si="3"/>
        <v>0</v>
      </c>
      <c r="AZ13" s="232">
        <f t="shared" si="3"/>
        <v>0</v>
      </c>
      <c r="BA13" s="232">
        <f t="shared" si="3"/>
        <v>0</v>
      </c>
      <c r="BB13" s="232">
        <f t="shared" si="3"/>
        <v>0</v>
      </c>
      <c r="BC13" s="232">
        <f t="shared" si="3"/>
        <v>0</v>
      </c>
      <c r="BD13" s="232">
        <f t="shared" si="3"/>
        <v>0</v>
      </c>
      <c r="BE13" s="232">
        <f t="shared" si="3"/>
        <v>0</v>
      </c>
      <c r="BF13" s="232">
        <f t="shared" si="3"/>
        <v>0</v>
      </c>
      <c r="BG13" s="232">
        <f t="shared" si="3"/>
        <v>0</v>
      </c>
      <c r="BH13" s="232">
        <f t="shared" si="3"/>
        <v>0</v>
      </c>
      <c r="BI13" s="232">
        <f t="shared" si="3"/>
        <v>0</v>
      </c>
      <c r="BJ13" s="232">
        <f t="shared" si="3"/>
        <v>0</v>
      </c>
      <c r="BK13" s="232">
        <f t="shared" si="3"/>
        <v>0</v>
      </c>
      <c r="BL13" s="232">
        <f t="shared" si="3"/>
        <v>0</v>
      </c>
      <c r="BM13" s="232">
        <f t="shared" si="3"/>
        <v>0</v>
      </c>
      <c r="BN13" s="232">
        <f t="shared" si="3"/>
        <v>0</v>
      </c>
      <c r="BO13" s="232">
        <f t="shared" si="3"/>
        <v>0</v>
      </c>
      <c r="BP13" s="232">
        <f t="shared" si="3"/>
        <v>0</v>
      </c>
      <c r="BQ13" s="232">
        <f t="shared" si="3"/>
        <v>0</v>
      </c>
      <c r="BR13" s="232">
        <f t="shared" si="3"/>
        <v>0</v>
      </c>
      <c r="BS13" s="232">
        <f t="shared" si="3"/>
        <v>0</v>
      </c>
      <c r="BT13" s="232">
        <f t="shared" si="3"/>
        <v>0</v>
      </c>
      <c r="BU13" s="232">
        <f t="shared" si="3"/>
        <v>0</v>
      </c>
      <c r="BV13" s="232">
        <f t="shared" ref="BV13:BW13" si="4" xml:space="preserve"> -1 * BV12</f>
        <v>0</v>
      </c>
      <c r="BW13" s="232">
        <f t="shared" si="4"/>
        <v>0</v>
      </c>
      <c r="BX13" s="234"/>
    </row>
    <row r="14" spans="1:76" s="241" customFormat="1" x14ac:dyDescent="0.25">
      <c r="A14" s="282" t="s">
        <v>242</v>
      </c>
      <c r="B14" s="282"/>
      <c r="C14" s="283"/>
      <c r="D14" s="284"/>
      <c r="E14" s="285"/>
      <c r="F14" s="285"/>
      <c r="G14" s="285"/>
      <c r="H14" s="285"/>
      <c r="I14" s="285"/>
      <c r="J14" s="285"/>
      <c r="K14" s="285"/>
      <c r="L14" s="285"/>
      <c r="M14" s="285"/>
      <c r="N14" s="285"/>
      <c r="O14" s="285"/>
      <c r="P14" s="285"/>
      <c r="Q14" s="285"/>
      <c r="R14" s="285"/>
      <c r="S14" s="285"/>
      <c r="T14" s="285"/>
      <c r="U14" s="285"/>
      <c r="V14" s="285"/>
      <c r="W14" s="285"/>
      <c r="X14" s="285"/>
      <c r="Y14" s="285"/>
      <c r="Z14" s="285"/>
      <c r="AA14" s="285"/>
      <c r="AB14" s="285"/>
      <c r="AC14" s="285"/>
      <c r="AD14" s="285"/>
      <c r="AE14" s="285"/>
      <c r="AF14" s="285"/>
      <c r="AG14" s="285"/>
      <c r="AH14" s="285"/>
      <c r="AI14" s="285"/>
      <c r="AJ14" s="285"/>
      <c r="AK14" s="285"/>
      <c r="AL14" s="285"/>
      <c r="AM14" s="285"/>
      <c r="AN14" s="285"/>
      <c r="AO14" s="285"/>
      <c r="AP14" s="285"/>
      <c r="AQ14" s="285"/>
      <c r="AR14" s="285"/>
      <c r="AS14" s="285"/>
      <c r="AT14" s="285"/>
      <c r="AU14" s="285"/>
      <c r="AV14" s="285"/>
      <c r="AW14" s="285"/>
      <c r="AX14" s="285"/>
      <c r="AY14" s="285"/>
      <c r="AZ14" s="285"/>
      <c r="BA14" s="285"/>
      <c r="BB14" s="285"/>
      <c r="BC14" s="285"/>
      <c r="BD14" s="285"/>
      <c r="BE14" s="285"/>
      <c r="BF14" s="285"/>
      <c r="BG14" s="285"/>
      <c r="BH14" s="285"/>
      <c r="BI14" s="285"/>
      <c r="BJ14" s="285"/>
      <c r="BK14" s="285"/>
      <c r="BL14" s="285"/>
      <c r="BM14" s="285"/>
      <c r="BN14" s="285"/>
      <c r="BO14" s="285"/>
      <c r="BP14" s="285"/>
      <c r="BQ14" s="285"/>
      <c r="BR14" s="285"/>
      <c r="BS14" s="285"/>
      <c r="BT14" s="285"/>
      <c r="BU14" s="285"/>
      <c r="BV14" s="285"/>
      <c r="BW14" s="285"/>
      <c r="BX14" s="284"/>
    </row>
    <row r="15" spans="1:76" s="182" customFormat="1" x14ac:dyDescent="0.25">
      <c r="A15" s="278"/>
      <c r="B15" s="278"/>
      <c r="C15" s="279"/>
      <c r="D15" s="280"/>
      <c r="E15" s="8" t="str">
        <f xml:space="preserve"> E$12</f>
        <v>Debt facility repayment amount POS</v>
      </c>
      <c r="F15" s="8">
        <f xml:space="preserve"> F$12</f>
        <v>0</v>
      </c>
      <c r="G15" s="8" t="s">
        <v>218</v>
      </c>
      <c r="H15" s="8">
        <f t="shared" ref="H15:AM15" si="5" xml:space="preserve"> H$12</f>
        <v>60000</v>
      </c>
      <c r="I15" s="8">
        <f t="shared" si="5"/>
        <v>0</v>
      </c>
      <c r="J15" s="8">
        <f t="shared" si="5"/>
        <v>0</v>
      </c>
      <c r="K15" s="8">
        <f t="shared" si="5"/>
        <v>0</v>
      </c>
      <c r="L15" s="8">
        <f t="shared" si="5"/>
        <v>3750</v>
      </c>
      <c r="M15" s="8">
        <f t="shared" si="5"/>
        <v>3750</v>
      </c>
      <c r="N15" s="8">
        <f t="shared" si="5"/>
        <v>3750</v>
      </c>
      <c r="O15" s="8">
        <f t="shared" si="5"/>
        <v>3750</v>
      </c>
      <c r="P15" s="8">
        <f t="shared" si="5"/>
        <v>3750</v>
      </c>
      <c r="Q15" s="8">
        <f t="shared" si="5"/>
        <v>3750</v>
      </c>
      <c r="R15" s="8">
        <f t="shared" si="5"/>
        <v>3750</v>
      </c>
      <c r="S15" s="8">
        <f t="shared" si="5"/>
        <v>3750</v>
      </c>
      <c r="T15" s="8">
        <f t="shared" si="5"/>
        <v>3750</v>
      </c>
      <c r="U15" s="8">
        <f t="shared" si="5"/>
        <v>3750</v>
      </c>
      <c r="V15" s="8">
        <f t="shared" si="5"/>
        <v>3750</v>
      </c>
      <c r="W15" s="8">
        <f t="shared" si="5"/>
        <v>3750</v>
      </c>
      <c r="X15" s="8">
        <f t="shared" si="5"/>
        <v>3750</v>
      </c>
      <c r="Y15" s="8">
        <f t="shared" si="5"/>
        <v>3750</v>
      </c>
      <c r="Z15" s="8">
        <f t="shared" si="5"/>
        <v>3750</v>
      </c>
      <c r="AA15" s="8">
        <f t="shared" si="5"/>
        <v>3750</v>
      </c>
      <c r="AB15" s="8">
        <f t="shared" si="5"/>
        <v>0</v>
      </c>
      <c r="AC15" s="8">
        <f t="shared" si="5"/>
        <v>0</v>
      </c>
      <c r="AD15" s="8">
        <f t="shared" si="5"/>
        <v>0</v>
      </c>
      <c r="AE15" s="8">
        <f t="shared" si="5"/>
        <v>0</v>
      </c>
      <c r="AF15" s="8">
        <f t="shared" si="5"/>
        <v>0</v>
      </c>
      <c r="AG15" s="8">
        <f t="shared" si="5"/>
        <v>0</v>
      </c>
      <c r="AH15" s="8">
        <f t="shared" si="5"/>
        <v>0</v>
      </c>
      <c r="AI15" s="8">
        <f t="shared" si="5"/>
        <v>0</v>
      </c>
      <c r="AJ15" s="8">
        <f t="shared" si="5"/>
        <v>0</v>
      </c>
      <c r="AK15" s="8">
        <f t="shared" si="5"/>
        <v>0</v>
      </c>
      <c r="AL15" s="8">
        <f t="shared" si="5"/>
        <v>0</v>
      </c>
      <c r="AM15" s="8">
        <f t="shared" si="5"/>
        <v>0</v>
      </c>
      <c r="AN15" s="8">
        <f t="shared" ref="AN15:BW15" si="6" xml:space="preserve"> AN$12</f>
        <v>0</v>
      </c>
      <c r="AO15" s="8">
        <f t="shared" si="6"/>
        <v>0</v>
      </c>
      <c r="AP15" s="8">
        <f t="shared" si="6"/>
        <v>0</v>
      </c>
      <c r="AQ15" s="8">
        <f t="shared" si="6"/>
        <v>0</v>
      </c>
      <c r="AR15" s="8">
        <f t="shared" si="6"/>
        <v>0</v>
      </c>
      <c r="AS15" s="8">
        <f t="shared" si="6"/>
        <v>0</v>
      </c>
      <c r="AT15" s="8">
        <f t="shared" si="6"/>
        <v>0</v>
      </c>
      <c r="AU15" s="8">
        <f t="shared" si="6"/>
        <v>0</v>
      </c>
      <c r="AV15" s="8">
        <f t="shared" si="6"/>
        <v>0</v>
      </c>
      <c r="AW15" s="8">
        <f t="shared" si="6"/>
        <v>0</v>
      </c>
      <c r="AX15" s="8">
        <f t="shared" si="6"/>
        <v>0</v>
      </c>
      <c r="AY15" s="8">
        <f t="shared" si="6"/>
        <v>0</v>
      </c>
      <c r="AZ15" s="8">
        <f t="shared" si="6"/>
        <v>0</v>
      </c>
      <c r="BA15" s="8">
        <f t="shared" si="6"/>
        <v>0</v>
      </c>
      <c r="BB15" s="8">
        <f t="shared" si="6"/>
        <v>0</v>
      </c>
      <c r="BC15" s="8">
        <f t="shared" si="6"/>
        <v>0</v>
      </c>
      <c r="BD15" s="8">
        <f t="shared" si="6"/>
        <v>0</v>
      </c>
      <c r="BE15" s="8">
        <f t="shared" si="6"/>
        <v>0</v>
      </c>
      <c r="BF15" s="8">
        <f t="shared" si="6"/>
        <v>0</v>
      </c>
      <c r="BG15" s="8">
        <f t="shared" si="6"/>
        <v>0</v>
      </c>
      <c r="BH15" s="8">
        <f t="shared" si="6"/>
        <v>0</v>
      </c>
      <c r="BI15" s="8">
        <f t="shared" si="6"/>
        <v>0</v>
      </c>
      <c r="BJ15" s="8">
        <f t="shared" si="6"/>
        <v>0</v>
      </c>
      <c r="BK15" s="8">
        <f t="shared" si="6"/>
        <v>0</v>
      </c>
      <c r="BL15" s="8">
        <f t="shared" si="6"/>
        <v>0</v>
      </c>
      <c r="BM15" s="8">
        <f t="shared" si="6"/>
        <v>0</v>
      </c>
      <c r="BN15" s="8">
        <f t="shared" si="6"/>
        <v>0</v>
      </c>
      <c r="BO15" s="8">
        <f t="shared" si="6"/>
        <v>0</v>
      </c>
      <c r="BP15" s="8">
        <f t="shared" si="6"/>
        <v>0</v>
      </c>
      <c r="BQ15" s="8">
        <f t="shared" si="6"/>
        <v>0</v>
      </c>
      <c r="BR15" s="8">
        <f t="shared" si="6"/>
        <v>0</v>
      </c>
      <c r="BS15" s="8">
        <f t="shared" si="6"/>
        <v>0</v>
      </c>
      <c r="BT15" s="8">
        <f t="shared" si="6"/>
        <v>0</v>
      </c>
      <c r="BU15" s="8">
        <f t="shared" si="6"/>
        <v>0</v>
      </c>
      <c r="BV15" s="8">
        <f t="shared" si="6"/>
        <v>0</v>
      </c>
      <c r="BW15" s="8">
        <f t="shared" si="6"/>
        <v>0</v>
      </c>
      <c r="BX15" s="280"/>
    </row>
    <row r="16" spans="1:76" s="182" customFormat="1" x14ac:dyDescent="0.25">
      <c r="A16" s="278"/>
      <c r="B16" s="278"/>
      <c r="C16" s="279"/>
      <c r="D16" s="280"/>
      <c r="E16" s="207" t="str">
        <f xml:space="preserve"> InpS!E$22</f>
        <v>Committed repayment profile</v>
      </c>
      <c r="F16" s="207">
        <f xml:space="preserve"> InpS!F$22</f>
        <v>0</v>
      </c>
      <c r="G16" s="207" t="str">
        <f xml:space="preserve"> InpS!G$22</f>
        <v>%</v>
      </c>
      <c r="H16" s="207">
        <f xml:space="preserve"> InpS!H$22</f>
        <v>0.33333333333333326</v>
      </c>
      <c r="I16" s="207">
        <f xml:space="preserve"> InpS!I$22</f>
        <v>0</v>
      </c>
      <c r="J16" s="207">
        <f xml:space="preserve"> InpS!J$22</f>
        <v>0</v>
      </c>
      <c r="K16" s="207">
        <f xml:space="preserve"> InpS!K$22</f>
        <v>0</v>
      </c>
      <c r="L16" s="207">
        <f xml:space="preserve"> InpS!L$22</f>
        <v>2.0833333333333332E-2</v>
      </c>
      <c r="M16" s="207">
        <f xml:space="preserve"> InpS!M$22</f>
        <v>2.0833333333333332E-2</v>
      </c>
      <c r="N16" s="207">
        <f xml:space="preserve"> InpS!N$22</f>
        <v>2.0833333333333332E-2</v>
      </c>
      <c r="O16" s="207">
        <f xml:space="preserve"> InpS!O$22</f>
        <v>2.0833333333333332E-2</v>
      </c>
      <c r="P16" s="207">
        <f xml:space="preserve"> InpS!P$22</f>
        <v>2.0833333333333332E-2</v>
      </c>
      <c r="Q16" s="207">
        <f xml:space="preserve"> InpS!Q$22</f>
        <v>2.0833333333333332E-2</v>
      </c>
      <c r="R16" s="207">
        <f xml:space="preserve"> InpS!R$22</f>
        <v>2.0833333333333332E-2</v>
      </c>
      <c r="S16" s="207">
        <f xml:space="preserve"> InpS!S$22</f>
        <v>2.0833333333333332E-2</v>
      </c>
      <c r="T16" s="207">
        <f xml:space="preserve"> InpS!T$22</f>
        <v>2.0833333333333332E-2</v>
      </c>
      <c r="U16" s="207">
        <f xml:space="preserve"> InpS!U$22</f>
        <v>2.0833333333333332E-2</v>
      </c>
      <c r="V16" s="207">
        <f xml:space="preserve"> InpS!V$22</f>
        <v>2.0833333333333332E-2</v>
      </c>
      <c r="W16" s="207">
        <f xml:space="preserve"> InpS!W$22</f>
        <v>2.0833333333333332E-2</v>
      </c>
      <c r="X16" s="207">
        <f xml:space="preserve"> InpS!X$22</f>
        <v>2.0833333333333332E-2</v>
      </c>
      <c r="Y16" s="207">
        <f xml:space="preserve"> InpS!Y$22</f>
        <v>2.0833333333333332E-2</v>
      </c>
      <c r="Z16" s="207">
        <f xml:space="preserve"> InpS!Z$22</f>
        <v>2.0833333333333332E-2</v>
      </c>
      <c r="AA16" s="207">
        <f xml:space="preserve"> InpS!AA$22</f>
        <v>2.0833333333333332E-2</v>
      </c>
      <c r="AB16" s="207">
        <f xml:space="preserve"> InpS!AB$22</f>
        <v>0</v>
      </c>
      <c r="AC16" s="207">
        <f xml:space="preserve"> InpS!AC$22</f>
        <v>0</v>
      </c>
      <c r="AD16" s="207">
        <f xml:space="preserve"> InpS!AD$22</f>
        <v>0</v>
      </c>
      <c r="AE16" s="207">
        <f xml:space="preserve"> InpS!AE$22</f>
        <v>0</v>
      </c>
      <c r="AF16" s="207">
        <f xml:space="preserve"> InpS!AF$22</f>
        <v>0</v>
      </c>
      <c r="AG16" s="207">
        <f xml:space="preserve"> InpS!AG$22</f>
        <v>0</v>
      </c>
      <c r="AH16" s="207">
        <f xml:space="preserve"> InpS!AH$22</f>
        <v>0</v>
      </c>
      <c r="AI16" s="207">
        <f xml:space="preserve"> InpS!AI$22</f>
        <v>0</v>
      </c>
      <c r="AJ16" s="207">
        <f xml:space="preserve"> InpS!AJ$22</f>
        <v>0</v>
      </c>
      <c r="AK16" s="207">
        <f xml:space="preserve"> InpS!AK$22</f>
        <v>0</v>
      </c>
      <c r="AL16" s="207">
        <f xml:space="preserve"> InpS!AL$22</f>
        <v>0</v>
      </c>
      <c r="AM16" s="207">
        <f xml:space="preserve"> InpS!AM$22</f>
        <v>0</v>
      </c>
      <c r="AN16" s="207">
        <f xml:space="preserve"> InpS!AN$22</f>
        <v>0</v>
      </c>
      <c r="AO16" s="207">
        <f xml:space="preserve"> InpS!AO$22</f>
        <v>0</v>
      </c>
      <c r="AP16" s="207">
        <f xml:space="preserve"> InpS!AP$22</f>
        <v>0</v>
      </c>
      <c r="AQ16" s="207">
        <f xml:space="preserve"> InpS!AQ$22</f>
        <v>0</v>
      </c>
      <c r="AR16" s="207">
        <f xml:space="preserve"> InpS!AR$22</f>
        <v>0</v>
      </c>
      <c r="AS16" s="207">
        <f xml:space="preserve"> InpS!AS$22</f>
        <v>0</v>
      </c>
      <c r="AT16" s="207">
        <f xml:space="preserve"> InpS!AT$22</f>
        <v>0</v>
      </c>
      <c r="AU16" s="207">
        <f xml:space="preserve"> InpS!AU$22</f>
        <v>0</v>
      </c>
      <c r="AV16" s="207">
        <f xml:space="preserve"> InpS!AV$22</f>
        <v>0</v>
      </c>
      <c r="AW16" s="207">
        <f xml:space="preserve"> InpS!AW$22</f>
        <v>0</v>
      </c>
      <c r="AX16" s="207">
        <f xml:space="preserve"> InpS!AX$22</f>
        <v>0</v>
      </c>
      <c r="AY16" s="207">
        <f xml:space="preserve"> InpS!AY$22</f>
        <v>0</v>
      </c>
      <c r="AZ16" s="207">
        <f xml:space="preserve"> InpS!AZ$22</f>
        <v>0</v>
      </c>
      <c r="BA16" s="207">
        <f xml:space="preserve"> InpS!BA$22</f>
        <v>0</v>
      </c>
      <c r="BB16" s="207">
        <f xml:space="preserve"> InpS!BB$22</f>
        <v>0</v>
      </c>
      <c r="BC16" s="207">
        <f xml:space="preserve"> InpS!BC$22</f>
        <v>0</v>
      </c>
      <c r="BD16" s="207">
        <f xml:space="preserve"> InpS!BD$22</f>
        <v>0</v>
      </c>
      <c r="BE16" s="207">
        <f xml:space="preserve"> InpS!BE$22</f>
        <v>0</v>
      </c>
      <c r="BF16" s="207">
        <f xml:space="preserve"> InpS!BF$22</f>
        <v>0</v>
      </c>
      <c r="BG16" s="207">
        <f xml:space="preserve"> InpS!BG$22</f>
        <v>0</v>
      </c>
      <c r="BH16" s="207">
        <f xml:space="preserve"> InpS!BH$22</f>
        <v>0</v>
      </c>
      <c r="BI16" s="207">
        <f xml:space="preserve"> InpS!BI$22</f>
        <v>0</v>
      </c>
      <c r="BJ16" s="207">
        <f xml:space="preserve"> InpS!BJ$22</f>
        <v>0</v>
      </c>
      <c r="BK16" s="207">
        <f xml:space="preserve"> InpS!BK$22</f>
        <v>0</v>
      </c>
      <c r="BL16" s="207">
        <f xml:space="preserve"> InpS!BL$22</f>
        <v>0</v>
      </c>
      <c r="BM16" s="207">
        <f xml:space="preserve"> InpS!BM$22</f>
        <v>0</v>
      </c>
      <c r="BN16" s="207">
        <f xml:space="preserve"> InpS!BN$22</f>
        <v>0</v>
      </c>
      <c r="BO16" s="207">
        <f xml:space="preserve"> InpS!BO$22</f>
        <v>0</v>
      </c>
      <c r="BP16" s="207">
        <f xml:space="preserve"> InpS!BP$22</f>
        <v>0</v>
      </c>
      <c r="BQ16" s="207">
        <f xml:space="preserve"> InpS!BQ$22</f>
        <v>0</v>
      </c>
      <c r="BR16" s="207">
        <f xml:space="preserve"> InpS!BR$22</f>
        <v>0</v>
      </c>
      <c r="BS16" s="207">
        <f xml:space="preserve"> InpS!BS$22</f>
        <v>0</v>
      </c>
      <c r="BT16" s="207">
        <f xml:space="preserve"> InpS!BT$22</f>
        <v>0</v>
      </c>
      <c r="BU16" s="207">
        <f xml:space="preserve"> InpS!BU$22</f>
        <v>0</v>
      </c>
      <c r="BV16" s="207">
        <f xml:space="preserve"> InpS!BV$22</f>
        <v>0</v>
      </c>
      <c r="BW16" s="207">
        <f xml:space="preserve"> InpS!BW$22</f>
        <v>0</v>
      </c>
      <c r="BX16" s="280"/>
    </row>
    <row r="17" spans="1:76" s="182" customFormat="1" x14ac:dyDescent="0.25">
      <c r="A17" s="278"/>
      <c r="B17" s="278"/>
      <c r="C17" s="279"/>
      <c r="D17" s="280"/>
      <c r="E17" s="198" t="s">
        <v>244</v>
      </c>
      <c r="F17" s="198"/>
      <c r="G17" s="198"/>
      <c r="H17" s="198"/>
      <c r="I17" s="198"/>
      <c r="J17" s="198">
        <f t="shared" ref="J17:AO17" si="7">J15*J16</f>
        <v>0</v>
      </c>
      <c r="K17" s="198">
        <f t="shared" si="7"/>
        <v>0</v>
      </c>
      <c r="L17" s="198">
        <f t="shared" si="7"/>
        <v>78.125</v>
      </c>
      <c r="M17" s="198">
        <f t="shared" si="7"/>
        <v>78.125</v>
      </c>
      <c r="N17" s="198">
        <f t="shared" si="7"/>
        <v>78.125</v>
      </c>
      <c r="O17" s="198">
        <f t="shared" si="7"/>
        <v>78.125</v>
      </c>
      <c r="P17" s="198">
        <f t="shared" si="7"/>
        <v>78.125</v>
      </c>
      <c r="Q17" s="198">
        <f t="shared" si="7"/>
        <v>78.125</v>
      </c>
      <c r="R17" s="198">
        <f t="shared" si="7"/>
        <v>78.125</v>
      </c>
      <c r="S17" s="198">
        <f t="shared" si="7"/>
        <v>78.125</v>
      </c>
      <c r="T17" s="198">
        <f t="shared" si="7"/>
        <v>78.125</v>
      </c>
      <c r="U17" s="198">
        <f t="shared" si="7"/>
        <v>78.125</v>
      </c>
      <c r="V17" s="198">
        <f t="shared" si="7"/>
        <v>78.125</v>
      </c>
      <c r="W17" s="198">
        <f t="shared" si="7"/>
        <v>78.125</v>
      </c>
      <c r="X17" s="198">
        <f t="shared" si="7"/>
        <v>78.125</v>
      </c>
      <c r="Y17" s="198">
        <f t="shared" si="7"/>
        <v>78.125</v>
      </c>
      <c r="Z17" s="198">
        <f t="shared" si="7"/>
        <v>78.125</v>
      </c>
      <c r="AA17" s="198">
        <f t="shared" si="7"/>
        <v>78.125</v>
      </c>
      <c r="AB17" s="198">
        <f t="shared" si="7"/>
        <v>0</v>
      </c>
      <c r="AC17" s="198">
        <f t="shared" si="7"/>
        <v>0</v>
      </c>
      <c r="AD17" s="198">
        <f t="shared" si="7"/>
        <v>0</v>
      </c>
      <c r="AE17" s="198">
        <f t="shared" si="7"/>
        <v>0</v>
      </c>
      <c r="AF17" s="198">
        <f t="shared" si="7"/>
        <v>0</v>
      </c>
      <c r="AG17" s="198">
        <f t="shared" si="7"/>
        <v>0</v>
      </c>
      <c r="AH17" s="198">
        <f t="shared" si="7"/>
        <v>0</v>
      </c>
      <c r="AI17" s="198">
        <f t="shared" si="7"/>
        <v>0</v>
      </c>
      <c r="AJ17" s="198">
        <f t="shared" si="7"/>
        <v>0</v>
      </c>
      <c r="AK17" s="198">
        <f t="shared" si="7"/>
        <v>0</v>
      </c>
      <c r="AL17" s="198">
        <f t="shared" si="7"/>
        <v>0</v>
      </c>
      <c r="AM17" s="198">
        <f t="shared" si="7"/>
        <v>0</v>
      </c>
      <c r="AN17" s="198">
        <f t="shared" si="7"/>
        <v>0</v>
      </c>
      <c r="AO17" s="198">
        <f t="shared" si="7"/>
        <v>0</v>
      </c>
      <c r="AP17" s="198">
        <f t="shared" ref="AP17:BU17" si="8">AP15*AP16</f>
        <v>0</v>
      </c>
      <c r="AQ17" s="198">
        <f t="shared" si="8"/>
        <v>0</v>
      </c>
      <c r="AR17" s="198">
        <f t="shared" si="8"/>
        <v>0</v>
      </c>
      <c r="AS17" s="198">
        <f t="shared" si="8"/>
        <v>0</v>
      </c>
      <c r="AT17" s="198">
        <f t="shared" si="8"/>
        <v>0</v>
      </c>
      <c r="AU17" s="198">
        <f t="shared" si="8"/>
        <v>0</v>
      </c>
      <c r="AV17" s="198">
        <f t="shared" si="8"/>
        <v>0</v>
      </c>
      <c r="AW17" s="198">
        <f t="shared" si="8"/>
        <v>0</v>
      </c>
      <c r="AX17" s="198">
        <f t="shared" si="8"/>
        <v>0</v>
      </c>
      <c r="AY17" s="198">
        <f t="shared" si="8"/>
        <v>0</v>
      </c>
      <c r="AZ17" s="198">
        <f t="shared" si="8"/>
        <v>0</v>
      </c>
      <c r="BA17" s="198">
        <f t="shared" si="8"/>
        <v>0</v>
      </c>
      <c r="BB17" s="198">
        <f t="shared" si="8"/>
        <v>0</v>
      </c>
      <c r="BC17" s="198">
        <f t="shared" si="8"/>
        <v>0</v>
      </c>
      <c r="BD17" s="198">
        <f t="shared" si="8"/>
        <v>0</v>
      </c>
      <c r="BE17" s="198">
        <f t="shared" si="8"/>
        <v>0</v>
      </c>
      <c r="BF17" s="198">
        <f t="shared" si="8"/>
        <v>0</v>
      </c>
      <c r="BG17" s="198">
        <f t="shared" si="8"/>
        <v>0</v>
      </c>
      <c r="BH17" s="198">
        <f t="shared" si="8"/>
        <v>0</v>
      </c>
      <c r="BI17" s="198">
        <f t="shared" si="8"/>
        <v>0</v>
      </c>
      <c r="BJ17" s="198">
        <f t="shared" si="8"/>
        <v>0</v>
      </c>
      <c r="BK17" s="198">
        <f t="shared" si="8"/>
        <v>0</v>
      </c>
      <c r="BL17" s="198">
        <f t="shared" si="8"/>
        <v>0</v>
      </c>
      <c r="BM17" s="198">
        <f t="shared" si="8"/>
        <v>0</v>
      </c>
      <c r="BN17" s="198">
        <f t="shared" si="8"/>
        <v>0</v>
      </c>
      <c r="BO17" s="198">
        <f t="shared" si="8"/>
        <v>0</v>
      </c>
      <c r="BP17" s="198">
        <f t="shared" si="8"/>
        <v>0</v>
      </c>
      <c r="BQ17" s="198">
        <f t="shared" si="8"/>
        <v>0</v>
      </c>
      <c r="BR17" s="198">
        <f t="shared" si="8"/>
        <v>0</v>
      </c>
      <c r="BS17" s="198">
        <f t="shared" si="8"/>
        <v>0</v>
      </c>
      <c r="BT17" s="198">
        <f t="shared" si="8"/>
        <v>0</v>
      </c>
      <c r="BU17" s="198">
        <f t="shared" si="8"/>
        <v>0</v>
      </c>
      <c r="BV17" s="198">
        <f t="shared" ref="BV17:BW17" si="9">BV15*BV16</f>
        <v>0</v>
      </c>
      <c r="BW17" s="198">
        <f t="shared" si="9"/>
        <v>0</v>
      </c>
      <c r="BX17" s="280"/>
    </row>
    <row r="18" spans="1:76" s="39" customFormat="1" ht="14.4" x14ac:dyDescent="0.25">
      <c r="A18" s="52"/>
      <c r="B18" s="52"/>
      <c r="C18" s="53"/>
      <c r="D18" s="54"/>
      <c r="E18" s="88" t="str">
        <f xml:space="preserve"> LEFT(E17, LEN(E17) - 4)</f>
        <v>COMMITTED DEBT</v>
      </c>
      <c r="F18" s="88"/>
      <c r="G18" s="78" t="str">
        <f>Smu</f>
        <v>USD k</v>
      </c>
      <c r="H18" s="88">
        <f xml:space="preserve"> SUM(J18:BW18)</f>
        <v>-1250</v>
      </c>
      <c r="I18" s="88"/>
      <c r="J18" s="88">
        <f t="shared" ref="J18:AO18" si="10" xml:space="preserve"> -1 * J17</f>
        <v>0</v>
      </c>
      <c r="K18" s="88">
        <f t="shared" si="10"/>
        <v>0</v>
      </c>
      <c r="L18" s="88">
        <f t="shared" si="10"/>
        <v>-78.125</v>
      </c>
      <c r="M18" s="88">
        <f t="shared" si="10"/>
        <v>-78.125</v>
      </c>
      <c r="N18" s="88">
        <f t="shared" si="10"/>
        <v>-78.125</v>
      </c>
      <c r="O18" s="88">
        <f t="shared" si="10"/>
        <v>-78.125</v>
      </c>
      <c r="P18" s="88">
        <f t="shared" si="10"/>
        <v>-78.125</v>
      </c>
      <c r="Q18" s="88">
        <f t="shared" si="10"/>
        <v>-78.125</v>
      </c>
      <c r="R18" s="88">
        <f t="shared" si="10"/>
        <v>-78.125</v>
      </c>
      <c r="S18" s="88">
        <f t="shared" si="10"/>
        <v>-78.125</v>
      </c>
      <c r="T18" s="88">
        <f t="shared" si="10"/>
        <v>-78.125</v>
      </c>
      <c r="U18" s="88">
        <f t="shared" si="10"/>
        <v>-78.125</v>
      </c>
      <c r="V18" s="88">
        <f t="shared" si="10"/>
        <v>-78.125</v>
      </c>
      <c r="W18" s="88">
        <f t="shared" si="10"/>
        <v>-78.125</v>
      </c>
      <c r="X18" s="88">
        <f t="shared" si="10"/>
        <v>-78.125</v>
      </c>
      <c r="Y18" s="88">
        <f t="shared" si="10"/>
        <v>-78.125</v>
      </c>
      <c r="Z18" s="88">
        <f t="shared" si="10"/>
        <v>-78.125</v>
      </c>
      <c r="AA18" s="88">
        <f t="shared" si="10"/>
        <v>-78.125</v>
      </c>
      <c r="AB18" s="88">
        <f t="shared" si="10"/>
        <v>0</v>
      </c>
      <c r="AC18" s="88">
        <f t="shared" si="10"/>
        <v>0</v>
      </c>
      <c r="AD18" s="88">
        <f t="shared" si="10"/>
        <v>0</v>
      </c>
      <c r="AE18" s="88">
        <f t="shared" si="10"/>
        <v>0</v>
      </c>
      <c r="AF18" s="88">
        <f t="shared" si="10"/>
        <v>0</v>
      </c>
      <c r="AG18" s="88">
        <f t="shared" si="10"/>
        <v>0</v>
      </c>
      <c r="AH18" s="88">
        <f t="shared" si="10"/>
        <v>0</v>
      </c>
      <c r="AI18" s="88">
        <f t="shared" si="10"/>
        <v>0</v>
      </c>
      <c r="AJ18" s="88">
        <f t="shared" si="10"/>
        <v>0</v>
      </c>
      <c r="AK18" s="88">
        <f t="shared" si="10"/>
        <v>0</v>
      </c>
      <c r="AL18" s="88">
        <f t="shared" si="10"/>
        <v>0</v>
      </c>
      <c r="AM18" s="88">
        <f t="shared" si="10"/>
        <v>0</v>
      </c>
      <c r="AN18" s="88">
        <f t="shared" si="10"/>
        <v>0</v>
      </c>
      <c r="AO18" s="88">
        <f t="shared" si="10"/>
        <v>0</v>
      </c>
      <c r="AP18" s="88">
        <f t="shared" ref="AP18:BU18" si="11" xml:space="preserve"> -1 * AP17</f>
        <v>0</v>
      </c>
      <c r="AQ18" s="88">
        <f t="shared" si="11"/>
        <v>0</v>
      </c>
      <c r="AR18" s="88">
        <f t="shared" si="11"/>
        <v>0</v>
      </c>
      <c r="AS18" s="88">
        <f t="shared" si="11"/>
        <v>0</v>
      </c>
      <c r="AT18" s="88">
        <f t="shared" si="11"/>
        <v>0</v>
      </c>
      <c r="AU18" s="88">
        <f t="shared" si="11"/>
        <v>0</v>
      </c>
      <c r="AV18" s="88">
        <f t="shared" si="11"/>
        <v>0</v>
      </c>
      <c r="AW18" s="88">
        <f t="shared" si="11"/>
        <v>0</v>
      </c>
      <c r="AX18" s="88">
        <f t="shared" si="11"/>
        <v>0</v>
      </c>
      <c r="AY18" s="88">
        <f t="shared" si="11"/>
        <v>0</v>
      </c>
      <c r="AZ18" s="88">
        <f t="shared" si="11"/>
        <v>0</v>
      </c>
      <c r="BA18" s="88">
        <f t="shared" si="11"/>
        <v>0</v>
      </c>
      <c r="BB18" s="88">
        <f t="shared" si="11"/>
        <v>0</v>
      </c>
      <c r="BC18" s="88">
        <f t="shared" si="11"/>
        <v>0</v>
      </c>
      <c r="BD18" s="88">
        <f t="shared" si="11"/>
        <v>0</v>
      </c>
      <c r="BE18" s="88">
        <f t="shared" si="11"/>
        <v>0</v>
      </c>
      <c r="BF18" s="88">
        <f t="shared" si="11"/>
        <v>0</v>
      </c>
      <c r="BG18" s="88">
        <f t="shared" si="11"/>
        <v>0</v>
      </c>
      <c r="BH18" s="88">
        <f t="shared" si="11"/>
        <v>0</v>
      </c>
      <c r="BI18" s="88">
        <f t="shared" si="11"/>
        <v>0</v>
      </c>
      <c r="BJ18" s="88">
        <f t="shared" si="11"/>
        <v>0</v>
      </c>
      <c r="BK18" s="88">
        <f t="shared" si="11"/>
        <v>0</v>
      </c>
      <c r="BL18" s="88">
        <f t="shared" si="11"/>
        <v>0</v>
      </c>
      <c r="BM18" s="88">
        <f t="shared" si="11"/>
        <v>0</v>
      </c>
      <c r="BN18" s="88">
        <f t="shared" si="11"/>
        <v>0</v>
      </c>
      <c r="BO18" s="88">
        <f t="shared" si="11"/>
        <v>0</v>
      </c>
      <c r="BP18" s="88">
        <f t="shared" si="11"/>
        <v>0</v>
      </c>
      <c r="BQ18" s="88">
        <f t="shared" si="11"/>
        <v>0</v>
      </c>
      <c r="BR18" s="88">
        <f t="shared" si="11"/>
        <v>0</v>
      </c>
      <c r="BS18" s="88">
        <f t="shared" si="11"/>
        <v>0</v>
      </c>
      <c r="BT18" s="88">
        <f t="shared" si="11"/>
        <v>0</v>
      </c>
      <c r="BU18" s="88">
        <f t="shared" si="11"/>
        <v>0</v>
      </c>
      <c r="BV18" s="88">
        <f t="shared" ref="BV18:BW18" si="12" xml:space="preserve"> -1 * BV17</f>
        <v>0</v>
      </c>
      <c r="BW18" s="88">
        <f t="shared" si="12"/>
        <v>0</v>
      </c>
      <c r="BX18" s="80"/>
    </row>
    <row r="19" spans="1:76" s="182" customFormat="1" x14ac:dyDescent="0.25">
      <c r="A19" s="278"/>
      <c r="B19" s="278"/>
      <c r="C19" s="279"/>
      <c r="D19" s="280"/>
      <c r="E19" s="198"/>
      <c r="F19" s="198"/>
      <c r="G19" s="198"/>
      <c r="H19" s="198"/>
      <c r="I19" s="198"/>
      <c r="J19" s="198"/>
      <c r="K19" s="198"/>
      <c r="L19" s="198"/>
      <c r="M19" s="198"/>
      <c r="N19" s="198"/>
      <c r="O19" s="198"/>
      <c r="P19" s="198"/>
      <c r="Q19" s="198"/>
      <c r="R19" s="198"/>
      <c r="S19" s="198"/>
      <c r="T19" s="198"/>
      <c r="U19" s="198"/>
      <c r="V19" s="198"/>
      <c r="W19" s="198"/>
      <c r="X19" s="198"/>
      <c r="Y19" s="198"/>
      <c r="Z19" s="198"/>
      <c r="AA19" s="198"/>
      <c r="AB19" s="198"/>
      <c r="AC19" s="198"/>
      <c r="AD19" s="198"/>
      <c r="AE19" s="198"/>
      <c r="AF19" s="198"/>
      <c r="AG19" s="198"/>
      <c r="AH19" s="198"/>
      <c r="AI19" s="198"/>
      <c r="AJ19" s="198"/>
      <c r="AK19" s="198"/>
      <c r="AL19" s="198"/>
      <c r="AM19" s="198"/>
      <c r="AN19" s="198"/>
      <c r="AO19" s="198"/>
      <c r="AP19" s="198"/>
      <c r="AQ19" s="198"/>
      <c r="AR19" s="198"/>
      <c r="AS19" s="198"/>
      <c r="AT19" s="198"/>
      <c r="AU19" s="198"/>
      <c r="AV19" s="198"/>
      <c r="AW19" s="198"/>
      <c r="AX19" s="198"/>
      <c r="AY19" s="198"/>
      <c r="AZ19" s="198"/>
      <c r="BA19" s="198"/>
      <c r="BB19" s="198"/>
      <c r="BC19" s="198"/>
      <c r="BD19" s="198"/>
      <c r="BE19" s="198"/>
      <c r="BF19" s="198"/>
      <c r="BG19" s="198"/>
      <c r="BH19" s="198"/>
      <c r="BI19" s="198"/>
      <c r="BJ19" s="198"/>
      <c r="BK19" s="198"/>
      <c r="BL19" s="198"/>
      <c r="BM19" s="198"/>
      <c r="BN19" s="198"/>
      <c r="BO19" s="198"/>
      <c r="BP19" s="198"/>
      <c r="BQ19" s="198"/>
      <c r="BR19" s="198"/>
      <c r="BS19" s="198"/>
      <c r="BT19" s="198"/>
      <c r="BU19" s="198"/>
      <c r="BV19" s="198"/>
      <c r="BW19" s="198"/>
      <c r="BX19" s="280"/>
    </row>
    <row r="21" spans="1:76" x14ac:dyDescent="0.25">
      <c r="E21" s="49" t="s">
        <v>240</v>
      </c>
    </row>
    <row r="24" spans="1:76" ht="14.4" x14ac:dyDescent="0.25">
      <c r="A24" s="52" t="s">
        <v>237</v>
      </c>
      <c r="B24" s="52"/>
      <c r="C24" s="53"/>
      <c r="D24" s="54"/>
      <c r="E24" s="55"/>
      <c r="F24" s="55"/>
      <c r="G24" s="55"/>
      <c r="H24" s="55"/>
      <c r="I24" s="55"/>
      <c r="J24" s="55"/>
      <c r="K24" s="55"/>
      <c r="L24" s="55"/>
      <c r="M24" s="55"/>
      <c r="N24" s="55"/>
      <c r="O24" s="55"/>
      <c r="P24" s="55"/>
      <c r="Q24" s="55"/>
      <c r="R24" s="55"/>
      <c r="S24" s="55"/>
      <c r="T24" s="55"/>
      <c r="U24" s="55"/>
      <c r="V24" s="55"/>
      <c r="W24" s="55"/>
      <c r="X24" s="55"/>
      <c r="Y24" s="55"/>
      <c r="Z24" s="55"/>
      <c r="AA24" s="55"/>
      <c r="AB24" s="55"/>
      <c r="AC24" s="55"/>
      <c r="AD24" s="55"/>
      <c r="AE24" s="55"/>
      <c r="AF24" s="55"/>
      <c r="AG24" s="55"/>
      <c r="AH24" s="55"/>
      <c r="AI24" s="55"/>
      <c r="AJ24" s="55"/>
      <c r="AK24" s="55"/>
      <c r="AL24" s="55"/>
      <c r="AM24" s="55"/>
      <c r="AN24" s="55"/>
      <c r="AO24" s="55"/>
      <c r="AP24" s="55"/>
      <c r="AQ24" s="55"/>
      <c r="AR24" s="55"/>
      <c r="AS24" s="55"/>
      <c r="AT24" s="55"/>
      <c r="AU24" s="55"/>
      <c r="AV24" s="55"/>
      <c r="AW24" s="55"/>
      <c r="AX24" s="55"/>
      <c r="AY24" s="55"/>
      <c r="AZ24" s="55"/>
      <c r="BA24" s="55"/>
      <c r="BB24" s="55"/>
      <c r="BC24" s="55"/>
      <c r="BD24" s="55"/>
      <c r="BE24" s="55"/>
      <c r="BF24" s="55"/>
      <c r="BG24" s="55"/>
      <c r="BH24" s="55"/>
      <c r="BI24" s="55"/>
      <c r="BJ24" s="55"/>
      <c r="BK24" s="55"/>
      <c r="BL24" s="55"/>
      <c r="BM24" s="55"/>
      <c r="BN24" s="55"/>
      <c r="BO24" s="55"/>
      <c r="BP24" s="55"/>
      <c r="BQ24" s="55"/>
      <c r="BR24" s="55"/>
      <c r="BS24" s="55"/>
      <c r="BT24" s="55"/>
      <c r="BU24" s="55"/>
      <c r="BV24" s="55"/>
      <c r="BW24" s="55"/>
      <c r="BX24" s="59"/>
    </row>
    <row r="25" spans="1:76" ht="14.4" x14ac:dyDescent="0.25">
      <c r="A25" s="52"/>
      <c r="B25" s="52"/>
      <c r="C25" s="53"/>
      <c r="D25" s="54"/>
      <c r="E25" s="55"/>
      <c r="F25" s="55"/>
      <c r="G25" s="55"/>
      <c r="H25" s="55"/>
      <c r="I25" s="55"/>
      <c r="J25" s="55"/>
      <c r="K25" s="55"/>
      <c r="L25" s="55"/>
      <c r="M25" s="55"/>
      <c r="N25" s="55"/>
      <c r="O25" s="55"/>
      <c r="P25" s="55"/>
      <c r="Q25" s="55"/>
      <c r="R25" s="55"/>
      <c r="S25" s="55"/>
      <c r="T25" s="55"/>
      <c r="U25" s="55"/>
      <c r="V25" s="55"/>
      <c r="W25" s="55"/>
      <c r="X25" s="55"/>
      <c r="Y25" s="55"/>
      <c r="Z25" s="55"/>
      <c r="AA25" s="55"/>
      <c r="AB25" s="55"/>
      <c r="AC25" s="55"/>
      <c r="AD25" s="55"/>
      <c r="AE25" s="55"/>
      <c r="AF25" s="55"/>
      <c r="AG25" s="55"/>
      <c r="AH25" s="55"/>
      <c r="AI25" s="55"/>
      <c r="AJ25" s="55"/>
      <c r="AK25" s="55"/>
      <c r="AL25" s="55"/>
      <c r="AM25" s="55"/>
      <c r="AN25" s="55"/>
      <c r="AO25" s="55"/>
      <c r="AP25" s="55"/>
      <c r="AQ25" s="55"/>
      <c r="AR25" s="55"/>
      <c r="AS25" s="55"/>
      <c r="AT25" s="55"/>
      <c r="AU25" s="55"/>
      <c r="AV25" s="55"/>
      <c r="AW25" s="55"/>
      <c r="AX25" s="55"/>
      <c r="AY25" s="55"/>
      <c r="AZ25" s="55"/>
      <c r="BA25" s="55"/>
      <c r="BB25" s="55"/>
      <c r="BC25" s="55"/>
      <c r="BD25" s="55"/>
      <c r="BE25" s="55"/>
      <c r="BF25" s="55"/>
      <c r="BG25" s="55"/>
      <c r="BH25" s="55"/>
      <c r="BI25" s="55"/>
      <c r="BJ25" s="55"/>
      <c r="BK25" s="55"/>
      <c r="BL25" s="55"/>
      <c r="BM25" s="55"/>
      <c r="BN25" s="55"/>
      <c r="BO25" s="55"/>
      <c r="BP25" s="55"/>
      <c r="BQ25" s="55"/>
      <c r="BR25" s="55"/>
      <c r="BS25" s="55"/>
      <c r="BT25" s="55"/>
      <c r="BU25" s="55"/>
      <c r="BV25" s="55"/>
      <c r="BW25" s="55"/>
      <c r="BX25" s="54"/>
    </row>
    <row r="26" spans="1:76" ht="14.4" x14ac:dyDescent="0.25">
      <c r="A26" s="140"/>
      <c r="B26" s="140"/>
      <c r="C26" s="141"/>
      <c r="D26" s="142"/>
      <c r="E26" s="189" t="str">
        <f xml:space="preserve"> InpC!E$101</f>
        <v>Existing debt facility - initial balance</v>
      </c>
      <c r="F26" s="189">
        <f xml:space="preserve"> InpC!F$101</f>
        <v>60000</v>
      </c>
      <c r="G26" s="188" t="str">
        <f xml:space="preserve"> InpC!G$101</f>
        <v>USD k</v>
      </c>
      <c r="H26" s="142"/>
      <c r="I26" s="142"/>
      <c r="J26" s="142"/>
      <c r="K26" s="142"/>
      <c r="L26" s="142"/>
      <c r="M26" s="142"/>
      <c r="N26" s="142"/>
      <c r="O26" s="142"/>
      <c r="P26" s="142"/>
      <c r="Q26" s="142"/>
      <c r="R26" s="142"/>
      <c r="S26" s="142"/>
      <c r="T26" s="142"/>
      <c r="U26" s="142"/>
      <c r="V26" s="142"/>
      <c r="W26" s="142"/>
      <c r="X26" s="142"/>
      <c r="Y26" s="142"/>
      <c r="Z26" s="142"/>
      <c r="AA26" s="142"/>
      <c r="AB26" s="142"/>
      <c r="AC26" s="142"/>
      <c r="AD26" s="142"/>
      <c r="AE26" s="142"/>
      <c r="AF26" s="142"/>
      <c r="AG26" s="142"/>
      <c r="AH26" s="142"/>
      <c r="AI26" s="142"/>
      <c r="AJ26" s="142"/>
      <c r="AK26" s="142"/>
      <c r="AL26" s="142"/>
      <c r="AM26" s="142"/>
      <c r="AN26" s="142"/>
      <c r="AO26" s="142"/>
      <c r="AP26" s="142"/>
      <c r="AQ26" s="142"/>
      <c r="AR26" s="142"/>
      <c r="AS26" s="142"/>
      <c r="AT26" s="142"/>
      <c r="AU26" s="142"/>
      <c r="AV26" s="142"/>
      <c r="AW26" s="142"/>
      <c r="AX26" s="142"/>
      <c r="AY26" s="142"/>
      <c r="AZ26" s="142"/>
      <c r="BA26" s="142"/>
      <c r="BB26" s="142"/>
      <c r="BC26" s="142"/>
      <c r="BD26" s="142"/>
      <c r="BE26" s="142"/>
      <c r="BF26" s="142"/>
      <c r="BG26" s="142"/>
      <c r="BH26" s="142"/>
      <c r="BI26" s="142"/>
      <c r="BJ26" s="142"/>
      <c r="BK26" s="142"/>
      <c r="BL26" s="142"/>
      <c r="BM26" s="142"/>
      <c r="BN26" s="142"/>
      <c r="BO26" s="142"/>
      <c r="BP26" s="142"/>
      <c r="BQ26" s="142"/>
      <c r="BR26" s="142"/>
      <c r="BS26" s="142"/>
      <c r="BT26" s="142"/>
      <c r="BU26" s="142"/>
      <c r="BV26" s="142"/>
      <c r="BW26" s="142"/>
      <c r="BX26" s="59"/>
    </row>
    <row r="27" spans="1:76" s="45" customFormat="1" ht="14.4" x14ac:dyDescent="0.25">
      <c r="A27" s="56"/>
      <c r="B27" s="56"/>
      <c r="C27" s="57"/>
      <c r="D27" s="59"/>
      <c r="E27" s="110" t="str">
        <f>Time!E$39</f>
        <v>Acquisition / initial balance date flag</v>
      </c>
      <c r="F27" s="110">
        <f>Time!F$39</f>
        <v>0</v>
      </c>
      <c r="G27" s="110" t="str">
        <f>Time!G$39</f>
        <v>flag</v>
      </c>
      <c r="H27" s="110">
        <f>Time!H$39</f>
        <v>1</v>
      </c>
      <c r="I27" s="110">
        <f>Time!I$39</f>
        <v>0</v>
      </c>
      <c r="J27" s="110">
        <f>Time!J$39</f>
        <v>0</v>
      </c>
      <c r="K27" s="110">
        <f>Time!K$39</f>
        <v>1</v>
      </c>
      <c r="L27" s="110">
        <f>Time!L$39</f>
        <v>0</v>
      </c>
      <c r="M27" s="110">
        <f>Time!M$39</f>
        <v>0</v>
      </c>
      <c r="N27" s="110">
        <f>Time!N$39</f>
        <v>0</v>
      </c>
      <c r="O27" s="110">
        <f>Time!O$39</f>
        <v>0</v>
      </c>
      <c r="P27" s="110">
        <f>Time!P$39</f>
        <v>0</v>
      </c>
      <c r="Q27" s="110">
        <f>Time!Q$39</f>
        <v>0</v>
      </c>
      <c r="R27" s="110">
        <f>Time!R$39</f>
        <v>0</v>
      </c>
      <c r="S27" s="110">
        <f>Time!S$39</f>
        <v>0</v>
      </c>
      <c r="T27" s="110">
        <f>Time!T$39</f>
        <v>0</v>
      </c>
      <c r="U27" s="110">
        <f>Time!U$39</f>
        <v>0</v>
      </c>
      <c r="V27" s="110">
        <f>Time!V$39</f>
        <v>0</v>
      </c>
      <c r="W27" s="110">
        <f>Time!W$39</f>
        <v>0</v>
      </c>
      <c r="X27" s="110">
        <f>Time!X$39</f>
        <v>0</v>
      </c>
      <c r="Y27" s="110">
        <f>Time!Y$39</f>
        <v>0</v>
      </c>
      <c r="Z27" s="110">
        <f>Time!Z$39</f>
        <v>0</v>
      </c>
      <c r="AA27" s="110">
        <f>Time!AA$39</f>
        <v>0</v>
      </c>
      <c r="AB27" s="110">
        <f>Time!AB$39</f>
        <v>0</v>
      </c>
      <c r="AC27" s="110">
        <f>Time!AC$39</f>
        <v>0</v>
      </c>
      <c r="AD27" s="110">
        <f>Time!AD$39</f>
        <v>0</v>
      </c>
      <c r="AE27" s="110">
        <f>Time!AE$39</f>
        <v>0</v>
      </c>
      <c r="AF27" s="110">
        <f>Time!AF$39</f>
        <v>0</v>
      </c>
      <c r="AG27" s="110">
        <f>Time!AG$39</f>
        <v>0</v>
      </c>
      <c r="AH27" s="110">
        <f>Time!AH$39</f>
        <v>0</v>
      </c>
      <c r="AI27" s="110">
        <f>Time!AI$39</f>
        <v>0</v>
      </c>
      <c r="AJ27" s="110">
        <f>Time!AJ$39</f>
        <v>0</v>
      </c>
      <c r="AK27" s="110">
        <f>Time!AK$39</f>
        <v>0</v>
      </c>
      <c r="AL27" s="110">
        <f>Time!AL$39</f>
        <v>0</v>
      </c>
      <c r="AM27" s="110">
        <f>Time!AM$39</f>
        <v>0</v>
      </c>
      <c r="AN27" s="110">
        <f>Time!AN$39</f>
        <v>0</v>
      </c>
      <c r="AO27" s="110">
        <f>Time!AO$39</f>
        <v>0</v>
      </c>
      <c r="AP27" s="110">
        <f>Time!AP$39</f>
        <v>0</v>
      </c>
      <c r="AQ27" s="110">
        <f>Time!AQ$39</f>
        <v>0</v>
      </c>
      <c r="AR27" s="110">
        <f>Time!AR$39</f>
        <v>0</v>
      </c>
      <c r="AS27" s="110">
        <f>Time!AS$39</f>
        <v>0</v>
      </c>
      <c r="AT27" s="110">
        <f>Time!AT$39</f>
        <v>0</v>
      </c>
      <c r="AU27" s="110">
        <f>Time!AU$39</f>
        <v>0</v>
      </c>
      <c r="AV27" s="110">
        <f>Time!AV$39</f>
        <v>0</v>
      </c>
      <c r="AW27" s="110">
        <f>Time!AW$39</f>
        <v>0</v>
      </c>
      <c r="AX27" s="110">
        <f>Time!AX$39</f>
        <v>0</v>
      </c>
      <c r="AY27" s="110">
        <f>Time!AY$39</f>
        <v>0</v>
      </c>
      <c r="AZ27" s="110">
        <f>Time!AZ$39</f>
        <v>0</v>
      </c>
      <c r="BA27" s="110">
        <f>Time!BA$39</f>
        <v>0</v>
      </c>
      <c r="BB27" s="110">
        <f>Time!BB$39</f>
        <v>0</v>
      </c>
      <c r="BC27" s="110">
        <f>Time!BC$39</f>
        <v>0</v>
      </c>
      <c r="BD27" s="110">
        <f>Time!BD$39</f>
        <v>0</v>
      </c>
      <c r="BE27" s="110">
        <f>Time!BE$39</f>
        <v>0</v>
      </c>
      <c r="BF27" s="110">
        <f>Time!BF$39</f>
        <v>0</v>
      </c>
      <c r="BG27" s="110">
        <f>Time!BG$39</f>
        <v>0</v>
      </c>
      <c r="BH27" s="110">
        <f>Time!BH$39</f>
        <v>0</v>
      </c>
      <c r="BI27" s="110">
        <f>Time!BI$39</f>
        <v>0</v>
      </c>
      <c r="BJ27" s="110">
        <f>Time!BJ$39</f>
        <v>0</v>
      </c>
      <c r="BK27" s="110">
        <f>Time!BK$39</f>
        <v>0</v>
      </c>
      <c r="BL27" s="110">
        <f>Time!BL$39</f>
        <v>0</v>
      </c>
      <c r="BM27" s="110">
        <f>Time!BM$39</f>
        <v>0</v>
      </c>
      <c r="BN27" s="110">
        <f>Time!BN$39</f>
        <v>0</v>
      </c>
      <c r="BO27" s="110">
        <f>Time!BO$39</f>
        <v>0</v>
      </c>
      <c r="BP27" s="110">
        <f>Time!BP$39</f>
        <v>0</v>
      </c>
      <c r="BQ27" s="110">
        <f>Time!BQ$39</f>
        <v>0</v>
      </c>
      <c r="BR27" s="110">
        <f>Time!BR$39</f>
        <v>0</v>
      </c>
      <c r="BS27" s="110">
        <f>Time!BS$39</f>
        <v>0</v>
      </c>
      <c r="BT27" s="110">
        <f>Time!BT$39</f>
        <v>0</v>
      </c>
      <c r="BU27" s="110">
        <f>Time!BU$39</f>
        <v>0</v>
      </c>
      <c r="BV27" s="110">
        <f>Time!BV$39</f>
        <v>0</v>
      </c>
      <c r="BW27" s="110">
        <f>Time!BW$39</f>
        <v>0</v>
      </c>
      <c r="BX27" s="145"/>
    </row>
    <row r="28" spans="1:76" ht="14.4" x14ac:dyDescent="0.25">
      <c r="A28" s="56"/>
      <c r="B28" s="56"/>
      <c r="C28" s="57"/>
      <c r="D28" s="59"/>
      <c r="E28" s="109"/>
      <c r="F28" s="109"/>
      <c r="G28" s="109"/>
      <c r="H28" s="109"/>
      <c r="I28" s="109"/>
      <c r="J28" s="109"/>
      <c r="K28" s="109"/>
      <c r="L28" s="109"/>
      <c r="M28" s="109"/>
      <c r="N28" s="109"/>
      <c r="O28" s="109"/>
      <c r="P28" s="109"/>
      <c r="Q28" s="109"/>
      <c r="R28" s="109"/>
      <c r="S28" s="109"/>
      <c r="T28" s="109"/>
      <c r="U28" s="109"/>
      <c r="V28" s="109"/>
      <c r="W28" s="109"/>
      <c r="X28" s="109"/>
      <c r="Y28" s="109"/>
      <c r="Z28" s="109"/>
      <c r="AA28" s="109"/>
      <c r="AB28" s="109"/>
      <c r="AC28" s="109"/>
      <c r="AD28" s="109"/>
      <c r="AE28" s="109"/>
      <c r="AF28" s="109"/>
      <c r="AG28" s="109"/>
      <c r="AH28" s="109"/>
      <c r="AI28" s="109"/>
      <c r="AJ28" s="109"/>
      <c r="AK28" s="109"/>
      <c r="AL28" s="109"/>
      <c r="AM28" s="109"/>
      <c r="AN28" s="109"/>
      <c r="AO28" s="109"/>
      <c r="AP28" s="109"/>
      <c r="AQ28" s="109"/>
      <c r="AR28" s="109"/>
      <c r="AS28" s="109"/>
      <c r="AT28" s="109"/>
      <c r="AU28" s="109"/>
      <c r="AV28" s="109"/>
      <c r="AW28" s="109"/>
      <c r="AX28" s="109"/>
      <c r="AY28" s="109"/>
      <c r="AZ28" s="109"/>
      <c r="BA28" s="109"/>
      <c r="BB28" s="109"/>
      <c r="BC28" s="109"/>
      <c r="BD28" s="109"/>
      <c r="BE28" s="109"/>
      <c r="BF28" s="109"/>
      <c r="BG28" s="109"/>
      <c r="BH28" s="109"/>
      <c r="BI28" s="109"/>
      <c r="BJ28" s="109"/>
      <c r="BK28" s="109"/>
      <c r="BL28" s="109"/>
      <c r="BM28" s="109"/>
      <c r="BN28" s="109"/>
      <c r="BO28" s="109"/>
      <c r="BP28" s="109"/>
      <c r="BQ28" s="109"/>
      <c r="BR28" s="109"/>
      <c r="BS28" s="109"/>
      <c r="BT28" s="109"/>
      <c r="BU28" s="109"/>
      <c r="BV28" s="109"/>
      <c r="BW28" s="109"/>
      <c r="BX28" s="59"/>
    </row>
    <row r="29" spans="1:76" ht="14.4" x14ac:dyDescent="0.25">
      <c r="A29" s="56"/>
      <c r="B29" s="56"/>
      <c r="C29" s="57"/>
      <c r="D29" s="59"/>
      <c r="E29" s="59" t="s">
        <v>238</v>
      </c>
      <c r="F29" s="59"/>
      <c r="G29" s="59"/>
      <c r="H29" s="59"/>
      <c r="I29" s="59"/>
      <c r="J29" s="59">
        <f t="shared" ref="J29:AO29" si="13" xml:space="preserve"> I32</f>
        <v>0</v>
      </c>
      <c r="K29" s="59">
        <f t="shared" si="13"/>
        <v>0</v>
      </c>
      <c r="L29" s="59">
        <f t="shared" si="13"/>
        <v>60000</v>
      </c>
      <c r="M29" s="59">
        <f t="shared" si="13"/>
        <v>56250</v>
      </c>
      <c r="N29" s="59">
        <f t="shared" si="13"/>
        <v>52500</v>
      </c>
      <c r="O29" s="59">
        <f t="shared" si="13"/>
        <v>48750</v>
      </c>
      <c r="P29" s="59">
        <f t="shared" si="13"/>
        <v>45000</v>
      </c>
      <c r="Q29" s="59">
        <f t="shared" si="13"/>
        <v>41250</v>
      </c>
      <c r="R29" s="59">
        <f t="shared" si="13"/>
        <v>37500</v>
      </c>
      <c r="S29" s="59">
        <f t="shared" si="13"/>
        <v>33750</v>
      </c>
      <c r="T29" s="59">
        <f t="shared" si="13"/>
        <v>30000</v>
      </c>
      <c r="U29" s="59">
        <f t="shared" si="13"/>
        <v>26250</v>
      </c>
      <c r="V29" s="59">
        <f t="shared" si="13"/>
        <v>22500</v>
      </c>
      <c r="W29" s="59">
        <f t="shared" si="13"/>
        <v>18750</v>
      </c>
      <c r="X29" s="59">
        <f t="shared" si="13"/>
        <v>15000</v>
      </c>
      <c r="Y29" s="59">
        <f t="shared" si="13"/>
        <v>11250</v>
      </c>
      <c r="Z29" s="59">
        <f t="shared" si="13"/>
        <v>7500</v>
      </c>
      <c r="AA29" s="59">
        <f t="shared" si="13"/>
        <v>3750</v>
      </c>
      <c r="AB29" s="59">
        <f t="shared" si="13"/>
        <v>0</v>
      </c>
      <c r="AC29" s="59">
        <f t="shared" si="13"/>
        <v>0</v>
      </c>
      <c r="AD29" s="59">
        <f t="shared" si="13"/>
        <v>0</v>
      </c>
      <c r="AE29" s="59">
        <f t="shared" si="13"/>
        <v>0</v>
      </c>
      <c r="AF29" s="59">
        <f t="shared" si="13"/>
        <v>0</v>
      </c>
      <c r="AG29" s="59">
        <f t="shared" si="13"/>
        <v>0</v>
      </c>
      <c r="AH29" s="59">
        <f t="shared" si="13"/>
        <v>0</v>
      </c>
      <c r="AI29" s="59">
        <f t="shared" si="13"/>
        <v>0</v>
      </c>
      <c r="AJ29" s="59">
        <f t="shared" si="13"/>
        <v>0</v>
      </c>
      <c r="AK29" s="59">
        <f t="shared" si="13"/>
        <v>0</v>
      </c>
      <c r="AL29" s="59">
        <f t="shared" si="13"/>
        <v>0</v>
      </c>
      <c r="AM29" s="59">
        <f t="shared" si="13"/>
        <v>0</v>
      </c>
      <c r="AN29" s="59">
        <f t="shared" si="13"/>
        <v>0</v>
      </c>
      <c r="AO29" s="59">
        <f t="shared" si="13"/>
        <v>0</v>
      </c>
      <c r="AP29" s="59">
        <f t="shared" ref="AP29:BW29" si="14" xml:space="preserve"> AO32</f>
        <v>0</v>
      </c>
      <c r="AQ29" s="59">
        <f t="shared" si="14"/>
        <v>0</v>
      </c>
      <c r="AR29" s="59">
        <f t="shared" si="14"/>
        <v>0</v>
      </c>
      <c r="AS29" s="59">
        <f t="shared" si="14"/>
        <v>0</v>
      </c>
      <c r="AT29" s="59">
        <f t="shared" si="14"/>
        <v>0</v>
      </c>
      <c r="AU29" s="59">
        <f t="shared" si="14"/>
        <v>0</v>
      </c>
      <c r="AV29" s="59">
        <f t="shared" si="14"/>
        <v>0</v>
      </c>
      <c r="AW29" s="59">
        <f t="shared" si="14"/>
        <v>0</v>
      </c>
      <c r="AX29" s="59">
        <f t="shared" si="14"/>
        <v>0</v>
      </c>
      <c r="AY29" s="59">
        <f t="shared" si="14"/>
        <v>0</v>
      </c>
      <c r="AZ29" s="59">
        <f t="shared" si="14"/>
        <v>0</v>
      </c>
      <c r="BA29" s="59">
        <f t="shared" si="14"/>
        <v>0</v>
      </c>
      <c r="BB29" s="59">
        <f t="shared" si="14"/>
        <v>0</v>
      </c>
      <c r="BC29" s="59">
        <f t="shared" si="14"/>
        <v>0</v>
      </c>
      <c r="BD29" s="59">
        <f t="shared" si="14"/>
        <v>0</v>
      </c>
      <c r="BE29" s="59">
        <f t="shared" si="14"/>
        <v>0</v>
      </c>
      <c r="BF29" s="59">
        <f t="shared" si="14"/>
        <v>0</v>
      </c>
      <c r="BG29" s="59">
        <f t="shared" si="14"/>
        <v>0</v>
      </c>
      <c r="BH29" s="59">
        <f t="shared" si="14"/>
        <v>0</v>
      </c>
      <c r="BI29" s="59">
        <f t="shared" si="14"/>
        <v>0</v>
      </c>
      <c r="BJ29" s="59">
        <f t="shared" si="14"/>
        <v>0</v>
      </c>
      <c r="BK29" s="59">
        <f t="shared" si="14"/>
        <v>0</v>
      </c>
      <c r="BL29" s="59">
        <f t="shared" si="14"/>
        <v>0</v>
      </c>
      <c r="BM29" s="59">
        <f t="shared" si="14"/>
        <v>0</v>
      </c>
      <c r="BN29" s="59">
        <f t="shared" si="14"/>
        <v>0</v>
      </c>
      <c r="BO29" s="59">
        <f t="shared" si="14"/>
        <v>0</v>
      </c>
      <c r="BP29" s="59">
        <f t="shared" si="14"/>
        <v>0</v>
      </c>
      <c r="BQ29" s="59">
        <f t="shared" si="14"/>
        <v>0</v>
      </c>
      <c r="BR29" s="59">
        <f t="shared" si="14"/>
        <v>0</v>
      </c>
      <c r="BS29" s="59">
        <f t="shared" si="14"/>
        <v>0</v>
      </c>
      <c r="BT29" s="59">
        <f t="shared" si="14"/>
        <v>0</v>
      </c>
      <c r="BU29" s="59">
        <f t="shared" si="14"/>
        <v>0</v>
      </c>
      <c r="BV29" s="59">
        <f t="shared" si="14"/>
        <v>0</v>
      </c>
      <c r="BW29" s="59">
        <f t="shared" si="14"/>
        <v>0</v>
      </c>
      <c r="BX29" s="59"/>
    </row>
    <row r="30" spans="1:76" ht="14.4" x14ac:dyDescent="0.25">
      <c r="A30" s="56"/>
      <c r="B30" s="56"/>
      <c r="C30" s="57"/>
      <c r="D30" s="58" t="s">
        <v>30</v>
      </c>
      <c r="E30" s="137" t="s">
        <v>241</v>
      </c>
      <c r="F30" s="137"/>
      <c r="G30" s="137"/>
      <c r="H30" s="137"/>
      <c r="I30" s="137"/>
      <c r="J30" s="137"/>
      <c r="K30" s="137"/>
      <c r="L30" s="137"/>
      <c r="M30" s="137"/>
      <c r="N30" s="137"/>
      <c r="O30" s="137"/>
      <c r="P30" s="137"/>
      <c r="Q30" s="137"/>
      <c r="R30" s="137"/>
      <c r="S30" s="137"/>
      <c r="T30" s="137"/>
      <c r="U30" s="137"/>
      <c r="V30" s="137"/>
      <c r="W30" s="137"/>
      <c r="X30" s="137"/>
      <c r="Y30" s="137"/>
      <c r="Z30" s="137"/>
      <c r="AA30" s="137"/>
      <c r="AB30" s="137"/>
      <c r="AC30" s="137"/>
      <c r="AD30" s="137"/>
      <c r="AE30" s="137"/>
      <c r="AF30" s="137"/>
      <c r="AG30" s="137"/>
      <c r="AH30" s="137"/>
      <c r="AI30" s="137"/>
      <c r="AJ30" s="137"/>
      <c r="AK30" s="137"/>
      <c r="AL30" s="137"/>
      <c r="AM30" s="137"/>
      <c r="AN30" s="137"/>
      <c r="AO30" s="137"/>
      <c r="AP30" s="137"/>
      <c r="AQ30" s="137"/>
      <c r="AR30" s="137"/>
      <c r="AS30" s="137"/>
      <c r="AT30" s="137"/>
      <c r="AU30" s="137"/>
      <c r="AV30" s="137"/>
      <c r="AW30" s="137"/>
      <c r="AX30" s="137"/>
      <c r="AY30" s="137"/>
      <c r="AZ30" s="137"/>
      <c r="BA30" s="137"/>
      <c r="BB30" s="137"/>
      <c r="BC30" s="137"/>
      <c r="BD30" s="137"/>
      <c r="BE30" s="137"/>
      <c r="BF30" s="137"/>
      <c r="BG30" s="137"/>
      <c r="BH30" s="137"/>
      <c r="BI30" s="137"/>
      <c r="BJ30" s="137"/>
      <c r="BK30" s="137"/>
      <c r="BL30" s="137"/>
      <c r="BM30" s="137"/>
      <c r="BN30" s="137"/>
      <c r="BO30" s="137"/>
      <c r="BP30" s="137"/>
      <c r="BQ30" s="137"/>
      <c r="BR30" s="137"/>
      <c r="BS30" s="137"/>
      <c r="BT30" s="137"/>
      <c r="BU30" s="137"/>
      <c r="BV30" s="137"/>
      <c r="BW30" s="137"/>
      <c r="BX30" s="59"/>
    </row>
    <row r="31" spans="1:76" ht="14.4" x14ac:dyDescent="0.25">
      <c r="A31" s="56"/>
      <c r="B31" s="56"/>
      <c r="C31" s="57"/>
      <c r="D31" s="58" t="s">
        <v>31</v>
      </c>
      <c r="E31" s="59" t="str">
        <f t="shared" ref="E31:AJ31" si="15" xml:space="preserve"> E$12</f>
        <v>Debt facility repayment amount POS</v>
      </c>
      <c r="F31" s="59">
        <f t="shared" si="15"/>
        <v>0</v>
      </c>
      <c r="G31" s="59">
        <f t="shared" si="15"/>
        <v>0</v>
      </c>
      <c r="H31" s="59">
        <f t="shared" si="15"/>
        <v>60000</v>
      </c>
      <c r="I31" s="59">
        <f t="shared" si="15"/>
        <v>0</v>
      </c>
      <c r="J31" s="59">
        <f t="shared" si="15"/>
        <v>0</v>
      </c>
      <c r="K31" s="59">
        <f t="shared" si="15"/>
        <v>0</v>
      </c>
      <c r="L31" s="59">
        <f t="shared" si="15"/>
        <v>3750</v>
      </c>
      <c r="M31" s="59">
        <f t="shared" si="15"/>
        <v>3750</v>
      </c>
      <c r="N31" s="59">
        <f t="shared" si="15"/>
        <v>3750</v>
      </c>
      <c r="O31" s="59">
        <f t="shared" si="15"/>
        <v>3750</v>
      </c>
      <c r="P31" s="59">
        <f t="shared" si="15"/>
        <v>3750</v>
      </c>
      <c r="Q31" s="59">
        <f t="shared" si="15"/>
        <v>3750</v>
      </c>
      <c r="R31" s="59">
        <f t="shared" si="15"/>
        <v>3750</v>
      </c>
      <c r="S31" s="59">
        <f t="shared" si="15"/>
        <v>3750</v>
      </c>
      <c r="T31" s="59">
        <f t="shared" si="15"/>
        <v>3750</v>
      </c>
      <c r="U31" s="59">
        <f t="shared" si="15"/>
        <v>3750</v>
      </c>
      <c r="V31" s="59">
        <f t="shared" si="15"/>
        <v>3750</v>
      </c>
      <c r="W31" s="59">
        <f t="shared" si="15"/>
        <v>3750</v>
      </c>
      <c r="X31" s="59">
        <f t="shared" si="15"/>
        <v>3750</v>
      </c>
      <c r="Y31" s="59">
        <f t="shared" si="15"/>
        <v>3750</v>
      </c>
      <c r="Z31" s="59">
        <f t="shared" si="15"/>
        <v>3750</v>
      </c>
      <c r="AA31" s="59">
        <f t="shared" si="15"/>
        <v>3750</v>
      </c>
      <c r="AB31" s="59">
        <f t="shared" si="15"/>
        <v>0</v>
      </c>
      <c r="AC31" s="59">
        <f t="shared" si="15"/>
        <v>0</v>
      </c>
      <c r="AD31" s="59">
        <f t="shared" si="15"/>
        <v>0</v>
      </c>
      <c r="AE31" s="59">
        <f t="shared" si="15"/>
        <v>0</v>
      </c>
      <c r="AF31" s="59">
        <f t="shared" si="15"/>
        <v>0</v>
      </c>
      <c r="AG31" s="59">
        <f t="shared" si="15"/>
        <v>0</v>
      </c>
      <c r="AH31" s="59">
        <f t="shared" si="15"/>
        <v>0</v>
      </c>
      <c r="AI31" s="59">
        <f t="shared" si="15"/>
        <v>0</v>
      </c>
      <c r="AJ31" s="59">
        <f t="shared" si="15"/>
        <v>0</v>
      </c>
      <c r="AK31" s="59">
        <f t="shared" ref="AK31:BP31" si="16" xml:space="preserve"> AK$12</f>
        <v>0</v>
      </c>
      <c r="AL31" s="59">
        <f t="shared" si="16"/>
        <v>0</v>
      </c>
      <c r="AM31" s="59">
        <f t="shared" si="16"/>
        <v>0</v>
      </c>
      <c r="AN31" s="59">
        <f t="shared" si="16"/>
        <v>0</v>
      </c>
      <c r="AO31" s="59">
        <f t="shared" si="16"/>
        <v>0</v>
      </c>
      <c r="AP31" s="59">
        <f t="shared" si="16"/>
        <v>0</v>
      </c>
      <c r="AQ31" s="59">
        <f t="shared" si="16"/>
        <v>0</v>
      </c>
      <c r="AR31" s="59">
        <f t="shared" si="16"/>
        <v>0</v>
      </c>
      <c r="AS31" s="59">
        <f t="shared" si="16"/>
        <v>0</v>
      </c>
      <c r="AT31" s="59">
        <f t="shared" si="16"/>
        <v>0</v>
      </c>
      <c r="AU31" s="59">
        <f t="shared" si="16"/>
        <v>0</v>
      </c>
      <c r="AV31" s="59">
        <f t="shared" si="16"/>
        <v>0</v>
      </c>
      <c r="AW31" s="59">
        <f t="shared" si="16"/>
        <v>0</v>
      </c>
      <c r="AX31" s="59">
        <f t="shared" si="16"/>
        <v>0</v>
      </c>
      <c r="AY31" s="59">
        <f t="shared" si="16"/>
        <v>0</v>
      </c>
      <c r="AZ31" s="59">
        <f t="shared" si="16"/>
        <v>0</v>
      </c>
      <c r="BA31" s="59">
        <f t="shared" si="16"/>
        <v>0</v>
      </c>
      <c r="BB31" s="59">
        <f t="shared" si="16"/>
        <v>0</v>
      </c>
      <c r="BC31" s="59">
        <f t="shared" si="16"/>
        <v>0</v>
      </c>
      <c r="BD31" s="59">
        <f t="shared" si="16"/>
        <v>0</v>
      </c>
      <c r="BE31" s="59">
        <f t="shared" si="16"/>
        <v>0</v>
      </c>
      <c r="BF31" s="59">
        <f t="shared" si="16"/>
        <v>0</v>
      </c>
      <c r="BG31" s="59">
        <f t="shared" si="16"/>
        <v>0</v>
      </c>
      <c r="BH31" s="59">
        <f t="shared" si="16"/>
        <v>0</v>
      </c>
      <c r="BI31" s="59">
        <f t="shared" si="16"/>
        <v>0</v>
      </c>
      <c r="BJ31" s="59">
        <f t="shared" si="16"/>
        <v>0</v>
      </c>
      <c r="BK31" s="59">
        <f t="shared" si="16"/>
        <v>0</v>
      </c>
      <c r="BL31" s="59">
        <f t="shared" si="16"/>
        <v>0</v>
      </c>
      <c r="BM31" s="59">
        <f t="shared" si="16"/>
        <v>0</v>
      </c>
      <c r="BN31" s="59">
        <f t="shared" si="16"/>
        <v>0</v>
      </c>
      <c r="BO31" s="59">
        <f t="shared" si="16"/>
        <v>0</v>
      </c>
      <c r="BP31" s="59">
        <f t="shared" si="16"/>
        <v>0</v>
      </c>
      <c r="BQ31" s="59">
        <f t="shared" ref="BQ31:BW31" si="17" xml:space="preserve"> BQ$12</f>
        <v>0</v>
      </c>
      <c r="BR31" s="59">
        <f t="shared" si="17"/>
        <v>0</v>
      </c>
      <c r="BS31" s="59">
        <f t="shared" si="17"/>
        <v>0</v>
      </c>
      <c r="BT31" s="59">
        <f t="shared" si="17"/>
        <v>0</v>
      </c>
      <c r="BU31" s="59">
        <f t="shared" si="17"/>
        <v>0</v>
      </c>
      <c r="BV31" s="59">
        <f t="shared" si="17"/>
        <v>0</v>
      </c>
      <c r="BW31" s="59">
        <f t="shared" si="17"/>
        <v>0</v>
      </c>
      <c r="BX31" s="59"/>
    </row>
    <row r="32" spans="1:76" s="182" customFormat="1" ht="14.4" x14ac:dyDescent="0.25">
      <c r="A32" s="190"/>
      <c r="B32" s="190"/>
      <c r="C32" s="191"/>
      <c r="D32" s="192"/>
      <c r="E32" s="192" t="s">
        <v>239</v>
      </c>
      <c r="F32" s="192"/>
      <c r="G32" s="192"/>
      <c r="H32" s="192"/>
      <c r="I32" s="192"/>
      <c r="J32" s="192">
        <f t="shared" ref="J32:AO32" si="18" xml:space="preserve"> IF(J27 = 1, $F26, J29 + J30 - J31)</f>
        <v>0</v>
      </c>
      <c r="K32" s="192">
        <f t="shared" si="18"/>
        <v>60000</v>
      </c>
      <c r="L32" s="192">
        <f t="shared" si="18"/>
        <v>56250</v>
      </c>
      <c r="M32" s="192">
        <f t="shared" si="18"/>
        <v>52500</v>
      </c>
      <c r="N32" s="192">
        <f t="shared" si="18"/>
        <v>48750</v>
      </c>
      <c r="O32" s="192">
        <f t="shared" si="18"/>
        <v>45000</v>
      </c>
      <c r="P32" s="192">
        <f t="shared" si="18"/>
        <v>41250</v>
      </c>
      <c r="Q32" s="192">
        <f t="shared" si="18"/>
        <v>37500</v>
      </c>
      <c r="R32" s="192">
        <f t="shared" si="18"/>
        <v>33750</v>
      </c>
      <c r="S32" s="192">
        <f t="shared" si="18"/>
        <v>30000</v>
      </c>
      <c r="T32" s="192">
        <f t="shared" si="18"/>
        <v>26250</v>
      </c>
      <c r="U32" s="192">
        <f t="shared" si="18"/>
        <v>22500</v>
      </c>
      <c r="V32" s="192">
        <f t="shared" si="18"/>
        <v>18750</v>
      </c>
      <c r="W32" s="192">
        <f t="shared" si="18"/>
        <v>15000</v>
      </c>
      <c r="X32" s="192">
        <f t="shared" si="18"/>
        <v>11250</v>
      </c>
      <c r="Y32" s="192">
        <f t="shared" si="18"/>
        <v>7500</v>
      </c>
      <c r="Z32" s="192">
        <f t="shared" si="18"/>
        <v>3750</v>
      </c>
      <c r="AA32" s="192">
        <f t="shared" si="18"/>
        <v>0</v>
      </c>
      <c r="AB32" s="192">
        <f t="shared" si="18"/>
        <v>0</v>
      </c>
      <c r="AC32" s="192">
        <f t="shared" si="18"/>
        <v>0</v>
      </c>
      <c r="AD32" s="192">
        <f t="shared" si="18"/>
        <v>0</v>
      </c>
      <c r="AE32" s="192">
        <f t="shared" si="18"/>
        <v>0</v>
      </c>
      <c r="AF32" s="192">
        <f t="shared" si="18"/>
        <v>0</v>
      </c>
      <c r="AG32" s="192">
        <f t="shared" si="18"/>
        <v>0</v>
      </c>
      <c r="AH32" s="192">
        <f t="shared" si="18"/>
        <v>0</v>
      </c>
      <c r="AI32" s="192">
        <f t="shared" si="18"/>
        <v>0</v>
      </c>
      <c r="AJ32" s="192">
        <f t="shared" si="18"/>
        <v>0</v>
      </c>
      <c r="AK32" s="192">
        <f t="shared" si="18"/>
        <v>0</v>
      </c>
      <c r="AL32" s="192">
        <f t="shared" si="18"/>
        <v>0</v>
      </c>
      <c r="AM32" s="192">
        <f t="shared" si="18"/>
        <v>0</v>
      </c>
      <c r="AN32" s="192">
        <f t="shared" si="18"/>
        <v>0</v>
      </c>
      <c r="AO32" s="192">
        <f t="shared" si="18"/>
        <v>0</v>
      </c>
      <c r="AP32" s="192">
        <f t="shared" ref="AP32:BU32" si="19" xml:space="preserve"> IF(AP27 = 1, $F26, AP29 + AP30 - AP31)</f>
        <v>0</v>
      </c>
      <c r="AQ32" s="192">
        <f t="shared" si="19"/>
        <v>0</v>
      </c>
      <c r="AR32" s="192">
        <f t="shared" si="19"/>
        <v>0</v>
      </c>
      <c r="AS32" s="192">
        <f t="shared" si="19"/>
        <v>0</v>
      </c>
      <c r="AT32" s="192">
        <f t="shared" si="19"/>
        <v>0</v>
      </c>
      <c r="AU32" s="192">
        <f t="shared" si="19"/>
        <v>0</v>
      </c>
      <c r="AV32" s="192">
        <f t="shared" si="19"/>
        <v>0</v>
      </c>
      <c r="AW32" s="192">
        <f t="shared" si="19"/>
        <v>0</v>
      </c>
      <c r="AX32" s="192">
        <f t="shared" si="19"/>
        <v>0</v>
      </c>
      <c r="AY32" s="192">
        <f t="shared" si="19"/>
        <v>0</v>
      </c>
      <c r="AZ32" s="192">
        <f t="shared" si="19"/>
        <v>0</v>
      </c>
      <c r="BA32" s="192">
        <f t="shared" si="19"/>
        <v>0</v>
      </c>
      <c r="BB32" s="192">
        <f t="shared" si="19"/>
        <v>0</v>
      </c>
      <c r="BC32" s="192">
        <f t="shared" si="19"/>
        <v>0</v>
      </c>
      <c r="BD32" s="192">
        <f t="shared" si="19"/>
        <v>0</v>
      </c>
      <c r="BE32" s="192">
        <f t="shared" si="19"/>
        <v>0</v>
      </c>
      <c r="BF32" s="192">
        <f t="shared" si="19"/>
        <v>0</v>
      </c>
      <c r="BG32" s="192">
        <f t="shared" si="19"/>
        <v>0</v>
      </c>
      <c r="BH32" s="192">
        <f t="shared" si="19"/>
        <v>0</v>
      </c>
      <c r="BI32" s="192">
        <f t="shared" si="19"/>
        <v>0</v>
      </c>
      <c r="BJ32" s="192">
        <f t="shared" si="19"/>
        <v>0</v>
      </c>
      <c r="BK32" s="192">
        <f t="shared" si="19"/>
        <v>0</v>
      </c>
      <c r="BL32" s="192">
        <f t="shared" si="19"/>
        <v>0</v>
      </c>
      <c r="BM32" s="192">
        <f t="shared" si="19"/>
        <v>0</v>
      </c>
      <c r="BN32" s="192">
        <f t="shared" si="19"/>
        <v>0</v>
      </c>
      <c r="BO32" s="192">
        <f t="shared" si="19"/>
        <v>0</v>
      </c>
      <c r="BP32" s="192">
        <f t="shared" si="19"/>
        <v>0</v>
      </c>
      <c r="BQ32" s="192">
        <f t="shared" si="19"/>
        <v>0</v>
      </c>
      <c r="BR32" s="192">
        <f t="shared" si="19"/>
        <v>0</v>
      </c>
      <c r="BS32" s="192">
        <f t="shared" si="19"/>
        <v>0</v>
      </c>
      <c r="BT32" s="192">
        <f t="shared" si="19"/>
        <v>0</v>
      </c>
      <c r="BU32" s="192">
        <f t="shared" si="19"/>
        <v>0</v>
      </c>
      <c r="BV32" s="192">
        <f t="shared" ref="BV32:BW32" si="20" xml:space="preserve"> IF(BV27 = 1, $F26, BV29 + BV30 - BV31)</f>
        <v>0</v>
      </c>
      <c r="BW32" s="192">
        <f t="shared" si="20"/>
        <v>0</v>
      </c>
      <c r="BX32" s="193"/>
    </row>
    <row r="34" spans="1:76" x14ac:dyDescent="0.25">
      <c r="E34" s="194" t="str">
        <f xml:space="preserve"> InpC!E$90</f>
        <v>Construction facility Interest rate</v>
      </c>
      <c r="F34" s="207">
        <f xml:space="preserve"> InpC!F$90</f>
        <v>7.4999999999999997E-2</v>
      </c>
      <c r="G34" s="194" t="str">
        <f xml:space="preserve"> InpC!G$90</f>
        <v>% p.a</v>
      </c>
    </row>
    <row r="35" spans="1:76" x14ac:dyDescent="0.25">
      <c r="E35" s="194" t="str">
        <f xml:space="preserve"> InpC!E$115</f>
        <v>No of periods in a year</v>
      </c>
      <c r="F35" s="194">
        <f xml:space="preserve"> InpC!F$115</f>
        <v>4</v>
      </c>
      <c r="G35" s="194" t="str">
        <f xml:space="preserve"> InpC!G$115</f>
        <v>period</v>
      </c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8"/>
      <c r="AN35" s="8"/>
      <c r="AO35" s="8"/>
      <c r="AP35" s="8"/>
      <c r="AQ35" s="8"/>
      <c r="AR35" s="8"/>
      <c r="AS35" s="8"/>
      <c r="AT35" s="8"/>
      <c r="AU35" s="8"/>
      <c r="AV35" s="8"/>
      <c r="AW35" s="8"/>
      <c r="AX35" s="8"/>
      <c r="AY35" s="8"/>
      <c r="AZ35" s="8"/>
      <c r="BA35" s="8"/>
      <c r="BB35" s="8"/>
      <c r="BC35" s="8"/>
      <c r="BD35" s="8"/>
      <c r="BE35" s="8"/>
      <c r="BF35" s="8"/>
      <c r="BG35" s="8"/>
      <c r="BH35" s="8"/>
      <c r="BI35" s="8"/>
      <c r="BJ35" s="8"/>
      <c r="BK35" s="8"/>
      <c r="BL35" s="8"/>
      <c r="BM35" s="8"/>
      <c r="BN35" s="8"/>
      <c r="BO35" s="8"/>
      <c r="BP35" s="8"/>
      <c r="BQ35" s="8"/>
      <c r="BR35" s="8"/>
      <c r="BS35" s="8"/>
      <c r="BT35" s="8"/>
      <c r="BU35" s="8"/>
      <c r="BV35" s="8"/>
      <c r="BW35" s="8"/>
    </row>
    <row r="36" spans="1:76" x14ac:dyDescent="0.25">
      <c r="E36" s="194" t="str">
        <f xml:space="preserve"> Time!E$63</f>
        <v>Forecast period flag</v>
      </c>
      <c r="F36" s="194">
        <f xml:space="preserve"> Time!F$63</f>
        <v>0</v>
      </c>
      <c r="G36" s="194" t="str">
        <f xml:space="preserve"> Time!G$63</f>
        <v>flag</v>
      </c>
      <c r="H36" s="194">
        <f xml:space="preserve"> Time!H$63</f>
        <v>60</v>
      </c>
      <c r="I36" s="194">
        <f xml:space="preserve"> Time!I$63</f>
        <v>0</v>
      </c>
      <c r="J36" s="194">
        <f xml:space="preserve"> Time!J$63</f>
        <v>0</v>
      </c>
      <c r="K36" s="194">
        <f xml:space="preserve"> Time!K$63</f>
        <v>0</v>
      </c>
      <c r="L36" s="194">
        <f xml:space="preserve"> Time!L$63</f>
        <v>1</v>
      </c>
      <c r="M36" s="194">
        <f xml:space="preserve"> Time!M$63</f>
        <v>1</v>
      </c>
      <c r="N36" s="194">
        <f xml:space="preserve"> Time!N$63</f>
        <v>1</v>
      </c>
      <c r="O36" s="194">
        <f xml:space="preserve"> Time!O$63</f>
        <v>1</v>
      </c>
      <c r="P36" s="194">
        <f xml:space="preserve"> Time!P$63</f>
        <v>1</v>
      </c>
      <c r="Q36" s="194">
        <f xml:space="preserve"> Time!Q$63</f>
        <v>1</v>
      </c>
      <c r="R36" s="194">
        <f xml:space="preserve"> Time!R$63</f>
        <v>1</v>
      </c>
      <c r="S36" s="194">
        <f xml:space="preserve"> Time!S$63</f>
        <v>1</v>
      </c>
      <c r="T36" s="194">
        <f xml:space="preserve"> Time!T$63</f>
        <v>1</v>
      </c>
      <c r="U36" s="194">
        <f xml:space="preserve"> Time!U$63</f>
        <v>1</v>
      </c>
      <c r="V36" s="194">
        <f xml:space="preserve"> Time!V$63</f>
        <v>1</v>
      </c>
      <c r="W36" s="194">
        <f xml:space="preserve"> Time!W$63</f>
        <v>1</v>
      </c>
      <c r="X36" s="194">
        <f xml:space="preserve"> Time!X$63</f>
        <v>1</v>
      </c>
      <c r="Y36" s="194">
        <f xml:space="preserve"> Time!Y$63</f>
        <v>1</v>
      </c>
      <c r="Z36" s="194">
        <f xml:space="preserve"> Time!Z$63</f>
        <v>1</v>
      </c>
      <c r="AA36" s="194">
        <f xml:space="preserve"> Time!AA$63</f>
        <v>1</v>
      </c>
      <c r="AB36" s="194">
        <f xml:space="preserve"> Time!AB$63</f>
        <v>1</v>
      </c>
      <c r="AC36" s="194">
        <f xml:space="preserve"> Time!AC$63</f>
        <v>1</v>
      </c>
      <c r="AD36" s="194">
        <f xml:space="preserve"> Time!AD$63</f>
        <v>1</v>
      </c>
      <c r="AE36" s="194">
        <f xml:space="preserve"> Time!AE$63</f>
        <v>1</v>
      </c>
      <c r="AF36" s="194">
        <f xml:space="preserve"> Time!AF$63</f>
        <v>1</v>
      </c>
      <c r="AG36" s="194">
        <f xml:space="preserve"> Time!AG$63</f>
        <v>1</v>
      </c>
      <c r="AH36" s="194">
        <f xml:space="preserve"> Time!AH$63</f>
        <v>1</v>
      </c>
      <c r="AI36" s="194">
        <f xml:space="preserve"> Time!AI$63</f>
        <v>1</v>
      </c>
      <c r="AJ36" s="194">
        <f xml:space="preserve"> Time!AJ$63</f>
        <v>1</v>
      </c>
      <c r="AK36" s="194">
        <f xml:space="preserve"> Time!AK$63</f>
        <v>1</v>
      </c>
      <c r="AL36" s="194">
        <f xml:space="preserve"> Time!AL$63</f>
        <v>1</v>
      </c>
      <c r="AM36" s="194">
        <f xml:space="preserve"> Time!AM$63</f>
        <v>1</v>
      </c>
      <c r="AN36" s="194">
        <f xml:space="preserve"> Time!AN$63</f>
        <v>1</v>
      </c>
      <c r="AO36" s="194">
        <f xml:space="preserve"> Time!AO$63</f>
        <v>1</v>
      </c>
      <c r="AP36" s="194">
        <f xml:space="preserve"> Time!AP$63</f>
        <v>1</v>
      </c>
      <c r="AQ36" s="194">
        <f xml:space="preserve"> Time!AQ$63</f>
        <v>1</v>
      </c>
      <c r="AR36" s="194">
        <f xml:space="preserve"> Time!AR$63</f>
        <v>1</v>
      </c>
      <c r="AS36" s="194">
        <f xml:space="preserve"> Time!AS$63</f>
        <v>1</v>
      </c>
      <c r="AT36" s="194">
        <f xml:space="preserve"> Time!AT$63</f>
        <v>1</v>
      </c>
      <c r="AU36" s="194">
        <f xml:space="preserve"> Time!AU$63</f>
        <v>1</v>
      </c>
      <c r="AV36" s="194">
        <f xml:space="preserve"> Time!AV$63</f>
        <v>1</v>
      </c>
      <c r="AW36" s="194">
        <f xml:space="preserve"> Time!AW$63</f>
        <v>1</v>
      </c>
      <c r="AX36" s="194">
        <f xml:space="preserve"> Time!AX$63</f>
        <v>1</v>
      </c>
      <c r="AY36" s="194">
        <f xml:space="preserve"> Time!AY$63</f>
        <v>1</v>
      </c>
      <c r="AZ36" s="194">
        <f xml:space="preserve"> Time!AZ$63</f>
        <v>1</v>
      </c>
      <c r="BA36" s="194">
        <f xml:space="preserve"> Time!BA$63</f>
        <v>1</v>
      </c>
      <c r="BB36" s="194">
        <f xml:space="preserve"> Time!BB$63</f>
        <v>1</v>
      </c>
      <c r="BC36" s="194">
        <f xml:space="preserve"> Time!BC$63</f>
        <v>1</v>
      </c>
      <c r="BD36" s="194">
        <f xml:space="preserve"> Time!BD$63</f>
        <v>1</v>
      </c>
      <c r="BE36" s="194">
        <f xml:space="preserve"> Time!BE$63</f>
        <v>1</v>
      </c>
      <c r="BF36" s="194">
        <f xml:space="preserve"> Time!BF$63</f>
        <v>1</v>
      </c>
      <c r="BG36" s="194">
        <f xml:space="preserve"> Time!BG$63</f>
        <v>1</v>
      </c>
      <c r="BH36" s="194">
        <f xml:space="preserve"> Time!BH$63</f>
        <v>1</v>
      </c>
      <c r="BI36" s="194">
        <f xml:space="preserve"> Time!BI$63</f>
        <v>1</v>
      </c>
      <c r="BJ36" s="194">
        <f xml:space="preserve"> Time!BJ$63</f>
        <v>1</v>
      </c>
      <c r="BK36" s="194">
        <f xml:space="preserve"> Time!BK$63</f>
        <v>1</v>
      </c>
      <c r="BL36" s="194">
        <f xml:space="preserve"> Time!BL$63</f>
        <v>1</v>
      </c>
      <c r="BM36" s="194">
        <f xml:space="preserve"> Time!BM$63</f>
        <v>1</v>
      </c>
      <c r="BN36" s="194">
        <f xml:space="preserve"> Time!BN$63</f>
        <v>1</v>
      </c>
      <c r="BO36" s="194">
        <f xml:space="preserve"> Time!BO$63</f>
        <v>1</v>
      </c>
      <c r="BP36" s="194">
        <f xml:space="preserve"> Time!BP$63</f>
        <v>1</v>
      </c>
      <c r="BQ36" s="194">
        <f xml:space="preserve"> Time!BQ$63</f>
        <v>1</v>
      </c>
      <c r="BR36" s="194">
        <f xml:space="preserve"> Time!BR$63</f>
        <v>1</v>
      </c>
      <c r="BS36" s="194">
        <f xml:space="preserve"> Time!BS$63</f>
        <v>1</v>
      </c>
      <c r="BT36" s="194">
        <f xml:space="preserve"> Time!BT$63</f>
        <v>0</v>
      </c>
      <c r="BU36" s="194">
        <f xml:space="preserve"> Time!BU$63</f>
        <v>0</v>
      </c>
      <c r="BV36" s="194">
        <f xml:space="preserve"> Time!BV$63</f>
        <v>0</v>
      </c>
      <c r="BW36" s="194">
        <f xml:space="preserve"> Time!BW$63</f>
        <v>0</v>
      </c>
    </row>
    <row r="37" spans="1:76" x14ac:dyDescent="0.25">
      <c r="E37" s="11" t="s">
        <v>243</v>
      </c>
      <c r="G37" s="11" t="s">
        <v>52</v>
      </c>
      <c r="J37" s="281">
        <f t="shared" ref="J37:AO37" si="21">$F34/$F35*J$36</f>
        <v>0</v>
      </c>
      <c r="K37" s="281">
        <f t="shared" si="21"/>
        <v>0</v>
      </c>
      <c r="L37" s="281">
        <f t="shared" si="21"/>
        <v>1.8749999999999999E-2</v>
      </c>
      <c r="M37" s="281">
        <f t="shared" si="21"/>
        <v>1.8749999999999999E-2</v>
      </c>
      <c r="N37" s="281">
        <f t="shared" si="21"/>
        <v>1.8749999999999999E-2</v>
      </c>
      <c r="O37" s="281">
        <f t="shared" si="21"/>
        <v>1.8749999999999999E-2</v>
      </c>
      <c r="P37" s="281">
        <f t="shared" si="21"/>
        <v>1.8749999999999999E-2</v>
      </c>
      <c r="Q37" s="281">
        <f t="shared" si="21"/>
        <v>1.8749999999999999E-2</v>
      </c>
      <c r="R37" s="281">
        <f t="shared" si="21"/>
        <v>1.8749999999999999E-2</v>
      </c>
      <c r="S37" s="281">
        <f t="shared" si="21"/>
        <v>1.8749999999999999E-2</v>
      </c>
      <c r="T37" s="281">
        <f t="shared" si="21"/>
        <v>1.8749999999999999E-2</v>
      </c>
      <c r="U37" s="281">
        <f t="shared" si="21"/>
        <v>1.8749999999999999E-2</v>
      </c>
      <c r="V37" s="281">
        <f t="shared" si="21"/>
        <v>1.8749999999999999E-2</v>
      </c>
      <c r="W37" s="281">
        <f t="shared" si="21"/>
        <v>1.8749999999999999E-2</v>
      </c>
      <c r="X37" s="281">
        <f t="shared" si="21"/>
        <v>1.8749999999999999E-2</v>
      </c>
      <c r="Y37" s="281">
        <f t="shared" si="21"/>
        <v>1.8749999999999999E-2</v>
      </c>
      <c r="Z37" s="281">
        <f t="shared" si="21"/>
        <v>1.8749999999999999E-2</v>
      </c>
      <c r="AA37" s="281">
        <f t="shared" si="21"/>
        <v>1.8749999999999999E-2</v>
      </c>
      <c r="AB37" s="281">
        <f t="shared" si="21"/>
        <v>1.8749999999999999E-2</v>
      </c>
      <c r="AC37" s="281">
        <f t="shared" si="21"/>
        <v>1.8749999999999999E-2</v>
      </c>
      <c r="AD37" s="281">
        <f t="shared" si="21"/>
        <v>1.8749999999999999E-2</v>
      </c>
      <c r="AE37" s="281">
        <f t="shared" si="21"/>
        <v>1.8749999999999999E-2</v>
      </c>
      <c r="AF37" s="281">
        <f t="shared" si="21"/>
        <v>1.8749999999999999E-2</v>
      </c>
      <c r="AG37" s="281">
        <f t="shared" si="21"/>
        <v>1.8749999999999999E-2</v>
      </c>
      <c r="AH37" s="281">
        <f t="shared" si="21"/>
        <v>1.8749999999999999E-2</v>
      </c>
      <c r="AI37" s="281">
        <f t="shared" si="21"/>
        <v>1.8749999999999999E-2</v>
      </c>
      <c r="AJ37" s="281">
        <f t="shared" si="21"/>
        <v>1.8749999999999999E-2</v>
      </c>
      <c r="AK37" s="281">
        <f t="shared" si="21"/>
        <v>1.8749999999999999E-2</v>
      </c>
      <c r="AL37" s="281">
        <f t="shared" si="21"/>
        <v>1.8749999999999999E-2</v>
      </c>
      <c r="AM37" s="281">
        <f t="shared" si="21"/>
        <v>1.8749999999999999E-2</v>
      </c>
      <c r="AN37" s="281">
        <f t="shared" si="21"/>
        <v>1.8749999999999999E-2</v>
      </c>
      <c r="AO37" s="281">
        <f t="shared" si="21"/>
        <v>1.8749999999999999E-2</v>
      </c>
      <c r="AP37" s="281">
        <f t="shared" ref="AP37:BW37" si="22">$F34/$F35*AP$36</f>
        <v>1.8749999999999999E-2</v>
      </c>
      <c r="AQ37" s="281">
        <f t="shared" si="22"/>
        <v>1.8749999999999999E-2</v>
      </c>
      <c r="AR37" s="281">
        <f t="shared" si="22"/>
        <v>1.8749999999999999E-2</v>
      </c>
      <c r="AS37" s="281">
        <f t="shared" si="22"/>
        <v>1.8749999999999999E-2</v>
      </c>
      <c r="AT37" s="281">
        <f t="shared" si="22"/>
        <v>1.8749999999999999E-2</v>
      </c>
      <c r="AU37" s="281">
        <f t="shared" si="22"/>
        <v>1.8749999999999999E-2</v>
      </c>
      <c r="AV37" s="281">
        <f t="shared" si="22"/>
        <v>1.8749999999999999E-2</v>
      </c>
      <c r="AW37" s="281">
        <f t="shared" si="22"/>
        <v>1.8749999999999999E-2</v>
      </c>
      <c r="AX37" s="281">
        <f t="shared" si="22"/>
        <v>1.8749999999999999E-2</v>
      </c>
      <c r="AY37" s="281">
        <f t="shared" si="22"/>
        <v>1.8749999999999999E-2</v>
      </c>
      <c r="AZ37" s="281">
        <f t="shared" si="22"/>
        <v>1.8749999999999999E-2</v>
      </c>
      <c r="BA37" s="281">
        <f t="shared" si="22"/>
        <v>1.8749999999999999E-2</v>
      </c>
      <c r="BB37" s="281">
        <f t="shared" si="22"/>
        <v>1.8749999999999999E-2</v>
      </c>
      <c r="BC37" s="281">
        <f t="shared" si="22"/>
        <v>1.8749999999999999E-2</v>
      </c>
      <c r="BD37" s="281">
        <f t="shared" si="22"/>
        <v>1.8749999999999999E-2</v>
      </c>
      <c r="BE37" s="281">
        <f t="shared" si="22"/>
        <v>1.8749999999999999E-2</v>
      </c>
      <c r="BF37" s="281">
        <f t="shared" si="22"/>
        <v>1.8749999999999999E-2</v>
      </c>
      <c r="BG37" s="281">
        <f t="shared" si="22"/>
        <v>1.8749999999999999E-2</v>
      </c>
      <c r="BH37" s="281">
        <f t="shared" si="22"/>
        <v>1.8749999999999999E-2</v>
      </c>
      <c r="BI37" s="281">
        <f t="shared" si="22"/>
        <v>1.8749999999999999E-2</v>
      </c>
      <c r="BJ37" s="281">
        <f t="shared" si="22"/>
        <v>1.8749999999999999E-2</v>
      </c>
      <c r="BK37" s="281">
        <f t="shared" si="22"/>
        <v>1.8749999999999999E-2</v>
      </c>
      <c r="BL37" s="281">
        <f t="shared" si="22"/>
        <v>1.8749999999999999E-2</v>
      </c>
      <c r="BM37" s="281">
        <f t="shared" si="22"/>
        <v>1.8749999999999999E-2</v>
      </c>
      <c r="BN37" s="281">
        <f t="shared" si="22"/>
        <v>1.8749999999999999E-2</v>
      </c>
      <c r="BO37" s="281">
        <f t="shared" si="22"/>
        <v>1.8749999999999999E-2</v>
      </c>
      <c r="BP37" s="281">
        <f t="shared" si="22"/>
        <v>1.8749999999999999E-2</v>
      </c>
      <c r="BQ37" s="281">
        <f t="shared" si="22"/>
        <v>1.8749999999999999E-2</v>
      </c>
      <c r="BR37" s="281">
        <f t="shared" si="22"/>
        <v>1.8749999999999999E-2</v>
      </c>
      <c r="BS37" s="281">
        <f t="shared" si="22"/>
        <v>1.8749999999999999E-2</v>
      </c>
      <c r="BT37" s="281">
        <f t="shared" si="22"/>
        <v>0</v>
      </c>
      <c r="BU37" s="281">
        <f t="shared" si="22"/>
        <v>0</v>
      </c>
      <c r="BV37" s="281">
        <f t="shared" si="22"/>
        <v>0</v>
      </c>
      <c r="BW37" s="281">
        <f t="shared" si="22"/>
        <v>0</v>
      </c>
    </row>
    <row r="39" spans="1:76" s="291" customFormat="1" x14ac:dyDescent="0.25">
      <c r="A39" s="286"/>
      <c r="B39" s="286"/>
      <c r="C39" s="287"/>
      <c r="D39" s="288"/>
      <c r="E39" s="289" t="str">
        <f t="shared" ref="E39:AJ39" si="23" xml:space="preserve"> E$37</f>
        <v>Periodic interest rate</v>
      </c>
      <c r="F39" s="289">
        <f t="shared" si="23"/>
        <v>0</v>
      </c>
      <c r="G39" s="289" t="str">
        <f t="shared" si="23"/>
        <v>%</v>
      </c>
      <c r="H39" s="289">
        <f t="shared" si="23"/>
        <v>0</v>
      </c>
      <c r="I39" s="289">
        <f t="shared" si="23"/>
        <v>0</v>
      </c>
      <c r="J39" s="289">
        <f t="shared" si="23"/>
        <v>0</v>
      </c>
      <c r="K39" s="289">
        <f t="shared" si="23"/>
        <v>0</v>
      </c>
      <c r="L39" s="289">
        <f t="shared" si="23"/>
        <v>1.8749999999999999E-2</v>
      </c>
      <c r="M39" s="289">
        <f t="shared" si="23"/>
        <v>1.8749999999999999E-2</v>
      </c>
      <c r="N39" s="289">
        <f t="shared" si="23"/>
        <v>1.8749999999999999E-2</v>
      </c>
      <c r="O39" s="289">
        <f t="shared" si="23"/>
        <v>1.8749999999999999E-2</v>
      </c>
      <c r="P39" s="289">
        <f t="shared" si="23"/>
        <v>1.8749999999999999E-2</v>
      </c>
      <c r="Q39" s="289">
        <f t="shared" si="23"/>
        <v>1.8749999999999999E-2</v>
      </c>
      <c r="R39" s="289">
        <f t="shared" si="23"/>
        <v>1.8749999999999999E-2</v>
      </c>
      <c r="S39" s="289">
        <f t="shared" si="23"/>
        <v>1.8749999999999999E-2</v>
      </c>
      <c r="T39" s="289">
        <f t="shared" si="23"/>
        <v>1.8749999999999999E-2</v>
      </c>
      <c r="U39" s="289">
        <f t="shared" si="23"/>
        <v>1.8749999999999999E-2</v>
      </c>
      <c r="V39" s="289">
        <f t="shared" si="23"/>
        <v>1.8749999999999999E-2</v>
      </c>
      <c r="W39" s="289">
        <f t="shared" si="23"/>
        <v>1.8749999999999999E-2</v>
      </c>
      <c r="X39" s="289">
        <f t="shared" si="23"/>
        <v>1.8749999999999999E-2</v>
      </c>
      <c r="Y39" s="289">
        <f t="shared" si="23"/>
        <v>1.8749999999999999E-2</v>
      </c>
      <c r="Z39" s="289">
        <f t="shared" si="23"/>
        <v>1.8749999999999999E-2</v>
      </c>
      <c r="AA39" s="289">
        <f t="shared" si="23"/>
        <v>1.8749999999999999E-2</v>
      </c>
      <c r="AB39" s="289">
        <f t="shared" si="23"/>
        <v>1.8749999999999999E-2</v>
      </c>
      <c r="AC39" s="289">
        <f t="shared" si="23"/>
        <v>1.8749999999999999E-2</v>
      </c>
      <c r="AD39" s="289">
        <f t="shared" si="23"/>
        <v>1.8749999999999999E-2</v>
      </c>
      <c r="AE39" s="289">
        <f t="shared" si="23"/>
        <v>1.8749999999999999E-2</v>
      </c>
      <c r="AF39" s="289">
        <f t="shared" si="23"/>
        <v>1.8749999999999999E-2</v>
      </c>
      <c r="AG39" s="289">
        <f t="shared" si="23"/>
        <v>1.8749999999999999E-2</v>
      </c>
      <c r="AH39" s="289">
        <f t="shared" si="23"/>
        <v>1.8749999999999999E-2</v>
      </c>
      <c r="AI39" s="289">
        <f t="shared" si="23"/>
        <v>1.8749999999999999E-2</v>
      </c>
      <c r="AJ39" s="289">
        <f t="shared" si="23"/>
        <v>1.8749999999999999E-2</v>
      </c>
      <c r="AK39" s="289">
        <f t="shared" ref="AK39:BP39" si="24" xml:space="preserve"> AK$37</f>
        <v>1.8749999999999999E-2</v>
      </c>
      <c r="AL39" s="289">
        <f t="shared" si="24"/>
        <v>1.8749999999999999E-2</v>
      </c>
      <c r="AM39" s="289">
        <f t="shared" si="24"/>
        <v>1.8749999999999999E-2</v>
      </c>
      <c r="AN39" s="289">
        <f t="shared" si="24"/>
        <v>1.8749999999999999E-2</v>
      </c>
      <c r="AO39" s="289">
        <f t="shared" si="24"/>
        <v>1.8749999999999999E-2</v>
      </c>
      <c r="AP39" s="289">
        <f t="shared" si="24"/>
        <v>1.8749999999999999E-2</v>
      </c>
      <c r="AQ39" s="289">
        <f t="shared" si="24"/>
        <v>1.8749999999999999E-2</v>
      </c>
      <c r="AR39" s="289">
        <f t="shared" si="24"/>
        <v>1.8749999999999999E-2</v>
      </c>
      <c r="AS39" s="289">
        <f t="shared" si="24"/>
        <v>1.8749999999999999E-2</v>
      </c>
      <c r="AT39" s="289">
        <f t="shared" si="24"/>
        <v>1.8749999999999999E-2</v>
      </c>
      <c r="AU39" s="289">
        <f t="shared" si="24"/>
        <v>1.8749999999999999E-2</v>
      </c>
      <c r="AV39" s="289">
        <f t="shared" si="24"/>
        <v>1.8749999999999999E-2</v>
      </c>
      <c r="AW39" s="289">
        <f t="shared" si="24"/>
        <v>1.8749999999999999E-2</v>
      </c>
      <c r="AX39" s="289">
        <f t="shared" si="24"/>
        <v>1.8749999999999999E-2</v>
      </c>
      <c r="AY39" s="289">
        <f t="shared" si="24"/>
        <v>1.8749999999999999E-2</v>
      </c>
      <c r="AZ39" s="289">
        <f t="shared" si="24"/>
        <v>1.8749999999999999E-2</v>
      </c>
      <c r="BA39" s="289">
        <f t="shared" si="24"/>
        <v>1.8749999999999999E-2</v>
      </c>
      <c r="BB39" s="289">
        <f t="shared" si="24"/>
        <v>1.8749999999999999E-2</v>
      </c>
      <c r="BC39" s="289">
        <f t="shared" si="24"/>
        <v>1.8749999999999999E-2</v>
      </c>
      <c r="BD39" s="289">
        <f t="shared" si="24"/>
        <v>1.8749999999999999E-2</v>
      </c>
      <c r="BE39" s="289">
        <f t="shared" si="24"/>
        <v>1.8749999999999999E-2</v>
      </c>
      <c r="BF39" s="289">
        <f t="shared" si="24"/>
        <v>1.8749999999999999E-2</v>
      </c>
      <c r="BG39" s="289">
        <f t="shared" si="24"/>
        <v>1.8749999999999999E-2</v>
      </c>
      <c r="BH39" s="289">
        <f t="shared" si="24"/>
        <v>1.8749999999999999E-2</v>
      </c>
      <c r="BI39" s="289">
        <f t="shared" si="24"/>
        <v>1.8749999999999999E-2</v>
      </c>
      <c r="BJ39" s="289">
        <f t="shared" si="24"/>
        <v>1.8749999999999999E-2</v>
      </c>
      <c r="BK39" s="289">
        <f t="shared" si="24"/>
        <v>1.8749999999999999E-2</v>
      </c>
      <c r="BL39" s="289">
        <f t="shared" si="24"/>
        <v>1.8749999999999999E-2</v>
      </c>
      <c r="BM39" s="289">
        <f t="shared" si="24"/>
        <v>1.8749999999999999E-2</v>
      </c>
      <c r="BN39" s="289">
        <f t="shared" si="24"/>
        <v>1.8749999999999999E-2</v>
      </c>
      <c r="BO39" s="289">
        <f t="shared" si="24"/>
        <v>1.8749999999999999E-2</v>
      </c>
      <c r="BP39" s="289">
        <f t="shared" si="24"/>
        <v>1.8749999999999999E-2</v>
      </c>
      <c r="BQ39" s="289">
        <f t="shared" ref="BQ39:BW39" si="25" xml:space="preserve"> BQ$37</f>
        <v>1.8749999999999999E-2</v>
      </c>
      <c r="BR39" s="289">
        <f t="shared" si="25"/>
        <v>1.8749999999999999E-2</v>
      </c>
      <c r="BS39" s="289">
        <f t="shared" si="25"/>
        <v>1.8749999999999999E-2</v>
      </c>
      <c r="BT39" s="289">
        <f t="shared" si="25"/>
        <v>0</v>
      </c>
      <c r="BU39" s="289">
        <f t="shared" si="25"/>
        <v>0</v>
      </c>
      <c r="BV39" s="289">
        <f t="shared" si="25"/>
        <v>0</v>
      </c>
      <c r="BW39" s="289">
        <f t="shared" si="25"/>
        <v>0</v>
      </c>
      <c r="BX39" s="290"/>
    </row>
    <row r="40" spans="1:76" x14ac:dyDescent="0.25">
      <c r="E40" s="8" t="str">
        <f xml:space="preserve"> E$29</f>
        <v>Debt facility balance BEG</v>
      </c>
      <c r="F40" s="8">
        <f xml:space="preserve"> F$29</f>
        <v>0</v>
      </c>
      <c r="G40" s="8" t="s">
        <v>218</v>
      </c>
      <c r="H40" s="8">
        <f t="shared" ref="H40:AM40" si="26" xml:space="preserve"> H$29</f>
        <v>0</v>
      </c>
      <c r="I40" s="8">
        <f t="shared" si="26"/>
        <v>0</v>
      </c>
      <c r="J40" s="8">
        <f t="shared" si="26"/>
        <v>0</v>
      </c>
      <c r="K40" s="8">
        <f t="shared" si="26"/>
        <v>0</v>
      </c>
      <c r="L40" s="8">
        <f t="shared" si="26"/>
        <v>60000</v>
      </c>
      <c r="M40" s="8">
        <f t="shared" si="26"/>
        <v>56250</v>
      </c>
      <c r="N40" s="8">
        <f t="shared" si="26"/>
        <v>52500</v>
      </c>
      <c r="O40" s="8">
        <f t="shared" si="26"/>
        <v>48750</v>
      </c>
      <c r="P40" s="8">
        <f t="shared" si="26"/>
        <v>45000</v>
      </c>
      <c r="Q40" s="8">
        <f t="shared" si="26"/>
        <v>41250</v>
      </c>
      <c r="R40" s="8">
        <f t="shared" si="26"/>
        <v>37500</v>
      </c>
      <c r="S40" s="8">
        <f t="shared" si="26"/>
        <v>33750</v>
      </c>
      <c r="T40" s="8">
        <f t="shared" si="26"/>
        <v>30000</v>
      </c>
      <c r="U40" s="8">
        <f t="shared" si="26"/>
        <v>26250</v>
      </c>
      <c r="V40" s="8">
        <f t="shared" si="26"/>
        <v>22500</v>
      </c>
      <c r="W40" s="8">
        <f t="shared" si="26"/>
        <v>18750</v>
      </c>
      <c r="X40" s="8">
        <f t="shared" si="26"/>
        <v>15000</v>
      </c>
      <c r="Y40" s="8">
        <f t="shared" si="26"/>
        <v>11250</v>
      </c>
      <c r="Z40" s="8">
        <f t="shared" si="26"/>
        <v>7500</v>
      </c>
      <c r="AA40" s="8">
        <f t="shared" si="26"/>
        <v>3750</v>
      </c>
      <c r="AB40" s="8">
        <f t="shared" si="26"/>
        <v>0</v>
      </c>
      <c r="AC40" s="8">
        <f t="shared" si="26"/>
        <v>0</v>
      </c>
      <c r="AD40" s="8">
        <f t="shared" si="26"/>
        <v>0</v>
      </c>
      <c r="AE40" s="8">
        <f t="shared" si="26"/>
        <v>0</v>
      </c>
      <c r="AF40" s="8">
        <f t="shared" si="26"/>
        <v>0</v>
      </c>
      <c r="AG40" s="8">
        <f t="shared" si="26"/>
        <v>0</v>
      </c>
      <c r="AH40" s="8">
        <f t="shared" si="26"/>
        <v>0</v>
      </c>
      <c r="AI40" s="8">
        <f t="shared" si="26"/>
        <v>0</v>
      </c>
      <c r="AJ40" s="8">
        <f t="shared" si="26"/>
        <v>0</v>
      </c>
      <c r="AK40" s="8">
        <f t="shared" si="26"/>
        <v>0</v>
      </c>
      <c r="AL40" s="8">
        <f t="shared" si="26"/>
        <v>0</v>
      </c>
      <c r="AM40" s="8">
        <f t="shared" si="26"/>
        <v>0</v>
      </c>
      <c r="AN40" s="8">
        <f t="shared" ref="AN40:BW40" si="27" xml:space="preserve"> AN$29</f>
        <v>0</v>
      </c>
      <c r="AO40" s="8">
        <f t="shared" si="27"/>
        <v>0</v>
      </c>
      <c r="AP40" s="8">
        <f t="shared" si="27"/>
        <v>0</v>
      </c>
      <c r="AQ40" s="8">
        <f t="shared" si="27"/>
        <v>0</v>
      </c>
      <c r="AR40" s="8">
        <f t="shared" si="27"/>
        <v>0</v>
      </c>
      <c r="AS40" s="8">
        <f t="shared" si="27"/>
        <v>0</v>
      </c>
      <c r="AT40" s="8">
        <f t="shared" si="27"/>
        <v>0</v>
      </c>
      <c r="AU40" s="8">
        <f t="shared" si="27"/>
        <v>0</v>
      </c>
      <c r="AV40" s="8">
        <f t="shared" si="27"/>
        <v>0</v>
      </c>
      <c r="AW40" s="8">
        <f t="shared" si="27"/>
        <v>0</v>
      </c>
      <c r="AX40" s="8">
        <f t="shared" si="27"/>
        <v>0</v>
      </c>
      <c r="AY40" s="8">
        <f t="shared" si="27"/>
        <v>0</v>
      </c>
      <c r="AZ40" s="8">
        <f t="shared" si="27"/>
        <v>0</v>
      </c>
      <c r="BA40" s="8">
        <f t="shared" si="27"/>
        <v>0</v>
      </c>
      <c r="BB40" s="8">
        <f t="shared" si="27"/>
        <v>0</v>
      </c>
      <c r="BC40" s="8">
        <f t="shared" si="27"/>
        <v>0</v>
      </c>
      <c r="BD40" s="8">
        <f t="shared" si="27"/>
        <v>0</v>
      </c>
      <c r="BE40" s="8">
        <f t="shared" si="27"/>
        <v>0</v>
      </c>
      <c r="BF40" s="8">
        <f t="shared" si="27"/>
        <v>0</v>
      </c>
      <c r="BG40" s="8">
        <f t="shared" si="27"/>
        <v>0</v>
      </c>
      <c r="BH40" s="8">
        <f t="shared" si="27"/>
        <v>0</v>
      </c>
      <c r="BI40" s="8">
        <f t="shared" si="27"/>
        <v>0</v>
      </c>
      <c r="BJ40" s="8">
        <f t="shared" si="27"/>
        <v>0</v>
      </c>
      <c r="BK40" s="8">
        <f t="shared" si="27"/>
        <v>0</v>
      </c>
      <c r="BL40" s="8">
        <f t="shared" si="27"/>
        <v>0</v>
      </c>
      <c r="BM40" s="8">
        <f t="shared" si="27"/>
        <v>0</v>
      </c>
      <c r="BN40" s="8">
        <f t="shared" si="27"/>
        <v>0</v>
      </c>
      <c r="BO40" s="8">
        <f t="shared" si="27"/>
        <v>0</v>
      </c>
      <c r="BP40" s="8">
        <f t="shared" si="27"/>
        <v>0</v>
      </c>
      <c r="BQ40" s="8">
        <f t="shared" si="27"/>
        <v>0</v>
      </c>
      <c r="BR40" s="8">
        <f t="shared" si="27"/>
        <v>0</v>
      </c>
      <c r="BS40" s="8">
        <f t="shared" si="27"/>
        <v>0</v>
      </c>
      <c r="BT40" s="8">
        <f t="shared" si="27"/>
        <v>0</v>
      </c>
      <c r="BU40" s="8">
        <f t="shared" si="27"/>
        <v>0</v>
      </c>
      <c r="BV40" s="8">
        <f t="shared" si="27"/>
        <v>0</v>
      </c>
      <c r="BW40" s="8">
        <f t="shared" si="27"/>
        <v>0</v>
      </c>
    </row>
    <row r="41" spans="1:76" s="221" customFormat="1" x14ac:dyDescent="0.25">
      <c r="A41" s="217"/>
      <c r="B41" s="217"/>
      <c r="C41" s="218"/>
      <c r="D41" s="219"/>
      <c r="E41" s="220" t="s">
        <v>245</v>
      </c>
      <c r="F41" s="220"/>
      <c r="G41" s="220" t="s">
        <v>218</v>
      </c>
      <c r="H41" s="220"/>
      <c r="I41" s="220"/>
      <c r="J41" s="220">
        <f t="shared" ref="J41:AO41" si="28">J40*J39</f>
        <v>0</v>
      </c>
      <c r="K41" s="220">
        <f t="shared" si="28"/>
        <v>0</v>
      </c>
      <c r="L41" s="220">
        <f t="shared" si="28"/>
        <v>1125</v>
      </c>
      <c r="M41" s="220">
        <f t="shared" si="28"/>
        <v>1054.6875</v>
      </c>
      <c r="N41" s="220">
        <f t="shared" si="28"/>
        <v>984.375</v>
      </c>
      <c r="O41" s="220">
        <f t="shared" si="28"/>
        <v>914.0625</v>
      </c>
      <c r="P41" s="220">
        <f t="shared" si="28"/>
        <v>843.75</v>
      </c>
      <c r="Q41" s="220">
        <f t="shared" si="28"/>
        <v>773.4375</v>
      </c>
      <c r="R41" s="220">
        <f t="shared" si="28"/>
        <v>703.125</v>
      </c>
      <c r="S41" s="220">
        <f t="shared" si="28"/>
        <v>632.8125</v>
      </c>
      <c r="T41" s="220">
        <f t="shared" si="28"/>
        <v>562.5</v>
      </c>
      <c r="U41" s="220">
        <f t="shared" si="28"/>
        <v>492.1875</v>
      </c>
      <c r="V41" s="220">
        <f t="shared" si="28"/>
        <v>421.875</v>
      </c>
      <c r="W41" s="220">
        <f t="shared" si="28"/>
        <v>351.5625</v>
      </c>
      <c r="X41" s="220">
        <f t="shared" si="28"/>
        <v>281.25</v>
      </c>
      <c r="Y41" s="220">
        <f t="shared" si="28"/>
        <v>210.9375</v>
      </c>
      <c r="Z41" s="220">
        <f t="shared" si="28"/>
        <v>140.625</v>
      </c>
      <c r="AA41" s="220">
        <f t="shared" si="28"/>
        <v>70.3125</v>
      </c>
      <c r="AB41" s="220">
        <f t="shared" si="28"/>
        <v>0</v>
      </c>
      <c r="AC41" s="220">
        <f t="shared" si="28"/>
        <v>0</v>
      </c>
      <c r="AD41" s="220">
        <f t="shared" si="28"/>
        <v>0</v>
      </c>
      <c r="AE41" s="220">
        <f t="shared" si="28"/>
        <v>0</v>
      </c>
      <c r="AF41" s="220">
        <f t="shared" si="28"/>
        <v>0</v>
      </c>
      <c r="AG41" s="220">
        <f t="shared" si="28"/>
        <v>0</v>
      </c>
      <c r="AH41" s="220">
        <f t="shared" si="28"/>
        <v>0</v>
      </c>
      <c r="AI41" s="220">
        <f t="shared" si="28"/>
        <v>0</v>
      </c>
      <c r="AJ41" s="220">
        <f t="shared" si="28"/>
        <v>0</v>
      </c>
      <c r="AK41" s="220">
        <f t="shared" si="28"/>
        <v>0</v>
      </c>
      <c r="AL41" s="220">
        <f t="shared" si="28"/>
        <v>0</v>
      </c>
      <c r="AM41" s="220">
        <f t="shared" si="28"/>
        <v>0</v>
      </c>
      <c r="AN41" s="220">
        <f t="shared" si="28"/>
        <v>0</v>
      </c>
      <c r="AO41" s="220">
        <f t="shared" si="28"/>
        <v>0</v>
      </c>
      <c r="AP41" s="220">
        <f t="shared" ref="AP41:BU41" si="29">AP40*AP39</f>
        <v>0</v>
      </c>
      <c r="AQ41" s="220">
        <f t="shared" si="29"/>
        <v>0</v>
      </c>
      <c r="AR41" s="220">
        <f t="shared" si="29"/>
        <v>0</v>
      </c>
      <c r="AS41" s="220">
        <f t="shared" si="29"/>
        <v>0</v>
      </c>
      <c r="AT41" s="220">
        <f t="shared" si="29"/>
        <v>0</v>
      </c>
      <c r="AU41" s="220">
        <f t="shared" si="29"/>
        <v>0</v>
      </c>
      <c r="AV41" s="220">
        <f t="shared" si="29"/>
        <v>0</v>
      </c>
      <c r="AW41" s="220">
        <f t="shared" si="29"/>
        <v>0</v>
      </c>
      <c r="AX41" s="220">
        <f t="shared" si="29"/>
        <v>0</v>
      </c>
      <c r="AY41" s="220">
        <f t="shared" si="29"/>
        <v>0</v>
      </c>
      <c r="AZ41" s="220">
        <f t="shared" si="29"/>
        <v>0</v>
      </c>
      <c r="BA41" s="220">
        <f t="shared" si="29"/>
        <v>0</v>
      </c>
      <c r="BB41" s="220">
        <f t="shared" si="29"/>
        <v>0</v>
      </c>
      <c r="BC41" s="220">
        <f t="shared" si="29"/>
        <v>0</v>
      </c>
      <c r="BD41" s="220">
        <f t="shared" si="29"/>
        <v>0</v>
      </c>
      <c r="BE41" s="220">
        <f t="shared" si="29"/>
        <v>0</v>
      </c>
      <c r="BF41" s="220">
        <f t="shared" si="29"/>
        <v>0</v>
      </c>
      <c r="BG41" s="220">
        <f t="shared" si="29"/>
        <v>0</v>
      </c>
      <c r="BH41" s="220">
        <f t="shared" si="29"/>
        <v>0</v>
      </c>
      <c r="BI41" s="220">
        <f t="shared" si="29"/>
        <v>0</v>
      </c>
      <c r="BJ41" s="220">
        <f t="shared" si="29"/>
        <v>0</v>
      </c>
      <c r="BK41" s="220">
        <f t="shared" si="29"/>
        <v>0</v>
      </c>
      <c r="BL41" s="220">
        <f t="shared" si="29"/>
        <v>0</v>
      </c>
      <c r="BM41" s="220">
        <f t="shared" si="29"/>
        <v>0</v>
      </c>
      <c r="BN41" s="220">
        <f t="shared" si="29"/>
        <v>0</v>
      </c>
      <c r="BO41" s="220">
        <f t="shared" si="29"/>
        <v>0</v>
      </c>
      <c r="BP41" s="220">
        <f t="shared" si="29"/>
        <v>0</v>
      </c>
      <c r="BQ41" s="220">
        <f t="shared" si="29"/>
        <v>0</v>
      </c>
      <c r="BR41" s="220">
        <f t="shared" si="29"/>
        <v>0</v>
      </c>
      <c r="BS41" s="220">
        <f t="shared" si="29"/>
        <v>0</v>
      </c>
      <c r="BT41" s="220">
        <f t="shared" si="29"/>
        <v>0</v>
      </c>
      <c r="BU41" s="220">
        <f t="shared" si="29"/>
        <v>0</v>
      </c>
      <c r="BV41" s="220">
        <f t="shared" ref="BV41:BW41" si="30">BV40*BV39</f>
        <v>0</v>
      </c>
      <c r="BW41" s="220">
        <f t="shared" si="30"/>
        <v>0</v>
      </c>
    </row>
    <row r="42" spans="1:76" s="235" customFormat="1" ht="14.4" x14ac:dyDescent="0.25">
      <c r="A42" s="195"/>
      <c r="B42" s="195"/>
      <c r="C42" s="196"/>
      <c r="D42" s="197"/>
      <c r="E42" s="232" t="str">
        <f xml:space="preserve"> LEFT(E41, LEN(E41) - 4)</f>
        <v>Finance cost</v>
      </c>
      <c r="F42" s="232"/>
      <c r="G42" s="233" t="str">
        <f>Smu</f>
        <v>USD k</v>
      </c>
      <c r="H42" s="232">
        <f xml:space="preserve"> SUM(J42:BW42)</f>
        <v>-9562.5</v>
      </c>
      <c r="I42" s="232"/>
      <c r="J42" s="232">
        <f t="shared" ref="J42:AO42" si="31" xml:space="preserve"> -1 * J41</f>
        <v>0</v>
      </c>
      <c r="K42" s="232">
        <f t="shared" si="31"/>
        <v>0</v>
      </c>
      <c r="L42" s="232">
        <f t="shared" si="31"/>
        <v>-1125</v>
      </c>
      <c r="M42" s="232">
        <f t="shared" si="31"/>
        <v>-1054.6875</v>
      </c>
      <c r="N42" s="232">
        <f t="shared" si="31"/>
        <v>-984.375</v>
      </c>
      <c r="O42" s="232">
        <f t="shared" si="31"/>
        <v>-914.0625</v>
      </c>
      <c r="P42" s="232">
        <f t="shared" si="31"/>
        <v>-843.75</v>
      </c>
      <c r="Q42" s="232">
        <f t="shared" si="31"/>
        <v>-773.4375</v>
      </c>
      <c r="R42" s="232">
        <f t="shared" si="31"/>
        <v>-703.125</v>
      </c>
      <c r="S42" s="232">
        <f t="shared" si="31"/>
        <v>-632.8125</v>
      </c>
      <c r="T42" s="232">
        <f t="shared" si="31"/>
        <v>-562.5</v>
      </c>
      <c r="U42" s="232">
        <f t="shared" si="31"/>
        <v>-492.1875</v>
      </c>
      <c r="V42" s="232">
        <f t="shared" si="31"/>
        <v>-421.875</v>
      </c>
      <c r="W42" s="232">
        <f t="shared" si="31"/>
        <v>-351.5625</v>
      </c>
      <c r="X42" s="232">
        <f t="shared" si="31"/>
        <v>-281.25</v>
      </c>
      <c r="Y42" s="232">
        <f t="shared" si="31"/>
        <v>-210.9375</v>
      </c>
      <c r="Z42" s="232">
        <f t="shared" si="31"/>
        <v>-140.625</v>
      </c>
      <c r="AA42" s="232">
        <f t="shared" si="31"/>
        <v>-70.3125</v>
      </c>
      <c r="AB42" s="232">
        <f t="shared" si="31"/>
        <v>0</v>
      </c>
      <c r="AC42" s="232">
        <f t="shared" si="31"/>
        <v>0</v>
      </c>
      <c r="AD42" s="232">
        <f t="shared" si="31"/>
        <v>0</v>
      </c>
      <c r="AE42" s="232">
        <f t="shared" si="31"/>
        <v>0</v>
      </c>
      <c r="AF42" s="232">
        <f t="shared" si="31"/>
        <v>0</v>
      </c>
      <c r="AG42" s="232">
        <f t="shared" si="31"/>
        <v>0</v>
      </c>
      <c r="AH42" s="232">
        <f t="shared" si="31"/>
        <v>0</v>
      </c>
      <c r="AI42" s="232">
        <f t="shared" si="31"/>
        <v>0</v>
      </c>
      <c r="AJ42" s="232">
        <f t="shared" si="31"/>
        <v>0</v>
      </c>
      <c r="AK42" s="232">
        <f t="shared" si="31"/>
        <v>0</v>
      </c>
      <c r="AL42" s="232">
        <f t="shared" si="31"/>
        <v>0</v>
      </c>
      <c r="AM42" s="232">
        <f t="shared" si="31"/>
        <v>0</v>
      </c>
      <c r="AN42" s="232">
        <f t="shared" si="31"/>
        <v>0</v>
      </c>
      <c r="AO42" s="232">
        <f t="shared" si="31"/>
        <v>0</v>
      </c>
      <c r="AP42" s="232">
        <f t="shared" ref="AP42:BU42" si="32" xml:space="preserve"> -1 * AP41</f>
        <v>0</v>
      </c>
      <c r="AQ42" s="232">
        <f t="shared" si="32"/>
        <v>0</v>
      </c>
      <c r="AR42" s="232">
        <f t="shared" si="32"/>
        <v>0</v>
      </c>
      <c r="AS42" s="232">
        <f t="shared" si="32"/>
        <v>0</v>
      </c>
      <c r="AT42" s="232">
        <f t="shared" si="32"/>
        <v>0</v>
      </c>
      <c r="AU42" s="232">
        <f t="shared" si="32"/>
        <v>0</v>
      </c>
      <c r="AV42" s="232">
        <f t="shared" si="32"/>
        <v>0</v>
      </c>
      <c r="AW42" s="232">
        <f t="shared" si="32"/>
        <v>0</v>
      </c>
      <c r="AX42" s="232">
        <f t="shared" si="32"/>
        <v>0</v>
      </c>
      <c r="AY42" s="232">
        <f t="shared" si="32"/>
        <v>0</v>
      </c>
      <c r="AZ42" s="232">
        <f t="shared" si="32"/>
        <v>0</v>
      </c>
      <c r="BA42" s="232">
        <f t="shared" si="32"/>
        <v>0</v>
      </c>
      <c r="BB42" s="232">
        <f t="shared" si="32"/>
        <v>0</v>
      </c>
      <c r="BC42" s="232">
        <f t="shared" si="32"/>
        <v>0</v>
      </c>
      <c r="BD42" s="232">
        <f t="shared" si="32"/>
        <v>0</v>
      </c>
      <c r="BE42" s="232">
        <f t="shared" si="32"/>
        <v>0</v>
      </c>
      <c r="BF42" s="232">
        <f t="shared" si="32"/>
        <v>0</v>
      </c>
      <c r="BG42" s="232">
        <f t="shared" si="32"/>
        <v>0</v>
      </c>
      <c r="BH42" s="232">
        <f t="shared" si="32"/>
        <v>0</v>
      </c>
      <c r="BI42" s="232">
        <f t="shared" si="32"/>
        <v>0</v>
      </c>
      <c r="BJ42" s="232">
        <f t="shared" si="32"/>
        <v>0</v>
      </c>
      <c r="BK42" s="232">
        <f t="shared" si="32"/>
        <v>0</v>
      </c>
      <c r="BL42" s="232">
        <f t="shared" si="32"/>
        <v>0</v>
      </c>
      <c r="BM42" s="232">
        <f t="shared" si="32"/>
        <v>0</v>
      </c>
      <c r="BN42" s="232">
        <f t="shared" si="32"/>
        <v>0</v>
      </c>
      <c r="BO42" s="232">
        <f t="shared" si="32"/>
        <v>0</v>
      </c>
      <c r="BP42" s="232">
        <f t="shared" si="32"/>
        <v>0</v>
      </c>
      <c r="BQ42" s="232">
        <f t="shared" si="32"/>
        <v>0</v>
      </c>
      <c r="BR42" s="232">
        <f t="shared" si="32"/>
        <v>0</v>
      </c>
      <c r="BS42" s="232">
        <f t="shared" si="32"/>
        <v>0</v>
      </c>
      <c r="BT42" s="232">
        <f t="shared" si="32"/>
        <v>0</v>
      </c>
      <c r="BU42" s="232">
        <f t="shared" si="32"/>
        <v>0</v>
      </c>
      <c r="BV42" s="232">
        <f t="shared" ref="BV42:BW42" si="33" xml:space="preserve"> -1 * BV41</f>
        <v>0</v>
      </c>
      <c r="BW42" s="232">
        <f t="shared" si="33"/>
        <v>0</v>
      </c>
      <c r="BX42" s="234"/>
    </row>
  </sheetData>
  <conditionalFormatting sqref="F2">
    <cfRule type="cellIs" dxfId="25" priority="1" stopIfTrue="1" operator="notEqual">
      <formula>0</formula>
    </cfRule>
    <cfRule type="cellIs" dxfId="24" priority="2" stopIfTrue="1" operator="equal">
      <formula>""</formula>
    </cfRule>
  </conditionalFormatting>
  <conditionalFormatting sqref="J3:BW3">
    <cfRule type="cellIs" dxfId="23" priority="5" stopIfTrue="1" operator="equal">
      <formula>"Pre-fcst"</formula>
    </cfRule>
    <cfRule type="cellIs" dxfId="22" priority="6" stopIfTrue="1" operator="equal">
      <formula>"Forecast"</formula>
    </cfRule>
  </conditionalFormatting>
  <printOptions verticalCentered="1" headings="1"/>
  <pageMargins left="0.74803149606299213" right="0.74803149606299213" top="0.98425196850393704" bottom="0.98425196850393704" header="0.51181102362204722" footer="0.51181102362204722"/>
  <pageSetup paperSize="9" scale="55" orientation="landscape" blackAndWhite="1" r:id="rId1"/>
  <headerFooter alignWithMargins="0">
    <oddHeader>&amp;L&amp;"Arial,Bold"&amp;14F1F9 Training Model&amp;C&amp;"Arial,Bold"&amp;14Sheet: &amp;A&amp;R&amp;"Arial,Bold"&amp;14CONFIDENTIAL</oddHeader>
    <oddFooter>&amp;L&amp;F ( Printed on &amp;D at &amp;T )&amp;RPage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99CCFF"/>
    <outlinePr summaryBelow="0" summaryRight="0"/>
  </sheetPr>
  <dimension ref="A1:BW57"/>
  <sheetViews>
    <sheetView defaultGridColor="0" colorId="22" zoomScale="87" zoomScaleNormal="80" workbookViewId="0">
      <pane xSplit="9" ySplit="5" topLeftCell="J6" activePane="bottomRight" state="frozen"/>
      <selection activeCell="F2" sqref="F2:G2"/>
      <selection pane="topRight" activeCell="F2" sqref="F2:G2"/>
      <selection pane="bottomLeft" activeCell="F2" sqref="F2:G2"/>
      <selection pane="bottomRight" activeCell="E38" sqref="E38"/>
    </sheetView>
  </sheetViews>
  <sheetFormatPr defaultColWidth="0" defaultRowHeight="13.2" x14ac:dyDescent="0.25"/>
  <cols>
    <col min="1" max="1" width="1.21875" style="49" customWidth="1"/>
    <col min="2" max="2" width="1.21875" style="2" customWidth="1"/>
    <col min="3" max="3" width="1.21875" style="14" customWidth="1"/>
    <col min="4" max="4" width="1.21875" style="48" customWidth="1"/>
    <col min="5" max="5" width="40.77734375" style="8" customWidth="1"/>
    <col min="6" max="6" width="12.77734375" style="8" customWidth="1"/>
    <col min="7" max="8" width="11.77734375" style="8" customWidth="1"/>
    <col min="9" max="9" width="2.77734375" style="8" customWidth="1"/>
    <col min="10" max="75" width="11.77734375" style="8" customWidth="1"/>
    <col min="76" max="16384" width="11.77734375" style="36" hidden="1"/>
  </cols>
  <sheetData>
    <row r="1" spans="1:75" ht="25.8" x14ac:dyDescent="0.25">
      <c r="A1" s="51" t="str">
        <f ca="1" xml:space="preserve"> RIGHT(CELL("filename", A1), LEN(CELL("filename", A1)) - SEARCH("]", CELL("filename", A1)))</f>
        <v>FinStat</v>
      </c>
    </row>
    <row r="2" spans="1:75" s="15" customFormat="1" ht="14.4" x14ac:dyDescent="0.25">
      <c r="A2" s="56"/>
      <c r="B2" s="56"/>
      <c r="C2" s="57"/>
      <c r="D2" s="56"/>
      <c r="E2"/>
      <c r="F2" s="138">
        <f>Check!$F$9</f>
        <v>0</v>
      </c>
      <c r="G2" s="61" t="s">
        <v>268</v>
      </c>
      <c r="H2"/>
      <c r="I2"/>
      <c r="J2" s="62">
        <f xml:space="preserve"> Time!J$18</f>
        <v>45565</v>
      </c>
      <c r="K2" s="62">
        <f xml:space="preserve"> Time!K$18</f>
        <v>45657</v>
      </c>
      <c r="L2" s="62">
        <f xml:space="preserve"> Time!L$18</f>
        <v>45747</v>
      </c>
      <c r="M2" s="62">
        <f xml:space="preserve"> Time!M$18</f>
        <v>45838</v>
      </c>
      <c r="N2" s="62">
        <f xml:space="preserve"> Time!N$18</f>
        <v>45930</v>
      </c>
      <c r="O2" s="62">
        <f xml:space="preserve"> Time!O$18</f>
        <v>46022</v>
      </c>
      <c r="P2" s="62">
        <f xml:space="preserve"> Time!P$18</f>
        <v>46112</v>
      </c>
      <c r="Q2" s="62">
        <f xml:space="preserve"> Time!Q$18</f>
        <v>46203</v>
      </c>
      <c r="R2" s="62">
        <f xml:space="preserve"> Time!R$18</f>
        <v>46295</v>
      </c>
      <c r="S2" s="62">
        <f xml:space="preserve"> Time!S$18</f>
        <v>46387</v>
      </c>
      <c r="T2" s="62">
        <f xml:space="preserve"> Time!T$18</f>
        <v>46477</v>
      </c>
      <c r="U2" s="62">
        <f xml:space="preserve"> Time!U$18</f>
        <v>46568</v>
      </c>
      <c r="V2" s="62">
        <f xml:space="preserve"> Time!V$18</f>
        <v>46660</v>
      </c>
      <c r="W2" s="62">
        <f xml:space="preserve"> Time!W$18</f>
        <v>46752</v>
      </c>
      <c r="X2" s="62">
        <f xml:space="preserve"> Time!X$18</f>
        <v>46843</v>
      </c>
      <c r="Y2" s="62">
        <f xml:space="preserve"> Time!Y$18</f>
        <v>46934</v>
      </c>
      <c r="Z2" s="62">
        <f xml:space="preserve"> Time!Z$18</f>
        <v>47026</v>
      </c>
      <c r="AA2" s="62">
        <f xml:space="preserve"> Time!AA$18</f>
        <v>47118</v>
      </c>
      <c r="AB2" s="62">
        <f xml:space="preserve"> Time!AB$18</f>
        <v>47208</v>
      </c>
      <c r="AC2" s="62">
        <f xml:space="preserve"> Time!AC$18</f>
        <v>47299</v>
      </c>
      <c r="AD2" s="62">
        <f xml:space="preserve"> Time!AD$18</f>
        <v>47391</v>
      </c>
      <c r="AE2" s="62">
        <f xml:space="preserve"> Time!AE$18</f>
        <v>47483</v>
      </c>
      <c r="AF2" s="62">
        <f xml:space="preserve"> Time!AF$18</f>
        <v>47573</v>
      </c>
      <c r="AG2" s="62">
        <f xml:space="preserve"> Time!AG$18</f>
        <v>47664</v>
      </c>
      <c r="AH2" s="62">
        <f xml:space="preserve"> Time!AH$18</f>
        <v>47756</v>
      </c>
      <c r="AI2" s="62">
        <f xml:space="preserve"> Time!AI$18</f>
        <v>47848</v>
      </c>
      <c r="AJ2" s="62">
        <f xml:space="preserve"> Time!AJ$18</f>
        <v>47938</v>
      </c>
      <c r="AK2" s="62">
        <f xml:space="preserve"> Time!AK$18</f>
        <v>48029</v>
      </c>
      <c r="AL2" s="62">
        <f xml:space="preserve"> Time!AL$18</f>
        <v>48121</v>
      </c>
      <c r="AM2" s="62">
        <f xml:space="preserve"> Time!AM$18</f>
        <v>48213</v>
      </c>
      <c r="AN2" s="62">
        <f xml:space="preserve"> Time!AN$18</f>
        <v>48304</v>
      </c>
      <c r="AO2" s="62">
        <f xml:space="preserve"> Time!AO$18</f>
        <v>48395</v>
      </c>
      <c r="AP2" s="62">
        <f xml:space="preserve"> Time!AP$18</f>
        <v>48487</v>
      </c>
      <c r="AQ2" s="62">
        <f xml:space="preserve"> Time!AQ$18</f>
        <v>48579</v>
      </c>
      <c r="AR2" s="62">
        <f xml:space="preserve"> Time!AR$18</f>
        <v>48669</v>
      </c>
      <c r="AS2" s="62">
        <f xml:space="preserve"> Time!AS$18</f>
        <v>48760</v>
      </c>
      <c r="AT2" s="62">
        <f xml:space="preserve"> Time!AT$18</f>
        <v>48852</v>
      </c>
      <c r="AU2" s="62">
        <f xml:space="preserve"> Time!AU$18</f>
        <v>48944</v>
      </c>
      <c r="AV2" s="62">
        <f xml:space="preserve"> Time!AV$18</f>
        <v>49034</v>
      </c>
      <c r="AW2" s="62">
        <f xml:space="preserve"> Time!AW$18</f>
        <v>49125</v>
      </c>
      <c r="AX2" s="62">
        <f xml:space="preserve"> Time!AX$18</f>
        <v>49217</v>
      </c>
      <c r="AY2" s="62">
        <f xml:space="preserve"> Time!AY$18</f>
        <v>49309</v>
      </c>
      <c r="AZ2" s="62">
        <f xml:space="preserve"> Time!AZ$18</f>
        <v>49399</v>
      </c>
      <c r="BA2" s="62">
        <f xml:space="preserve"> Time!BA$18</f>
        <v>49490</v>
      </c>
      <c r="BB2" s="62">
        <f xml:space="preserve"> Time!BB$18</f>
        <v>49582</v>
      </c>
      <c r="BC2" s="62">
        <f xml:space="preserve"> Time!BC$18</f>
        <v>49674</v>
      </c>
      <c r="BD2" s="62">
        <f xml:space="preserve"> Time!BD$18</f>
        <v>49765</v>
      </c>
      <c r="BE2" s="62">
        <f xml:space="preserve"> Time!BE$18</f>
        <v>49856</v>
      </c>
      <c r="BF2" s="62">
        <f xml:space="preserve"> Time!BF$18</f>
        <v>49948</v>
      </c>
      <c r="BG2" s="62">
        <f xml:space="preserve"> Time!BG$18</f>
        <v>50040</v>
      </c>
      <c r="BH2" s="62">
        <f xml:space="preserve"> Time!BH$18</f>
        <v>50130</v>
      </c>
      <c r="BI2" s="62">
        <f xml:space="preserve"> Time!BI$18</f>
        <v>50221</v>
      </c>
      <c r="BJ2" s="62">
        <f xml:space="preserve"> Time!BJ$18</f>
        <v>50313</v>
      </c>
      <c r="BK2" s="62">
        <f xml:space="preserve"> Time!BK$18</f>
        <v>50405</v>
      </c>
      <c r="BL2" s="62">
        <f xml:space="preserve"> Time!BL$18</f>
        <v>50495</v>
      </c>
      <c r="BM2" s="62">
        <f xml:space="preserve"> Time!BM$18</f>
        <v>50586</v>
      </c>
      <c r="BN2" s="62">
        <f xml:space="preserve"> Time!BN$18</f>
        <v>50678</v>
      </c>
      <c r="BO2" s="62">
        <f xml:space="preserve"> Time!BO$18</f>
        <v>50770</v>
      </c>
      <c r="BP2" s="62">
        <f xml:space="preserve"> Time!BP$18</f>
        <v>50860</v>
      </c>
      <c r="BQ2" s="62">
        <f xml:space="preserve"> Time!BQ$18</f>
        <v>50951</v>
      </c>
      <c r="BR2" s="62">
        <f xml:space="preserve"> Time!BR$18</f>
        <v>51043</v>
      </c>
      <c r="BS2" s="62">
        <f xml:space="preserve"> Time!BS$18</f>
        <v>51135</v>
      </c>
      <c r="BT2" s="62">
        <f xml:space="preserve"> Time!BT$18</f>
        <v>51226</v>
      </c>
      <c r="BU2" s="62">
        <f xml:space="preserve"> Time!BU$18</f>
        <v>51317</v>
      </c>
      <c r="BV2" s="62">
        <f xml:space="preserve"> Time!BV$18</f>
        <v>51409</v>
      </c>
      <c r="BW2" s="62">
        <f xml:space="preserve"> Time!BW$18</f>
        <v>51501</v>
      </c>
    </row>
    <row r="3" spans="1:75" s="15" customFormat="1" ht="14.4" x14ac:dyDescent="0.25">
      <c r="A3" s="56"/>
      <c r="B3" s="56"/>
      <c r="C3" s="57"/>
      <c r="D3" s="56"/>
      <c r="E3"/>
      <c r="F3"/>
      <c r="G3"/>
      <c r="H3"/>
      <c r="I3"/>
      <c r="J3" s="91" t="str">
        <f xml:space="preserve"> Time!J$114</f>
        <v>Pre-fcst</v>
      </c>
      <c r="K3" s="91" t="str">
        <f xml:space="preserve"> Time!K$114</f>
        <v>Pre-fcst</v>
      </c>
      <c r="L3" s="91" t="str">
        <f xml:space="preserve"> Time!L$114</f>
        <v>Forecast</v>
      </c>
      <c r="M3" s="91" t="str">
        <f xml:space="preserve"> Time!M$114</f>
        <v>Forecast</v>
      </c>
      <c r="N3" s="91" t="str">
        <f xml:space="preserve"> Time!N$114</f>
        <v>Forecast</v>
      </c>
      <c r="O3" s="91" t="str">
        <f xml:space="preserve"> Time!O$114</f>
        <v>Forecast</v>
      </c>
      <c r="P3" s="91" t="str">
        <f xml:space="preserve"> Time!P$114</f>
        <v>Forecast</v>
      </c>
      <c r="Q3" s="91" t="str">
        <f xml:space="preserve"> Time!Q$114</f>
        <v>Forecast</v>
      </c>
      <c r="R3" s="91" t="str">
        <f xml:space="preserve"> Time!R$114</f>
        <v>Forecast</v>
      </c>
      <c r="S3" s="91" t="str">
        <f xml:space="preserve"> Time!S$114</f>
        <v>Forecast</v>
      </c>
      <c r="T3" s="91" t="str">
        <f xml:space="preserve"> Time!T$114</f>
        <v>Forecast</v>
      </c>
      <c r="U3" s="91" t="str">
        <f xml:space="preserve"> Time!U$114</f>
        <v>Forecast</v>
      </c>
      <c r="V3" s="91" t="str">
        <f xml:space="preserve"> Time!V$114</f>
        <v>Forecast</v>
      </c>
      <c r="W3" s="91" t="str">
        <f xml:space="preserve"> Time!W$114</f>
        <v>Forecast</v>
      </c>
      <c r="X3" s="91" t="str">
        <f xml:space="preserve"> Time!X$114</f>
        <v>Forecast</v>
      </c>
      <c r="Y3" s="91" t="str">
        <f xml:space="preserve"> Time!Y$114</f>
        <v>Forecast</v>
      </c>
      <c r="Z3" s="91" t="str">
        <f xml:space="preserve"> Time!Z$114</f>
        <v>Forecast</v>
      </c>
      <c r="AA3" s="91" t="str">
        <f xml:space="preserve"> Time!AA$114</f>
        <v>Forecast</v>
      </c>
      <c r="AB3" s="91" t="str">
        <f xml:space="preserve"> Time!AB$114</f>
        <v>Forecast</v>
      </c>
      <c r="AC3" s="91" t="str">
        <f xml:space="preserve"> Time!AC$114</f>
        <v>Forecast</v>
      </c>
      <c r="AD3" s="91" t="str">
        <f xml:space="preserve"> Time!AD$114</f>
        <v>Forecast</v>
      </c>
      <c r="AE3" s="91" t="str">
        <f xml:space="preserve"> Time!AE$114</f>
        <v>Forecast</v>
      </c>
      <c r="AF3" s="91" t="str">
        <f xml:space="preserve"> Time!AF$114</f>
        <v>Forecast</v>
      </c>
      <c r="AG3" s="91" t="str">
        <f xml:space="preserve"> Time!AG$114</f>
        <v>Forecast</v>
      </c>
      <c r="AH3" s="91" t="str">
        <f xml:space="preserve"> Time!AH$114</f>
        <v>Forecast</v>
      </c>
      <c r="AI3" s="91" t="str">
        <f xml:space="preserve"> Time!AI$114</f>
        <v>Forecast</v>
      </c>
      <c r="AJ3" s="91" t="str">
        <f xml:space="preserve"> Time!AJ$114</f>
        <v>Forecast</v>
      </c>
      <c r="AK3" s="91" t="str">
        <f xml:space="preserve"> Time!AK$114</f>
        <v>Forecast</v>
      </c>
      <c r="AL3" s="91" t="str">
        <f xml:space="preserve"> Time!AL$114</f>
        <v>Forecast</v>
      </c>
      <c r="AM3" s="91" t="str">
        <f xml:space="preserve"> Time!AM$114</f>
        <v>Forecast</v>
      </c>
      <c r="AN3" s="91" t="str">
        <f xml:space="preserve"> Time!AN$114</f>
        <v>Forecast</v>
      </c>
      <c r="AO3" s="91" t="str">
        <f xml:space="preserve"> Time!AO$114</f>
        <v>Forecast</v>
      </c>
      <c r="AP3" s="91" t="str">
        <f xml:space="preserve"> Time!AP$114</f>
        <v>Forecast</v>
      </c>
      <c r="AQ3" s="91" t="str">
        <f xml:space="preserve"> Time!AQ$114</f>
        <v>Forecast</v>
      </c>
      <c r="AR3" s="91" t="str">
        <f xml:space="preserve"> Time!AR$114</f>
        <v>Forecast</v>
      </c>
      <c r="AS3" s="91" t="str">
        <f xml:space="preserve"> Time!AS$114</f>
        <v>Forecast</v>
      </c>
      <c r="AT3" s="91" t="str">
        <f xml:space="preserve"> Time!AT$114</f>
        <v>Forecast</v>
      </c>
      <c r="AU3" s="91" t="str">
        <f xml:space="preserve"> Time!AU$114</f>
        <v>Forecast</v>
      </c>
      <c r="AV3" s="91" t="str">
        <f xml:space="preserve"> Time!AV$114</f>
        <v>Forecast</v>
      </c>
      <c r="AW3" s="91" t="str">
        <f xml:space="preserve"> Time!AW$114</f>
        <v>Forecast</v>
      </c>
      <c r="AX3" s="91" t="str">
        <f xml:space="preserve"> Time!AX$114</f>
        <v>Forecast</v>
      </c>
      <c r="AY3" s="91" t="str">
        <f xml:space="preserve"> Time!AY$114</f>
        <v>Forecast</v>
      </c>
      <c r="AZ3" s="91" t="str">
        <f xml:space="preserve"> Time!AZ$114</f>
        <v>Forecast</v>
      </c>
      <c r="BA3" s="91" t="str">
        <f xml:space="preserve"> Time!BA$114</f>
        <v>Forecast</v>
      </c>
      <c r="BB3" s="91" t="str">
        <f xml:space="preserve"> Time!BB$114</f>
        <v>Forecast</v>
      </c>
      <c r="BC3" s="91" t="str">
        <f xml:space="preserve"> Time!BC$114</f>
        <v>Forecast</v>
      </c>
      <c r="BD3" s="91" t="str">
        <f xml:space="preserve"> Time!BD$114</f>
        <v>Forecast</v>
      </c>
      <c r="BE3" s="91" t="str">
        <f xml:space="preserve"> Time!BE$114</f>
        <v>Forecast</v>
      </c>
      <c r="BF3" s="91" t="str">
        <f xml:space="preserve"> Time!BF$114</f>
        <v>Forecast</v>
      </c>
      <c r="BG3" s="91" t="str">
        <f xml:space="preserve"> Time!BG$114</f>
        <v>Forecast</v>
      </c>
      <c r="BH3" s="91" t="str">
        <f xml:space="preserve"> Time!BH$114</f>
        <v>Forecast</v>
      </c>
      <c r="BI3" s="91" t="str">
        <f xml:space="preserve"> Time!BI$114</f>
        <v>Forecast</v>
      </c>
      <c r="BJ3" s="91" t="str">
        <f xml:space="preserve"> Time!BJ$114</f>
        <v>Forecast</v>
      </c>
      <c r="BK3" s="91" t="str">
        <f xml:space="preserve"> Time!BK$114</f>
        <v>Forecast</v>
      </c>
      <c r="BL3" s="91" t="str">
        <f xml:space="preserve"> Time!BL$114</f>
        <v>Forecast</v>
      </c>
      <c r="BM3" s="91" t="str">
        <f xml:space="preserve"> Time!BM$114</f>
        <v>Forecast</v>
      </c>
      <c r="BN3" s="91" t="str">
        <f xml:space="preserve"> Time!BN$114</f>
        <v>Forecast</v>
      </c>
      <c r="BO3" s="91" t="str">
        <f xml:space="preserve"> Time!BO$114</f>
        <v>Forecast</v>
      </c>
      <c r="BP3" s="91" t="str">
        <f xml:space="preserve"> Time!BP$114</f>
        <v>Forecast</v>
      </c>
      <c r="BQ3" s="91" t="str">
        <f xml:space="preserve"> Time!BQ$114</f>
        <v>Forecast</v>
      </c>
      <c r="BR3" s="91" t="str">
        <f xml:space="preserve"> Time!BR$114</f>
        <v>Forecast</v>
      </c>
      <c r="BS3" s="91" t="str">
        <f xml:space="preserve"> Time!BS$114</f>
        <v>Forecast</v>
      </c>
      <c r="BT3" s="91" t="str">
        <f xml:space="preserve"> Time!BT$114</f>
        <v>Post-fcst</v>
      </c>
      <c r="BU3" s="91" t="str">
        <f xml:space="preserve"> Time!BU$114</f>
        <v>Post-fcst</v>
      </c>
      <c r="BV3" s="91" t="str">
        <f xml:space="preserve"> Time!BV$114</f>
        <v>Post-fcst</v>
      </c>
      <c r="BW3" s="91" t="str">
        <f xml:space="preserve"> Time!BW$114</f>
        <v>Post-fcst</v>
      </c>
    </row>
    <row r="4" spans="1:75" s="50" customFormat="1" ht="14.4" x14ac:dyDescent="0.25">
      <c r="A4" s="52"/>
      <c r="B4" s="52"/>
      <c r="C4" s="53"/>
      <c r="D4" s="54"/>
      <c r="E4"/>
      <c r="F4"/>
      <c r="G4"/>
      <c r="H4"/>
      <c r="I4"/>
      <c r="J4" s="96">
        <f xml:space="preserve"> Time!J$22</f>
        <v>2024</v>
      </c>
      <c r="K4" s="96">
        <f xml:space="preserve"> Time!K$22</f>
        <v>2024</v>
      </c>
      <c r="L4" s="96">
        <f xml:space="preserve"> Time!L$22</f>
        <v>2025</v>
      </c>
      <c r="M4" s="96">
        <f xml:space="preserve"> Time!M$22</f>
        <v>2025</v>
      </c>
      <c r="N4" s="96">
        <f xml:space="preserve"> Time!N$22</f>
        <v>2025</v>
      </c>
      <c r="O4" s="96">
        <f xml:space="preserve"> Time!O$22</f>
        <v>2025</v>
      </c>
      <c r="P4" s="96">
        <f xml:space="preserve"> Time!P$22</f>
        <v>2026</v>
      </c>
      <c r="Q4" s="96">
        <f xml:space="preserve"> Time!Q$22</f>
        <v>2026</v>
      </c>
      <c r="R4" s="96">
        <f xml:space="preserve"> Time!R$22</f>
        <v>2026</v>
      </c>
      <c r="S4" s="96">
        <f xml:space="preserve"> Time!S$22</f>
        <v>2026</v>
      </c>
      <c r="T4" s="96">
        <f xml:space="preserve"> Time!T$22</f>
        <v>2027</v>
      </c>
      <c r="U4" s="96">
        <f xml:space="preserve"> Time!U$22</f>
        <v>2027</v>
      </c>
      <c r="V4" s="96">
        <f xml:space="preserve"> Time!V$22</f>
        <v>2027</v>
      </c>
      <c r="W4" s="96">
        <f xml:space="preserve"> Time!W$22</f>
        <v>2027</v>
      </c>
      <c r="X4" s="96">
        <f xml:space="preserve"> Time!X$22</f>
        <v>2028</v>
      </c>
      <c r="Y4" s="96">
        <f xml:space="preserve"> Time!Y$22</f>
        <v>2028</v>
      </c>
      <c r="Z4" s="96">
        <f xml:space="preserve"> Time!Z$22</f>
        <v>2028</v>
      </c>
      <c r="AA4" s="96">
        <f xml:space="preserve"> Time!AA$22</f>
        <v>2028</v>
      </c>
      <c r="AB4" s="96">
        <f xml:space="preserve"> Time!AB$22</f>
        <v>2029</v>
      </c>
      <c r="AC4" s="96">
        <f xml:space="preserve"> Time!AC$22</f>
        <v>2029</v>
      </c>
      <c r="AD4" s="96">
        <f xml:space="preserve"> Time!AD$22</f>
        <v>2029</v>
      </c>
      <c r="AE4" s="96">
        <f xml:space="preserve"> Time!AE$22</f>
        <v>2029</v>
      </c>
      <c r="AF4" s="96">
        <f xml:space="preserve"> Time!AF$22</f>
        <v>2030</v>
      </c>
      <c r="AG4" s="96">
        <f xml:space="preserve"> Time!AG$22</f>
        <v>2030</v>
      </c>
      <c r="AH4" s="96">
        <f xml:space="preserve"> Time!AH$22</f>
        <v>2030</v>
      </c>
      <c r="AI4" s="96">
        <f xml:space="preserve"> Time!AI$22</f>
        <v>2030</v>
      </c>
      <c r="AJ4" s="96">
        <f xml:space="preserve"> Time!AJ$22</f>
        <v>2031</v>
      </c>
      <c r="AK4" s="96">
        <f xml:space="preserve"> Time!AK$22</f>
        <v>2031</v>
      </c>
      <c r="AL4" s="96">
        <f xml:space="preserve"> Time!AL$22</f>
        <v>2031</v>
      </c>
      <c r="AM4" s="96">
        <f xml:space="preserve"> Time!AM$22</f>
        <v>2031</v>
      </c>
      <c r="AN4" s="96">
        <f xml:space="preserve"> Time!AN$22</f>
        <v>2032</v>
      </c>
      <c r="AO4" s="96">
        <f xml:space="preserve"> Time!AO$22</f>
        <v>2032</v>
      </c>
      <c r="AP4" s="96">
        <f xml:space="preserve"> Time!AP$22</f>
        <v>2032</v>
      </c>
      <c r="AQ4" s="96">
        <f xml:space="preserve"> Time!AQ$22</f>
        <v>2032</v>
      </c>
      <c r="AR4" s="96">
        <f xml:space="preserve"> Time!AR$22</f>
        <v>2033</v>
      </c>
      <c r="AS4" s="96">
        <f xml:space="preserve"> Time!AS$22</f>
        <v>2033</v>
      </c>
      <c r="AT4" s="96">
        <f xml:space="preserve"> Time!AT$22</f>
        <v>2033</v>
      </c>
      <c r="AU4" s="96">
        <f xml:space="preserve"> Time!AU$22</f>
        <v>2033</v>
      </c>
      <c r="AV4" s="96">
        <f xml:space="preserve"> Time!AV$22</f>
        <v>2034</v>
      </c>
      <c r="AW4" s="96">
        <f xml:space="preserve"> Time!AW$22</f>
        <v>2034</v>
      </c>
      <c r="AX4" s="96">
        <f xml:space="preserve"> Time!AX$22</f>
        <v>2034</v>
      </c>
      <c r="AY4" s="96">
        <f xml:space="preserve"> Time!AY$22</f>
        <v>2034</v>
      </c>
      <c r="AZ4" s="96">
        <f xml:space="preserve"> Time!AZ$22</f>
        <v>2035</v>
      </c>
      <c r="BA4" s="96">
        <f xml:space="preserve"> Time!BA$22</f>
        <v>2035</v>
      </c>
      <c r="BB4" s="96">
        <f xml:space="preserve"> Time!BB$22</f>
        <v>2035</v>
      </c>
      <c r="BC4" s="96">
        <f xml:space="preserve"> Time!BC$22</f>
        <v>2035</v>
      </c>
      <c r="BD4" s="96">
        <f xml:space="preserve"> Time!BD$22</f>
        <v>2036</v>
      </c>
      <c r="BE4" s="96">
        <f xml:space="preserve"> Time!BE$22</f>
        <v>2036</v>
      </c>
      <c r="BF4" s="96">
        <f xml:space="preserve"> Time!BF$22</f>
        <v>2036</v>
      </c>
      <c r="BG4" s="96">
        <f xml:space="preserve"> Time!BG$22</f>
        <v>2036</v>
      </c>
      <c r="BH4" s="96">
        <f xml:space="preserve"> Time!BH$22</f>
        <v>2037</v>
      </c>
      <c r="BI4" s="96">
        <f xml:space="preserve"> Time!BI$22</f>
        <v>2037</v>
      </c>
      <c r="BJ4" s="96">
        <f xml:space="preserve"> Time!BJ$22</f>
        <v>2037</v>
      </c>
      <c r="BK4" s="96">
        <f xml:space="preserve"> Time!BK$22</f>
        <v>2037</v>
      </c>
      <c r="BL4" s="96">
        <f xml:space="preserve"> Time!BL$22</f>
        <v>2038</v>
      </c>
      <c r="BM4" s="96">
        <f xml:space="preserve"> Time!BM$22</f>
        <v>2038</v>
      </c>
      <c r="BN4" s="96">
        <f xml:space="preserve"> Time!BN$22</f>
        <v>2038</v>
      </c>
      <c r="BO4" s="96">
        <f xml:space="preserve"> Time!BO$22</f>
        <v>2038</v>
      </c>
      <c r="BP4" s="96">
        <f xml:space="preserve"> Time!BP$22</f>
        <v>2039</v>
      </c>
      <c r="BQ4" s="96">
        <f xml:space="preserve"> Time!BQ$22</f>
        <v>2039</v>
      </c>
      <c r="BR4" s="96">
        <f xml:space="preserve"> Time!BR$22</f>
        <v>2039</v>
      </c>
      <c r="BS4" s="96">
        <f xml:space="preserve"> Time!BS$22</f>
        <v>2039</v>
      </c>
      <c r="BT4" s="96">
        <f xml:space="preserve"> Time!BT$22</f>
        <v>2040</v>
      </c>
      <c r="BU4" s="96">
        <f xml:space="preserve"> Time!BU$22</f>
        <v>2040</v>
      </c>
      <c r="BV4" s="96">
        <f xml:space="preserve"> Time!BV$22</f>
        <v>2040</v>
      </c>
      <c r="BW4" s="96">
        <f xml:space="preserve"> Time!BW$22</f>
        <v>2040</v>
      </c>
    </row>
    <row r="5" spans="1:75" s="16" customFormat="1" ht="14.4" x14ac:dyDescent="0.25">
      <c r="A5" s="56"/>
      <c r="B5" s="56"/>
      <c r="C5" s="57"/>
      <c r="D5" s="59"/>
      <c r="E5"/>
      <c r="F5"/>
      <c r="G5"/>
      <c r="H5"/>
      <c r="I5"/>
      <c r="J5" s="59">
        <f xml:space="preserve"> Time!J$9</f>
        <v>1</v>
      </c>
      <c r="K5" s="59">
        <f xml:space="preserve"> Time!K$9</f>
        <v>2</v>
      </c>
      <c r="L5" s="59">
        <f xml:space="preserve"> Time!L$9</f>
        <v>3</v>
      </c>
      <c r="M5" s="59">
        <f xml:space="preserve"> Time!M$9</f>
        <v>4</v>
      </c>
      <c r="N5" s="59">
        <f xml:space="preserve"> Time!N$9</f>
        <v>5</v>
      </c>
      <c r="O5" s="59">
        <f xml:space="preserve"> Time!O$9</f>
        <v>6</v>
      </c>
      <c r="P5" s="59">
        <f xml:space="preserve"> Time!P$9</f>
        <v>7</v>
      </c>
      <c r="Q5" s="59">
        <f xml:space="preserve"> Time!Q$9</f>
        <v>8</v>
      </c>
      <c r="R5" s="59">
        <f xml:space="preserve"> Time!R$9</f>
        <v>9</v>
      </c>
      <c r="S5" s="59">
        <f xml:space="preserve"> Time!S$9</f>
        <v>10</v>
      </c>
      <c r="T5" s="59">
        <f xml:space="preserve"> Time!T$9</f>
        <v>11</v>
      </c>
      <c r="U5" s="59">
        <f xml:space="preserve"> Time!U$9</f>
        <v>12</v>
      </c>
      <c r="V5" s="59">
        <f xml:space="preserve"> Time!V$9</f>
        <v>13</v>
      </c>
      <c r="W5" s="59">
        <f xml:space="preserve"> Time!W$9</f>
        <v>14</v>
      </c>
      <c r="X5" s="59">
        <f xml:space="preserve"> Time!X$9</f>
        <v>15</v>
      </c>
      <c r="Y5" s="59">
        <f xml:space="preserve"> Time!Y$9</f>
        <v>16</v>
      </c>
      <c r="Z5" s="59">
        <f xml:space="preserve"> Time!Z$9</f>
        <v>17</v>
      </c>
      <c r="AA5" s="59">
        <f xml:space="preserve"> Time!AA$9</f>
        <v>18</v>
      </c>
      <c r="AB5" s="59">
        <f xml:space="preserve"> Time!AB$9</f>
        <v>19</v>
      </c>
      <c r="AC5" s="59">
        <f xml:space="preserve"> Time!AC$9</f>
        <v>20</v>
      </c>
      <c r="AD5" s="59">
        <f xml:space="preserve"> Time!AD$9</f>
        <v>21</v>
      </c>
      <c r="AE5" s="59">
        <f xml:space="preserve"> Time!AE$9</f>
        <v>22</v>
      </c>
      <c r="AF5" s="59">
        <f xml:space="preserve"> Time!AF$9</f>
        <v>23</v>
      </c>
      <c r="AG5" s="59">
        <f xml:space="preserve"> Time!AG$9</f>
        <v>24</v>
      </c>
      <c r="AH5" s="59">
        <f xml:space="preserve"> Time!AH$9</f>
        <v>25</v>
      </c>
      <c r="AI5" s="59">
        <f xml:space="preserve"> Time!AI$9</f>
        <v>26</v>
      </c>
      <c r="AJ5" s="59">
        <f xml:space="preserve"> Time!AJ$9</f>
        <v>27</v>
      </c>
      <c r="AK5" s="59">
        <f xml:space="preserve"> Time!AK$9</f>
        <v>28</v>
      </c>
      <c r="AL5" s="59">
        <f xml:space="preserve"> Time!AL$9</f>
        <v>29</v>
      </c>
      <c r="AM5" s="59">
        <f xml:space="preserve"> Time!AM$9</f>
        <v>30</v>
      </c>
      <c r="AN5" s="59">
        <f xml:space="preserve"> Time!AN$9</f>
        <v>31</v>
      </c>
      <c r="AO5" s="59">
        <f xml:space="preserve"> Time!AO$9</f>
        <v>32</v>
      </c>
      <c r="AP5" s="59">
        <f xml:space="preserve"> Time!AP$9</f>
        <v>33</v>
      </c>
      <c r="AQ5" s="59">
        <f xml:space="preserve"> Time!AQ$9</f>
        <v>34</v>
      </c>
      <c r="AR5" s="59">
        <f xml:space="preserve"> Time!AR$9</f>
        <v>35</v>
      </c>
      <c r="AS5" s="59">
        <f xml:space="preserve"> Time!AS$9</f>
        <v>36</v>
      </c>
      <c r="AT5" s="59">
        <f xml:space="preserve"> Time!AT$9</f>
        <v>37</v>
      </c>
      <c r="AU5" s="59">
        <f xml:space="preserve"> Time!AU$9</f>
        <v>38</v>
      </c>
      <c r="AV5" s="59">
        <f xml:space="preserve"> Time!AV$9</f>
        <v>39</v>
      </c>
      <c r="AW5" s="59">
        <f xml:space="preserve"> Time!AW$9</f>
        <v>40</v>
      </c>
      <c r="AX5" s="59">
        <f xml:space="preserve"> Time!AX$9</f>
        <v>41</v>
      </c>
      <c r="AY5" s="59">
        <f xml:space="preserve"> Time!AY$9</f>
        <v>42</v>
      </c>
      <c r="AZ5" s="59">
        <f xml:space="preserve"> Time!AZ$9</f>
        <v>43</v>
      </c>
      <c r="BA5" s="59">
        <f xml:space="preserve"> Time!BA$9</f>
        <v>44</v>
      </c>
      <c r="BB5" s="59">
        <f xml:space="preserve"> Time!BB$9</f>
        <v>45</v>
      </c>
      <c r="BC5" s="59">
        <f xml:space="preserve"> Time!BC$9</f>
        <v>46</v>
      </c>
      <c r="BD5" s="59">
        <f xml:space="preserve"> Time!BD$9</f>
        <v>47</v>
      </c>
      <c r="BE5" s="59">
        <f xml:space="preserve"> Time!BE$9</f>
        <v>48</v>
      </c>
      <c r="BF5" s="59">
        <f xml:space="preserve"> Time!BF$9</f>
        <v>49</v>
      </c>
      <c r="BG5" s="59">
        <f xml:space="preserve"> Time!BG$9</f>
        <v>50</v>
      </c>
      <c r="BH5" s="59">
        <f xml:space="preserve"> Time!BH$9</f>
        <v>51</v>
      </c>
      <c r="BI5" s="59">
        <f xml:space="preserve"> Time!BI$9</f>
        <v>52</v>
      </c>
      <c r="BJ5" s="59">
        <f xml:space="preserve"> Time!BJ$9</f>
        <v>53</v>
      </c>
      <c r="BK5" s="59">
        <f xml:space="preserve"> Time!BK$9</f>
        <v>54</v>
      </c>
      <c r="BL5" s="59">
        <f xml:space="preserve"> Time!BL$9</f>
        <v>55</v>
      </c>
      <c r="BM5" s="59">
        <f xml:space="preserve"> Time!BM$9</f>
        <v>56</v>
      </c>
      <c r="BN5" s="59">
        <f xml:space="preserve"> Time!BN$9</f>
        <v>57</v>
      </c>
      <c r="BO5" s="59">
        <f xml:space="preserve"> Time!BO$9</f>
        <v>58</v>
      </c>
      <c r="BP5" s="59">
        <f xml:space="preserve"> Time!BP$9</f>
        <v>59</v>
      </c>
      <c r="BQ5" s="59">
        <f xml:space="preserve"> Time!BQ$9</f>
        <v>60</v>
      </c>
      <c r="BR5" s="59">
        <f xml:space="preserve"> Time!BR$9</f>
        <v>61</v>
      </c>
      <c r="BS5" s="59">
        <f xml:space="preserve"> Time!BS$9</f>
        <v>62</v>
      </c>
      <c r="BT5" s="59">
        <f xml:space="preserve"> Time!BT$9</f>
        <v>63</v>
      </c>
      <c r="BU5" s="59">
        <f xml:space="preserve"> Time!BU$9</f>
        <v>64</v>
      </c>
      <c r="BV5" s="59">
        <f xml:space="preserve"> Time!BV$9</f>
        <v>65</v>
      </c>
      <c r="BW5" s="59">
        <f xml:space="preserve"> Time!BW$9</f>
        <v>66</v>
      </c>
    </row>
    <row r="6" spans="1:75" ht="14.4" x14ac:dyDescent="0.25">
      <c r="A6" s="128"/>
      <c r="B6" s="52"/>
      <c r="C6" s="53"/>
      <c r="D6" s="129"/>
      <c r="E6" s="55"/>
      <c r="F6" s="55"/>
      <c r="G6" s="55"/>
      <c r="H6" s="55"/>
      <c r="I6" s="55"/>
      <c r="J6" s="55"/>
      <c r="K6" s="55"/>
      <c r="L6" s="55"/>
      <c r="M6" s="55"/>
      <c r="N6" s="55"/>
      <c r="O6" s="55"/>
      <c r="P6" s="55"/>
      <c r="Q6" s="55"/>
      <c r="R6" s="55"/>
      <c r="S6" s="55"/>
      <c r="T6" s="55"/>
      <c r="U6" s="55"/>
      <c r="V6" s="55"/>
      <c r="W6" s="55"/>
      <c r="X6" s="55"/>
      <c r="Y6" s="55"/>
      <c r="Z6" s="55"/>
      <c r="AA6" s="55"/>
      <c r="AB6" s="55"/>
      <c r="AC6" s="55"/>
      <c r="AD6" s="55"/>
      <c r="AE6" s="55"/>
      <c r="AF6" s="55"/>
      <c r="AG6" s="55"/>
      <c r="AH6" s="55"/>
      <c r="AI6" s="55"/>
      <c r="AJ6" s="55"/>
      <c r="AK6" s="55"/>
      <c r="AL6" s="55"/>
      <c r="AM6" s="55"/>
      <c r="AN6" s="55"/>
      <c r="AO6" s="55"/>
      <c r="AP6" s="55"/>
      <c r="AQ6" s="55"/>
      <c r="AR6" s="55"/>
      <c r="AS6" s="55"/>
      <c r="AT6" s="55"/>
      <c r="AU6" s="55"/>
      <c r="AV6" s="55"/>
      <c r="AW6" s="55"/>
      <c r="AX6" s="55"/>
      <c r="AY6" s="55"/>
      <c r="AZ6" s="55"/>
      <c r="BA6" s="55"/>
      <c r="BB6" s="55"/>
      <c r="BC6" s="55"/>
      <c r="BD6" s="55"/>
      <c r="BE6" s="55"/>
      <c r="BF6" s="55"/>
      <c r="BG6" s="55"/>
      <c r="BH6" s="55"/>
      <c r="BI6" s="55"/>
      <c r="BJ6" s="55"/>
      <c r="BK6" s="55"/>
      <c r="BL6" s="55"/>
      <c r="BM6" s="55"/>
      <c r="BN6" s="55"/>
      <c r="BO6" s="55"/>
      <c r="BP6" s="55"/>
      <c r="BQ6" s="55"/>
      <c r="BR6" s="55"/>
      <c r="BS6" s="55"/>
      <c r="BT6" s="55"/>
      <c r="BU6" s="55"/>
      <c r="BV6" s="55"/>
      <c r="BW6" s="55"/>
    </row>
    <row r="7" spans="1:75" ht="14.4" x14ac:dyDescent="0.25">
      <c r="A7" s="128" t="s">
        <v>71</v>
      </c>
      <c r="B7" s="52"/>
      <c r="C7" s="53"/>
      <c r="D7" s="129"/>
      <c r="E7" s="55"/>
      <c r="F7" s="55"/>
      <c r="G7" s="55"/>
      <c r="H7" s="55"/>
      <c r="I7" s="55"/>
      <c r="J7" s="55"/>
      <c r="K7" s="55"/>
      <c r="L7" s="55"/>
      <c r="M7" s="55"/>
      <c r="N7" s="55"/>
      <c r="O7" s="55"/>
      <c r="P7" s="55"/>
      <c r="Q7" s="55"/>
      <c r="R7" s="55"/>
      <c r="S7" s="55"/>
      <c r="T7" s="55"/>
      <c r="U7" s="55"/>
      <c r="V7" s="55"/>
      <c r="W7" s="55"/>
      <c r="X7" s="55"/>
      <c r="Y7" s="55"/>
      <c r="Z7" s="55"/>
      <c r="AA7" s="55"/>
      <c r="AB7" s="55"/>
      <c r="AC7" s="55"/>
      <c r="AD7" s="55"/>
      <c r="AE7" s="55"/>
      <c r="AF7" s="55"/>
      <c r="AG7" s="55"/>
      <c r="AH7" s="55"/>
      <c r="AI7" s="55"/>
      <c r="AJ7" s="55"/>
      <c r="AK7" s="55"/>
      <c r="AL7" s="55"/>
      <c r="AM7" s="55"/>
      <c r="AN7" s="55"/>
      <c r="AO7" s="55"/>
      <c r="AP7" s="55"/>
      <c r="AQ7" s="55"/>
      <c r="AR7" s="55"/>
      <c r="AS7" s="55"/>
      <c r="AT7" s="55"/>
      <c r="AU7" s="55"/>
      <c r="AV7" s="55"/>
      <c r="AW7" s="55"/>
      <c r="AX7" s="55"/>
      <c r="AY7" s="55"/>
      <c r="AZ7" s="55"/>
      <c r="BA7" s="55"/>
      <c r="BB7" s="55"/>
      <c r="BC7" s="55"/>
      <c r="BD7" s="55"/>
      <c r="BE7" s="55"/>
      <c r="BF7" s="55"/>
      <c r="BG7" s="55"/>
      <c r="BH7" s="55"/>
      <c r="BI7" s="55"/>
      <c r="BJ7" s="55"/>
      <c r="BK7" s="55"/>
      <c r="BL7" s="55"/>
      <c r="BM7" s="55"/>
      <c r="BN7" s="55"/>
      <c r="BO7" s="55"/>
      <c r="BP7" s="55"/>
      <c r="BQ7" s="55"/>
      <c r="BR7" s="55"/>
      <c r="BS7" s="55"/>
      <c r="BT7" s="55"/>
      <c r="BU7" s="55"/>
      <c r="BV7" s="55"/>
      <c r="BW7" s="55"/>
    </row>
    <row r="8" spans="1:75" ht="14.4" x14ac:dyDescent="0.25">
      <c r="A8" s="128"/>
      <c r="B8" s="52"/>
      <c r="C8" s="53"/>
      <c r="D8" s="129"/>
      <c r="E8" s="55"/>
      <c r="F8" s="55"/>
      <c r="G8" s="55"/>
      <c r="H8" s="55"/>
      <c r="I8" s="55"/>
      <c r="J8" s="55"/>
      <c r="K8" s="55"/>
      <c r="L8" s="55"/>
      <c r="M8" s="55"/>
      <c r="N8" s="55"/>
      <c r="O8" s="55"/>
      <c r="P8" s="55"/>
      <c r="Q8" s="55"/>
      <c r="R8" s="55"/>
      <c r="S8" s="55"/>
      <c r="T8" s="55"/>
      <c r="U8" s="55"/>
      <c r="V8" s="55"/>
      <c r="W8" s="55"/>
      <c r="X8" s="55"/>
      <c r="Y8" s="55"/>
      <c r="Z8" s="55"/>
      <c r="AA8" s="55"/>
      <c r="AB8" s="55"/>
      <c r="AC8" s="55"/>
      <c r="AD8" s="55"/>
      <c r="AE8" s="55"/>
      <c r="AF8" s="55"/>
      <c r="AG8" s="55"/>
      <c r="AH8" s="55"/>
      <c r="AI8" s="55"/>
      <c r="AJ8" s="55"/>
      <c r="AK8" s="55"/>
      <c r="AL8" s="55"/>
      <c r="AM8" s="55"/>
      <c r="AN8" s="55"/>
      <c r="AO8" s="55"/>
      <c r="AP8" s="55"/>
      <c r="AQ8" s="55"/>
      <c r="AR8" s="55"/>
      <c r="AS8" s="55"/>
      <c r="AT8" s="55"/>
      <c r="AU8" s="55"/>
      <c r="AV8" s="55"/>
      <c r="AW8" s="55"/>
      <c r="AX8" s="55"/>
      <c r="AY8" s="55"/>
      <c r="AZ8" s="55"/>
      <c r="BA8" s="55"/>
      <c r="BB8" s="55"/>
      <c r="BC8" s="55"/>
      <c r="BD8" s="55"/>
      <c r="BE8" s="55"/>
      <c r="BF8" s="55"/>
      <c r="BG8" s="55"/>
      <c r="BH8" s="55"/>
      <c r="BI8" s="55"/>
      <c r="BJ8" s="55"/>
      <c r="BK8" s="55"/>
      <c r="BL8" s="55"/>
      <c r="BM8" s="55"/>
      <c r="BN8" s="55"/>
      <c r="BO8" s="55"/>
      <c r="BP8" s="55"/>
      <c r="BQ8" s="55"/>
      <c r="BR8" s="55"/>
      <c r="BS8" s="55"/>
      <c r="BT8" s="55"/>
      <c r="BU8" s="55"/>
      <c r="BV8" s="55"/>
      <c r="BW8" s="55"/>
    </row>
    <row r="9" spans="1:75" ht="14.4" x14ac:dyDescent="0.25">
      <c r="A9" s="52"/>
      <c r="B9" s="52"/>
      <c r="C9" s="53"/>
      <c r="D9" s="67"/>
      <c r="E9" s="113" t="str">
        <f xml:space="preserve"> OpRev!E$56</f>
        <v>Operating Revenue</v>
      </c>
      <c r="F9" s="113">
        <f xml:space="preserve"> OpRev!F$56</f>
        <v>0</v>
      </c>
      <c r="G9" s="113" t="str">
        <f xml:space="preserve"> OpRev!G$56</f>
        <v>USDK / ORD</v>
      </c>
      <c r="H9" s="113">
        <f xml:space="preserve"> OpRev!H$56</f>
        <v>0</v>
      </c>
      <c r="I9" s="113">
        <f xml:space="preserve"> OpRev!I$56</f>
        <v>0</v>
      </c>
      <c r="J9" s="113">
        <f xml:space="preserve"> OpRev!J$56</f>
        <v>0</v>
      </c>
      <c r="K9" s="113">
        <f xml:space="preserve"> OpRev!K$56</f>
        <v>0</v>
      </c>
      <c r="L9" s="113">
        <f xml:space="preserve"> OpRev!L$56</f>
        <v>3776.625</v>
      </c>
      <c r="M9" s="113">
        <f xml:space="preserve"> OpRev!M$56</f>
        <v>7494.9874999999993</v>
      </c>
      <c r="N9" s="113">
        <f xml:space="preserve"> OpRev!N$56</f>
        <v>8258.15</v>
      </c>
      <c r="O9" s="113">
        <f xml:space="preserve"> OpRev!O$56</f>
        <v>17461.416000000001</v>
      </c>
      <c r="P9" s="113">
        <f xml:space="preserve"> OpRev!P$56</f>
        <v>3776.625</v>
      </c>
      <c r="Q9" s="113">
        <f xml:space="preserve"> OpRev!Q$56</f>
        <v>7494.9874999999993</v>
      </c>
      <c r="R9" s="113">
        <f xml:space="preserve"> OpRev!R$56</f>
        <v>8258.15</v>
      </c>
      <c r="S9" s="113">
        <f xml:space="preserve"> OpRev!S$56</f>
        <v>17461.416000000001</v>
      </c>
      <c r="T9" s="113">
        <f xml:space="preserve"> OpRev!T$56</f>
        <v>3776.625</v>
      </c>
      <c r="U9" s="113">
        <f xml:space="preserve"> OpRev!U$56</f>
        <v>7494.9874999999993</v>
      </c>
      <c r="V9" s="113">
        <f xml:space="preserve"> OpRev!V$56</f>
        <v>8258.15</v>
      </c>
      <c r="W9" s="113">
        <f xml:space="preserve"> OpRev!W$56</f>
        <v>17461.416000000001</v>
      </c>
      <c r="X9" s="113">
        <f xml:space="preserve"> OpRev!X$56</f>
        <v>6875.7780000000002</v>
      </c>
      <c r="Y9" s="113">
        <f xml:space="preserve"> OpRev!Y$56</f>
        <v>7494.9874999999993</v>
      </c>
      <c r="Z9" s="113">
        <f xml:space="preserve"> OpRev!Z$56</f>
        <v>8258.15</v>
      </c>
      <c r="AA9" s="113">
        <f xml:space="preserve"> OpRev!AA$56</f>
        <v>14370.63</v>
      </c>
      <c r="AB9" s="113">
        <f xml:space="preserve"> OpRev!AB$56</f>
        <v>6800.2199999999993</v>
      </c>
      <c r="AC9" s="113">
        <f xml:space="preserve"> OpRev!AC$56</f>
        <v>7494.9874999999993</v>
      </c>
      <c r="AD9" s="113">
        <f xml:space="preserve"> OpRev!AD$56</f>
        <v>8258.15</v>
      </c>
      <c r="AE9" s="113">
        <f xml:space="preserve"> OpRev!AE$56</f>
        <v>14370.63</v>
      </c>
      <c r="AF9" s="113">
        <f xml:space="preserve"> OpRev!AF$56</f>
        <v>6800.2199999999993</v>
      </c>
      <c r="AG9" s="113">
        <f xml:space="preserve"> OpRev!AG$56</f>
        <v>7494.9874999999993</v>
      </c>
      <c r="AH9" s="113">
        <f xml:space="preserve"> OpRev!AH$56</f>
        <v>8258.15</v>
      </c>
      <c r="AI9" s="113">
        <f xml:space="preserve"> OpRev!AI$56</f>
        <v>14370.63</v>
      </c>
      <c r="AJ9" s="113">
        <f xml:space="preserve"> OpRev!AJ$56</f>
        <v>6800.2199999999993</v>
      </c>
      <c r="AK9" s="113">
        <f xml:space="preserve"> OpRev!AK$56</f>
        <v>7494.9874999999993</v>
      </c>
      <c r="AL9" s="113">
        <f xml:space="preserve"> OpRev!AL$56</f>
        <v>8258.15</v>
      </c>
      <c r="AM9" s="113">
        <f xml:space="preserve"> OpRev!AM$56</f>
        <v>14370.63</v>
      </c>
      <c r="AN9" s="113">
        <f xml:space="preserve"> OpRev!AN$56</f>
        <v>6875.7780000000002</v>
      </c>
      <c r="AO9" s="113">
        <f xml:space="preserve"> OpRev!AO$56</f>
        <v>7494.9874999999993</v>
      </c>
      <c r="AP9" s="113">
        <f xml:space="preserve"> OpRev!AP$56</f>
        <v>8258.15</v>
      </c>
      <c r="AQ9" s="113">
        <f xml:space="preserve"> OpRev!AQ$56</f>
        <v>14370.63</v>
      </c>
      <c r="AR9" s="113">
        <f xml:space="preserve"> OpRev!AR$56</f>
        <v>6800.2199999999993</v>
      </c>
      <c r="AS9" s="113">
        <f xml:space="preserve"> OpRev!AS$56</f>
        <v>7494.9874999999993</v>
      </c>
      <c r="AT9" s="113">
        <f xml:space="preserve"> OpRev!AT$56</f>
        <v>8258.15</v>
      </c>
      <c r="AU9" s="113">
        <f xml:space="preserve"> OpRev!AU$56</f>
        <v>14370.63</v>
      </c>
      <c r="AV9" s="113">
        <f xml:space="preserve"> OpRev!AV$56</f>
        <v>6800.2199999999993</v>
      </c>
      <c r="AW9" s="113">
        <f xml:space="preserve"> OpRev!AW$56</f>
        <v>7494.9874999999993</v>
      </c>
      <c r="AX9" s="113">
        <f xml:space="preserve"> OpRev!AX$56</f>
        <v>8258.15</v>
      </c>
      <c r="AY9" s="113">
        <f xml:space="preserve"> OpRev!AY$56</f>
        <v>14370.63</v>
      </c>
      <c r="AZ9" s="113">
        <f xml:space="preserve"> OpRev!AZ$56</f>
        <v>6800.2199999999993</v>
      </c>
      <c r="BA9" s="113">
        <f xml:space="preserve"> OpRev!BA$56</f>
        <v>7494.9874999999993</v>
      </c>
      <c r="BB9" s="113">
        <f xml:space="preserve"> OpRev!BB$56</f>
        <v>8258.15</v>
      </c>
      <c r="BC9" s="113">
        <f xml:space="preserve"> OpRev!BC$56</f>
        <v>14370.63</v>
      </c>
      <c r="BD9" s="113">
        <f xml:space="preserve"> OpRev!BD$56</f>
        <v>6875.7780000000002</v>
      </c>
      <c r="BE9" s="113">
        <f xml:space="preserve"> OpRev!BE$56</f>
        <v>7494.9874999999993</v>
      </c>
      <c r="BF9" s="113">
        <f xml:space="preserve"> OpRev!BF$56</f>
        <v>8258.15</v>
      </c>
      <c r="BG9" s="113">
        <f xml:space="preserve"> OpRev!BG$56</f>
        <v>14370.63</v>
      </c>
      <c r="BH9" s="113">
        <f xml:space="preserve"> OpRev!BH$56</f>
        <v>6800.2199999999993</v>
      </c>
      <c r="BI9" s="113">
        <f xml:space="preserve"> OpRev!BI$56</f>
        <v>7494.9874999999993</v>
      </c>
      <c r="BJ9" s="113">
        <f xml:space="preserve"> OpRev!BJ$56</f>
        <v>8258.15</v>
      </c>
      <c r="BK9" s="113">
        <f xml:space="preserve"> OpRev!BK$56</f>
        <v>14370.63</v>
      </c>
      <c r="BL9" s="113">
        <f xml:space="preserve"> OpRev!BL$56</f>
        <v>6800.2199999999993</v>
      </c>
      <c r="BM9" s="113">
        <f xml:space="preserve"> OpRev!BM$56</f>
        <v>7494.9874999999993</v>
      </c>
      <c r="BN9" s="113">
        <f xml:space="preserve"> OpRev!BN$56</f>
        <v>8258.15</v>
      </c>
      <c r="BO9" s="113">
        <f xml:space="preserve"> OpRev!BO$56</f>
        <v>14370.63</v>
      </c>
      <c r="BP9" s="113">
        <f xml:space="preserve"> OpRev!BP$56</f>
        <v>6800.2199999999993</v>
      </c>
      <c r="BQ9" s="113">
        <f xml:space="preserve"> OpRev!BQ$56</f>
        <v>7494.9874999999993</v>
      </c>
      <c r="BR9" s="113">
        <f xml:space="preserve"> OpRev!BR$56</f>
        <v>8258.15</v>
      </c>
      <c r="BS9" s="113">
        <f xml:space="preserve"> OpRev!BS$56</f>
        <v>14370.63</v>
      </c>
      <c r="BT9" s="113">
        <f xml:space="preserve"> OpRev!BT$56</f>
        <v>0</v>
      </c>
      <c r="BU9" s="113">
        <f xml:space="preserve"> OpRev!BU$56</f>
        <v>0</v>
      </c>
      <c r="BV9" s="113">
        <f xml:space="preserve"> OpRev!BV$56</f>
        <v>0</v>
      </c>
      <c r="BW9" s="113">
        <f xml:space="preserve"> OpRev!BW$56</f>
        <v>0</v>
      </c>
    </row>
    <row r="10" spans="1:75" ht="14.4" x14ac:dyDescent="0.25">
      <c r="A10" s="52"/>
      <c r="B10" s="52"/>
      <c r="C10" s="53"/>
      <c r="D10" s="67"/>
      <c r="E10" s="236" t="str">
        <f xml:space="preserve"> OpCost!E$101</f>
        <v>operating cost</v>
      </c>
      <c r="F10" s="236">
        <f xml:space="preserve"> OpCost!F$101</f>
        <v>0</v>
      </c>
      <c r="G10" s="236" t="str">
        <f xml:space="preserve"> OpCost!G$101</f>
        <v>USD k</v>
      </c>
      <c r="H10" s="236">
        <f xml:space="preserve"> OpCost!H$101</f>
        <v>-183987.31500000006</v>
      </c>
      <c r="I10" s="236">
        <f xml:space="preserve"> OpCost!I$101</f>
        <v>0</v>
      </c>
      <c r="J10" s="236">
        <f xml:space="preserve"> OpCost!J$101</f>
        <v>0</v>
      </c>
      <c r="K10" s="236">
        <f xml:space="preserve"> OpCost!K$101</f>
        <v>0</v>
      </c>
      <c r="L10" s="236">
        <f xml:space="preserve"> OpCost!L$101</f>
        <v>-2637.45</v>
      </c>
      <c r="M10" s="236">
        <f xml:space="preserve"> OpCost!M$101</f>
        <v>-2989.1750000000002</v>
      </c>
      <c r="N10" s="236">
        <f xml:space="preserve"> OpCost!N$101</f>
        <v>-3074.38</v>
      </c>
      <c r="O10" s="236">
        <f xml:space="preserve"> OpCost!O$101</f>
        <v>-3567.04</v>
      </c>
      <c r="P10" s="236">
        <f xml:space="preserve"> OpCost!P$101</f>
        <v>-2637.45</v>
      </c>
      <c r="Q10" s="236">
        <f xml:space="preserve"> OpCost!Q$101</f>
        <v>-2989.1750000000002</v>
      </c>
      <c r="R10" s="236">
        <f xml:space="preserve"> OpCost!R$101</f>
        <v>-3074.38</v>
      </c>
      <c r="S10" s="236">
        <f xml:space="preserve"> OpCost!S$101</f>
        <v>-3567.04</v>
      </c>
      <c r="T10" s="236">
        <f xml:space="preserve"> OpCost!T$101</f>
        <v>-2637.45</v>
      </c>
      <c r="U10" s="236">
        <f xml:space="preserve"> OpCost!U$101</f>
        <v>-2989.1750000000002</v>
      </c>
      <c r="V10" s="236">
        <f xml:space="preserve"> OpCost!V$101</f>
        <v>-3074.38</v>
      </c>
      <c r="W10" s="236">
        <f xml:space="preserve"> OpCost!W$101</f>
        <v>-3567.04</v>
      </c>
      <c r="X10" s="236">
        <f xml:space="preserve"> OpCost!X$101</f>
        <v>-2839.48</v>
      </c>
      <c r="Y10" s="236">
        <f xml:space="preserve"> OpCost!Y$101</f>
        <v>-2989.1750000000002</v>
      </c>
      <c r="Z10" s="236">
        <f xml:space="preserve"> OpCost!Z$101</f>
        <v>-3074.38</v>
      </c>
      <c r="AA10" s="236">
        <f xml:space="preserve"> OpCost!AA$101</f>
        <v>-3366.94</v>
      </c>
      <c r="AB10" s="236">
        <f xml:space="preserve"> OpCost!AB$101</f>
        <v>-2833.2</v>
      </c>
      <c r="AC10" s="236">
        <f xml:space="preserve"> OpCost!AC$101</f>
        <v>-2989.1750000000002</v>
      </c>
      <c r="AD10" s="236">
        <f xml:space="preserve"> OpCost!AD$101</f>
        <v>-3074.38</v>
      </c>
      <c r="AE10" s="236">
        <f xml:space="preserve"> OpCost!AE$101</f>
        <v>-3366.94</v>
      </c>
      <c r="AF10" s="236">
        <f xml:space="preserve"> OpCost!AF$101</f>
        <v>-2833.2</v>
      </c>
      <c r="AG10" s="236">
        <f xml:space="preserve"> OpCost!AG$101</f>
        <v>-2989.1750000000002</v>
      </c>
      <c r="AH10" s="236">
        <f xml:space="preserve"> OpCost!AH$101</f>
        <v>-3074.38</v>
      </c>
      <c r="AI10" s="236">
        <f xml:space="preserve"> OpCost!AI$101</f>
        <v>-3366.94</v>
      </c>
      <c r="AJ10" s="236">
        <f xml:space="preserve"> OpCost!AJ$101</f>
        <v>-2833.2</v>
      </c>
      <c r="AK10" s="236">
        <f xml:space="preserve"> OpCost!AK$101</f>
        <v>-2989.1750000000002</v>
      </c>
      <c r="AL10" s="236">
        <f xml:space="preserve"> OpCost!AL$101</f>
        <v>-3074.38</v>
      </c>
      <c r="AM10" s="236">
        <f xml:space="preserve"> OpCost!AM$101</f>
        <v>-3366.94</v>
      </c>
      <c r="AN10" s="236">
        <f xml:space="preserve"> OpCost!AN$101</f>
        <v>-2839.48</v>
      </c>
      <c r="AO10" s="236">
        <f xml:space="preserve"> OpCost!AO$101</f>
        <v>-2989.1750000000002</v>
      </c>
      <c r="AP10" s="236">
        <f xml:space="preserve"> OpCost!AP$101</f>
        <v>-3074.38</v>
      </c>
      <c r="AQ10" s="236">
        <f xml:space="preserve"> OpCost!AQ$101</f>
        <v>-3366.94</v>
      </c>
      <c r="AR10" s="236">
        <f xml:space="preserve"> OpCost!AR$101</f>
        <v>-2833.2</v>
      </c>
      <c r="AS10" s="236">
        <f xml:space="preserve"> OpCost!AS$101</f>
        <v>-2989.1750000000002</v>
      </c>
      <c r="AT10" s="236">
        <f xml:space="preserve"> OpCost!AT$101</f>
        <v>-3074.38</v>
      </c>
      <c r="AU10" s="236">
        <f xml:space="preserve"> OpCost!AU$101</f>
        <v>-3366.94</v>
      </c>
      <c r="AV10" s="236">
        <f xml:space="preserve"> OpCost!AV$101</f>
        <v>-2833.2</v>
      </c>
      <c r="AW10" s="236">
        <f xml:space="preserve"> OpCost!AW$101</f>
        <v>-2989.1750000000002</v>
      </c>
      <c r="AX10" s="236">
        <f xml:space="preserve"> OpCost!AX$101</f>
        <v>-3074.38</v>
      </c>
      <c r="AY10" s="236">
        <f xml:space="preserve"> OpCost!AY$101</f>
        <v>-3366.94</v>
      </c>
      <c r="AZ10" s="236">
        <f xml:space="preserve"> OpCost!AZ$101</f>
        <v>-2833.2</v>
      </c>
      <c r="BA10" s="236">
        <f xml:space="preserve"> OpCost!BA$101</f>
        <v>-2989.1750000000002</v>
      </c>
      <c r="BB10" s="236">
        <f xml:space="preserve"> OpCost!BB$101</f>
        <v>-3074.38</v>
      </c>
      <c r="BC10" s="236">
        <f xml:space="preserve"> OpCost!BC$101</f>
        <v>-3366.94</v>
      </c>
      <c r="BD10" s="236">
        <f xml:space="preserve"> OpCost!BD$101</f>
        <v>-2839.48</v>
      </c>
      <c r="BE10" s="236">
        <f xml:space="preserve"> OpCost!BE$101</f>
        <v>-2989.1750000000002</v>
      </c>
      <c r="BF10" s="236">
        <f xml:space="preserve"> OpCost!BF$101</f>
        <v>-3074.38</v>
      </c>
      <c r="BG10" s="236">
        <f xml:space="preserve"> OpCost!BG$101</f>
        <v>-3366.94</v>
      </c>
      <c r="BH10" s="236">
        <f xml:space="preserve"> OpCost!BH$101</f>
        <v>-2833.2</v>
      </c>
      <c r="BI10" s="236">
        <f xml:space="preserve"> OpCost!BI$101</f>
        <v>-2989.1750000000002</v>
      </c>
      <c r="BJ10" s="236">
        <f xml:space="preserve"> OpCost!BJ$101</f>
        <v>-3074.38</v>
      </c>
      <c r="BK10" s="236">
        <f xml:space="preserve"> OpCost!BK$101</f>
        <v>-3366.94</v>
      </c>
      <c r="BL10" s="236">
        <f xml:space="preserve"> OpCost!BL$101</f>
        <v>-2833.2</v>
      </c>
      <c r="BM10" s="236">
        <f xml:space="preserve"> OpCost!BM$101</f>
        <v>-2989.1750000000002</v>
      </c>
      <c r="BN10" s="236">
        <f xml:space="preserve"> OpCost!BN$101</f>
        <v>-3074.38</v>
      </c>
      <c r="BO10" s="236">
        <f xml:space="preserve"> OpCost!BO$101</f>
        <v>-3366.94</v>
      </c>
      <c r="BP10" s="236">
        <f xml:space="preserve"> OpCost!BP$101</f>
        <v>-2833.2</v>
      </c>
      <c r="BQ10" s="236">
        <f xml:space="preserve"> OpCost!BQ$101</f>
        <v>-2989.1750000000002</v>
      </c>
      <c r="BR10" s="236">
        <f xml:space="preserve"> OpCost!BR$101</f>
        <v>-3074.38</v>
      </c>
      <c r="BS10" s="236">
        <f xml:space="preserve"> OpCost!BS$101</f>
        <v>-3366.94</v>
      </c>
      <c r="BT10" s="236">
        <f xml:space="preserve"> OpCost!BT$101</f>
        <v>0</v>
      </c>
      <c r="BU10" s="236">
        <f xml:space="preserve"> OpCost!BU$101</f>
        <v>0</v>
      </c>
      <c r="BV10" s="236">
        <f xml:space="preserve"> OpCost!BV$101</f>
        <v>0</v>
      </c>
      <c r="BW10" s="236">
        <f xml:space="preserve"> OpCost!BW$101</f>
        <v>0</v>
      </c>
    </row>
    <row r="11" spans="1:75" s="182" customFormat="1" ht="14.4" x14ac:dyDescent="0.25">
      <c r="A11" s="177"/>
      <c r="B11" s="178"/>
      <c r="C11" s="179"/>
      <c r="D11" s="180"/>
      <c r="E11" s="254" t="s">
        <v>72</v>
      </c>
      <c r="F11" s="181"/>
      <c r="G11" s="181" t="str">
        <f>Smu</f>
        <v>USD k</v>
      </c>
      <c r="H11" s="181">
        <f xml:space="preserve"> SUM(J11:BW11)</f>
        <v>370300.74450000003</v>
      </c>
      <c r="I11" s="181"/>
      <c r="J11" s="181">
        <f t="shared" ref="J11:BU11" si="0" xml:space="preserve"> SUM(J9:J10)</f>
        <v>0</v>
      </c>
      <c r="K11" s="181">
        <f t="shared" si="0"/>
        <v>0</v>
      </c>
      <c r="L11" s="181">
        <f t="shared" si="0"/>
        <v>1139.1750000000002</v>
      </c>
      <c r="M11" s="181">
        <f t="shared" si="0"/>
        <v>4505.8124999999991</v>
      </c>
      <c r="N11" s="181">
        <f t="shared" si="0"/>
        <v>5183.7699999999995</v>
      </c>
      <c r="O11" s="181">
        <f t="shared" si="0"/>
        <v>13894.376</v>
      </c>
      <c r="P11" s="181">
        <f t="shared" si="0"/>
        <v>1139.1750000000002</v>
      </c>
      <c r="Q11" s="181">
        <f t="shared" si="0"/>
        <v>4505.8124999999991</v>
      </c>
      <c r="R11" s="181">
        <f t="shared" si="0"/>
        <v>5183.7699999999995</v>
      </c>
      <c r="S11" s="181">
        <f t="shared" si="0"/>
        <v>13894.376</v>
      </c>
      <c r="T11" s="181">
        <f t="shared" si="0"/>
        <v>1139.1750000000002</v>
      </c>
      <c r="U11" s="181">
        <f t="shared" si="0"/>
        <v>4505.8124999999991</v>
      </c>
      <c r="V11" s="181">
        <f t="shared" si="0"/>
        <v>5183.7699999999995</v>
      </c>
      <c r="W11" s="181">
        <f t="shared" si="0"/>
        <v>13894.376</v>
      </c>
      <c r="X11" s="181">
        <f t="shared" si="0"/>
        <v>4036.2980000000002</v>
      </c>
      <c r="Y11" s="181">
        <f t="shared" si="0"/>
        <v>4505.8124999999991</v>
      </c>
      <c r="Z11" s="181">
        <f t="shared" si="0"/>
        <v>5183.7699999999995</v>
      </c>
      <c r="AA11" s="181">
        <f t="shared" si="0"/>
        <v>11003.689999999999</v>
      </c>
      <c r="AB11" s="181">
        <f t="shared" si="0"/>
        <v>3967.0199999999995</v>
      </c>
      <c r="AC11" s="181">
        <f t="shared" si="0"/>
        <v>4505.8124999999991</v>
      </c>
      <c r="AD11" s="181">
        <f t="shared" si="0"/>
        <v>5183.7699999999995</v>
      </c>
      <c r="AE11" s="181">
        <f t="shared" si="0"/>
        <v>11003.689999999999</v>
      </c>
      <c r="AF11" s="181">
        <f t="shared" si="0"/>
        <v>3967.0199999999995</v>
      </c>
      <c r="AG11" s="181">
        <f t="shared" si="0"/>
        <v>4505.8124999999991</v>
      </c>
      <c r="AH11" s="181">
        <f t="shared" si="0"/>
        <v>5183.7699999999995</v>
      </c>
      <c r="AI11" s="181">
        <f t="shared" si="0"/>
        <v>11003.689999999999</v>
      </c>
      <c r="AJ11" s="181">
        <f t="shared" si="0"/>
        <v>3967.0199999999995</v>
      </c>
      <c r="AK11" s="181">
        <f t="shared" si="0"/>
        <v>4505.8124999999991</v>
      </c>
      <c r="AL11" s="181">
        <f t="shared" si="0"/>
        <v>5183.7699999999995</v>
      </c>
      <c r="AM11" s="181">
        <f t="shared" si="0"/>
        <v>11003.689999999999</v>
      </c>
      <c r="AN11" s="181">
        <f t="shared" si="0"/>
        <v>4036.2980000000002</v>
      </c>
      <c r="AO11" s="181">
        <f t="shared" si="0"/>
        <v>4505.8124999999991</v>
      </c>
      <c r="AP11" s="181">
        <f t="shared" si="0"/>
        <v>5183.7699999999995</v>
      </c>
      <c r="AQ11" s="181">
        <f t="shared" si="0"/>
        <v>11003.689999999999</v>
      </c>
      <c r="AR11" s="181">
        <f t="shared" si="0"/>
        <v>3967.0199999999995</v>
      </c>
      <c r="AS11" s="181">
        <f t="shared" si="0"/>
        <v>4505.8124999999991</v>
      </c>
      <c r="AT11" s="181">
        <f t="shared" si="0"/>
        <v>5183.7699999999995</v>
      </c>
      <c r="AU11" s="181">
        <f t="shared" si="0"/>
        <v>11003.689999999999</v>
      </c>
      <c r="AV11" s="181">
        <f t="shared" si="0"/>
        <v>3967.0199999999995</v>
      </c>
      <c r="AW11" s="181">
        <f t="shared" si="0"/>
        <v>4505.8124999999991</v>
      </c>
      <c r="AX11" s="181">
        <f t="shared" si="0"/>
        <v>5183.7699999999995</v>
      </c>
      <c r="AY11" s="181">
        <f t="shared" si="0"/>
        <v>11003.689999999999</v>
      </c>
      <c r="AZ11" s="181">
        <f t="shared" si="0"/>
        <v>3967.0199999999995</v>
      </c>
      <c r="BA11" s="181">
        <f t="shared" si="0"/>
        <v>4505.8124999999991</v>
      </c>
      <c r="BB11" s="181">
        <f t="shared" si="0"/>
        <v>5183.7699999999995</v>
      </c>
      <c r="BC11" s="181">
        <f t="shared" si="0"/>
        <v>11003.689999999999</v>
      </c>
      <c r="BD11" s="181">
        <f t="shared" si="0"/>
        <v>4036.2980000000002</v>
      </c>
      <c r="BE11" s="181">
        <f t="shared" si="0"/>
        <v>4505.8124999999991</v>
      </c>
      <c r="BF11" s="181">
        <f t="shared" si="0"/>
        <v>5183.7699999999995</v>
      </c>
      <c r="BG11" s="181">
        <f t="shared" si="0"/>
        <v>11003.689999999999</v>
      </c>
      <c r="BH11" s="181">
        <f t="shared" si="0"/>
        <v>3967.0199999999995</v>
      </c>
      <c r="BI11" s="181">
        <f t="shared" si="0"/>
        <v>4505.8124999999991</v>
      </c>
      <c r="BJ11" s="181">
        <f t="shared" si="0"/>
        <v>5183.7699999999995</v>
      </c>
      <c r="BK11" s="181">
        <f t="shared" si="0"/>
        <v>11003.689999999999</v>
      </c>
      <c r="BL11" s="181">
        <f t="shared" si="0"/>
        <v>3967.0199999999995</v>
      </c>
      <c r="BM11" s="181">
        <f t="shared" si="0"/>
        <v>4505.8124999999991</v>
      </c>
      <c r="BN11" s="181">
        <f t="shared" si="0"/>
        <v>5183.7699999999995</v>
      </c>
      <c r="BO11" s="181">
        <f t="shared" si="0"/>
        <v>11003.689999999999</v>
      </c>
      <c r="BP11" s="181">
        <f t="shared" si="0"/>
        <v>3967.0199999999995</v>
      </c>
      <c r="BQ11" s="181">
        <f t="shared" si="0"/>
        <v>4505.8124999999991</v>
      </c>
      <c r="BR11" s="181">
        <f t="shared" si="0"/>
        <v>5183.7699999999995</v>
      </c>
      <c r="BS11" s="181">
        <f t="shared" si="0"/>
        <v>11003.689999999999</v>
      </c>
      <c r="BT11" s="181">
        <f t="shared" si="0"/>
        <v>0</v>
      </c>
      <c r="BU11" s="181">
        <f t="shared" si="0"/>
        <v>0</v>
      </c>
      <c r="BV11" s="181">
        <f t="shared" ref="BV11:BW11" si="1" xml:space="preserve"> SUM(BV9:BV10)</f>
        <v>0</v>
      </c>
      <c r="BW11" s="181">
        <f t="shared" si="1"/>
        <v>0</v>
      </c>
    </row>
    <row r="12" spans="1:75" ht="14.4" x14ac:dyDescent="0.25">
      <c r="A12" s="128"/>
      <c r="B12" s="52"/>
      <c r="C12" s="53"/>
      <c r="D12" s="129"/>
      <c r="E12" s="55"/>
      <c r="F12" s="55"/>
      <c r="G12" s="55"/>
      <c r="H12" s="55"/>
      <c r="I12" s="55"/>
      <c r="J12" s="55"/>
      <c r="K12" s="55"/>
      <c r="L12" s="55"/>
      <c r="M12" s="55"/>
      <c r="N12" s="55"/>
      <c r="O12" s="55"/>
      <c r="P12" s="55"/>
      <c r="Q12" s="55"/>
      <c r="R12" s="55"/>
      <c r="S12" s="55"/>
      <c r="T12" s="55"/>
      <c r="U12" s="55"/>
      <c r="V12" s="55"/>
      <c r="W12" s="55"/>
      <c r="X12" s="55"/>
      <c r="Y12" s="55"/>
      <c r="Z12" s="55"/>
      <c r="AA12" s="55"/>
      <c r="AB12" s="55"/>
      <c r="AC12" s="55"/>
      <c r="AD12" s="55"/>
      <c r="AE12" s="55"/>
      <c r="AF12" s="55"/>
      <c r="AG12" s="55"/>
      <c r="AH12" s="55"/>
      <c r="AI12" s="55"/>
      <c r="AJ12" s="55"/>
      <c r="AK12" s="55"/>
      <c r="AL12" s="55"/>
      <c r="AM12" s="55"/>
      <c r="AN12" s="55"/>
      <c r="AO12" s="55"/>
      <c r="AP12" s="55"/>
      <c r="AQ12" s="55"/>
      <c r="AR12" s="55"/>
      <c r="AS12" s="55"/>
      <c r="AT12" s="55"/>
      <c r="AU12" s="55"/>
      <c r="AV12" s="55"/>
      <c r="AW12" s="55"/>
      <c r="AX12" s="55"/>
      <c r="AY12" s="55"/>
      <c r="AZ12" s="55"/>
      <c r="BA12" s="55"/>
      <c r="BB12" s="55"/>
      <c r="BC12" s="55"/>
      <c r="BD12" s="55"/>
      <c r="BE12" s="55"/>
      <c r="BF12" s="55"/>
      <c r="BG12" s="55"/>
      <c r="BH12" s="55"/>
      <c r="BI12" s="55"/>
      <c r="BJ12" s="55"/>
      <c r="BK12" s="55"/>
      <c r="BL12" s="55"/>
      <c r="BM12" s="55"/>
      <c r="BN12" s="55"/>
      <c r="BO12" s="55"/>
      <c r="BP12" s="55"/>
      <c r="BQ12" s="55"/>
      <c r="BR12" s="55"/>
      <c r="BS12" s="55"/>
      <c r="BT12" s="55"/>
      <c r="BU12" s="55"/>
      <c r="BV12" s="55"/>
      <c r="BW12" s="55"/>
    </row>
    <row r="13" spans="1:75" ht="14.4" x14ac:dyDescent="0.25">
      <c r="A13" s="52"/>
      <c r="B13" s="52"/>
      <c r="C13" s="53"/>
      <c r="D13" s="67"/>
      <c r="E13" s="236" t="str">
        <f xml:space="preserve"> NCA!E$13</f>
        <v xml:space="preserve">accounting depreciation </v>
      </c>
      <c r="F13" s="236">
        <f xml:space="preserve"> NCA!F$13</f>
        <v>0</v>
      </c>
      <c r="G13" s="236" t="str">
        <f xml:space="preserve"> NCA!G$13</f>
        <v>USD k</v>
      </c>
      <c r="H13" s="236">
        <f xml:space="preserve"> NCA!H$13</f>
        <v>-132000</v>
      </c>
      <c r="I13" s="236">
        <f xml:space="preserve"> NCA!I$13</f>
        <v>0</v>
      </c>
      <c r="J13" s="236">
        <f xml:space="preserve"> NCA!J$13</f>
        <v>0</v>
      </c>
      <c r="K13" s="236">
        <f xml:space="preserve"> NCA!K$13</f>
        <v>0</v>
      </c>
      <c r="L13" s="236">
        <f xml:space="preserve"> NCA!L$13</f>
        <v>-2750</v>
      </c>
      <c r="M13" s="236">
        <f xml:space="preserve"> NCA!M$13</f>
        <v>-2750</v>
      </c>
      <c r="N13" s="236">
        <f xml:space="preserve"> NCA!N$13</f>
        <v>-2750</v>
      </c>
      <c r="O13" s="236">
        <f xml:space="preserve"> NCA!O$13</f>
        <v>-2750</v>
      </c>
      <c r="P13" s="236">
        <f xml:space="preserve"> NCA!P$13</f>
        <v>-2750</v>
      </c>
      <c r="Q13" s="236">
        <f xml:space="preserve"> NCA!Q$13</f>
        <v>-2750</v>
      </c>
      <c r="R13" s="236">
        <f xml:space="preserve"> NCA!R$13</f>
        <v>-2750</v>
      </c>
      <c r="S13" s="236">
        <f xml:space="preserve"> NCA!S$13</f>
        <v>-2750</v>
      </c>
      <c r="T13" s="236">
        <f xml:space="preserve"> NCA!T$13</f>
        <v>-2750</v>
      </c>
      <c r="U13" s="236">
        <f xml:space="preserve"> NCA!U$13</f>
        <v>-2750</v>
      </c>
      <c r="V13" s="236">
        <f xml:space="preserve"> NCA!V$13</f>
        <v>-2750</v>
      </c>
      <c r="W13" s="236">
        <f xml:space="preserve"> NCA!W$13</f>
        <v>-2750</v>
      </c>
      <c r="X13" s="236">
        <f xml:space="preserve"> NCA!X$13</f>
        <v>-2750</v>
      </c>
      <c r="Y13" s="236">
        <f xml:space="preserve"> NCA!Y$13</f>
        <v>-2750</v>
      </c>
      <c r="Z13" s="236">
        <f xml:space="preserve"> NCA!Z$13</f>
        <v>-2750</v>
      </c>
      <c r="AA13" s="236">
        <f xml:space="preserve"> NCA!AA$13</f>
        <v>-2750</v>
      </c>
      <c r="AB13" s="236">
        <f xml:space="preserve"> NCA!AB$13</f>
        <v>-2750</v>
      </c>
      <c r="AC13" s="236">
        <f xml:space="preserve"> NCA!AC$13</f>
        <v>-2750</v>
      </c>
      <c r="AD13" s="236">
        <f xml:space="preserve"> NCA!AD$13</f>
        <v>-2750</v>
      </c>
      <c r="AE13" s="236">
        <f xml:space="preserve"> NCA!AE$13</f>
        <v>-2750</v>
      </c>
      <c r="AF13" s="236">
        <f xml:space="preserve"> NCA!AF$13</f>
        <v>-2750</v>
      </c>
      <c r="AG13" s="236">
        <f xml:space="preserve"> NCA!AG$13</f>
        <v>-2750</v>
      </c>
      <c r="AH13" s="236">
        <f xml:space="preserve"> NCA!AH$13</f>
        <v>-2750</v>
      </c>
      <c r="AI13" s="236">
        <f xml:space="preserve"> NCA!AI$13</f>
        <v>-2750</v>
      </c>
      <c r="AJ13" s="236">
        <f xml:space="preserve"> NCA!AJ$13</f>
        <v>-2750</v>
      </c>
      <c r="AK13" s="236">
        <f xml:space="preserve"> NCA!AK$13</f>
        <v>-2750</v>
      </c>
      <c r="AL13" s="236">
        <f xml:space="preserve"> NCA!AL$13</f>
        <v>-2750</v>
      </c>
      <c r="AM13" s="236">
        <f xml:space="preserve"> NCA!AM$13</f>
        <v>-2750</v>
      </c>
      <c r="AN13" s="236">
        <f xml:space="preserve"> NCA!AN$13</f>
        <v>-2750</v>
      </c>
      <c r="AO13" s="236">
        <f xml:space="preserve"> NCA!AO$13</f>
        <v>-2750</v>
      </c>
      <c r="AP13" s="236">
        <f xml:space="preserve"> NCA!AP$13</f>
        <v>-2750</v>
      </c>
      <c r="AQ13" s="236">
        <f xml:space="preserve"> NCA!AQ$13</f>
        <v>-2750</v>
      </c>
      <c r="AR13" s="236">
        <f xml:space="preserve"> NCA!AR$13</f>
        <v>-2750</v>
      </c>
      <c r="AS13" s="236">
        <f xml:space="preserve"> NCA!AS$13</f>
        <v>-2750</v>
      </c>
      <c r="AT13" s="236">
        <f xml:space="preserve"> NCA!AT$13</f>
        <v>-2750</v>
      </c>
      <c r="AU13" s="236">
        <f xml:space="preserve"> NCA!AU$13</f>
        <v>-2750</v>
      </c>
      <c r="AV13" s="236">
        <f xml:space="preserve"> NCA!AV$13</f>
        <v>-2750</v>
      </c>
      <c r="AW13" s="236">
        <f xml:space="preserve"> NCA!AW$13</f>
        <v>-2750</v>
      </c>
      <c r="AX13" s="236">
        <f xml:space="preserve"> NCA!AX$13</f>
        <v>-2750</v>
      </c>
      <c r="AY13" s="236">
        <f xml:space="preserve"> NCA!AY$13</f>
        <v>-2750</v>
      </c>
      <c r="AZ13" s="236">
        <f xml:space="preserve"> NCA!AZ$13</f>
        <v>-2750</v>
      </c>
      <c r="BA13" s="236">
        <f xml:space="preserve"> NCA!BA$13</f>
        <v>-2750</v>
      </c>
      <c r="BB13" s="236">
        <f xml:space="preserve"> NCA!BB$13</f>
        <v>-2750</v>
      </c>
      <c r="BC13" s="236">
        <f xml:space="preserve"> NCA!BC$13</f>
        <v>-2750</v>
      </c>
      <c r="BD13" s="236">
        <f xml:space="preserve"> NCA!BD$13</f>
        <v>-2750</v>
      </c>
      <c r="BE13" s="236">
        <f xml:space="preserve"> NCA!BE$13</f>
        <v>-2750</v>
      </c>
      <c r="BF13" s="236">
        <f xml:space="preserve"> NCA!BF$13</f>
        <v>-2750</v>
      </c>
      <c r="BG13" s="236">
        <f xml:space="preserve"> NCA!BG$13</f>
        <v>-2750</v>
      </c>
      <c r="BH13" s="236">
        <f xml:space="preserve"> NCA!BH$13</f>
        <v>0</v>
      </c>
      <c r="BI13" s="236">
        <f xml:space="preserve"> NCA!BI$13</f>
        <v>0</v>
      </c>
      <c r="BJ13" s="236">
        <f xml:space="preserve"> NCA!BJ$13</f>
        <v>0</v>
      </c>
      <c r="BK13" s="236">
        <f xml:space="preserve"> NCA!BK$13</f>
        <v>0</v>
      </c>
      <c r="BL13" s="236">
        <f xml:space="preserve"> NCA!BL$13</f>
        <v>0</v>
      </c>
      <c r="BM13" s="236">
        <f xml:space="preserve"> NCA!BM$13</f>
        <v>0</v>
      </c>
      <c r="BN13" s="236">
        <f xml:space="preserve"> NCA!BN$13</f>
        <v>0</v>
      </c>
      <c r="BO13" s="236">
        <f xml:space="preserve"> NCA!BO$13</f>
        <v>0</v>
      </c>
      <c r="BP13" s="236">
        <f xml:space="preserve"> NCA!BP$13</f>
        <v>0</v>
      </c>
      <c r="BQ13" s="236">
        <f xml:space="preserve"> NCA!BQ$13</f>
        <v>0</v>
      </c>
      <c r="BR13" s="236">
        <f xml:space="preserve"> NCA!BR$13</f>
        <v>0</v>
      </c>
      <c r="BS13" s="236">
        <f xml:space="preserve"> NCA!BS$13</f>
        <v>0</v>
      </c>
      <c r="BT13" s="236">
        <f xml:space="preserve"> NCA!BT$13</f>
        <v>0</v>
      </c>
      <c r="BU13" s="236">
        <f xml:space="preserve"> NCA!BU$13</f>
        <v>0</v>
      </c>
      <c r="BV13" s="236">
        <f xml:space="preserve"> NCA!BV$13</f>
        <v>0</v>
      </c>
      <c r="BW13" s="236">
        <f xml:space="preserve"> NCA!BW$13</f>
        <v>0</v>
      </c>
    </row>
    <row r="14" spans="1:75" ht="14.4" x14ac:dyDescent="0.25">
      <c r="A14" s="52"/>
      <c r="B14" s="52"/>
      <c r="C14" s="53"/>
      <c r="D14" s="67"/>
      <c r="E14" s="236" t="str">
        <f xml:space="preserve"> Debt!E$42</f>
        <v>Finance cost</v>
      </c>
      <c r="F14" s="236">
        <f xml:space="preserve"> Debt!F$42</f>
        <v>0</v>
      </c>
      <c r="G14" s="236" t="str">
        <f xml:space="preserve"> Debt!G$42</f>
        <v>USD k</v>
      </c>
      <c r="H14" s="236">
        <f xml:space="preserve"> Debt!H$42</f>
        <v>-9562.5</v>
      </c>
      <c r="I14" s="236">
        <f xml:space="preserve"> Debt!I$42</f>
        <v>0</v>
      </c>
      <c r="J14" s="236">
        <f xml:space="preserve"> Debt!J$42</f>
        <v>0</v>
      </c>
      <c r="K14" s="236">
        <f xml:space="preserve"> Debt!K$42</f>
        <v>0</v>
      </c>
      <c r="L14" s="236">
        <f xml:space="preserve"> Debt!L$42</f>
        <v>-1125</v>
      </c>
      <c r="M14" s="236">
        <f xml:space="preserve"> Debt!M$42</f>
        <v>-1054.6875</v>
      </c>
      <c r="N14" s="236">
        <f xml:space="preserve"> Debt!N$42</f>
        <v>-984.375</v>
      </c>
      <c r="O14" s="236">
        <f xml:space="preserve"> Debt!O$42</f>
        <v>-914.0625</v>
      </c>
      <c r="P14" s="236">
        <f xml:space="preserve"> Debt!P$42</f>
        <v>-843.75</v>
      </c>
      <c r="Q14" s="236">
        <f xml:space="preserve"> Debt!Q$42</f>
        <v>-773.4375</v>
      </c>
      <c r="R14" s="236">
        <f xml:space="preserve"> Debt!R$42</f>
        <v>-703.125</v>
      </c>
      <c r="S14" s="236">
        <f xml:space="preserve"> Debt!S$42</f>
        <v>-632.8125</v>
      </c>
      <c r="T14" s="236">
        <f xml:space="preserve"> Debt!T$42</f>
        <v>-562.5</v>
      </c>
      <c r="U14" s="236">
        <f xml:space="preserve"> Debt!U$42</f>
        <v>-492.1875</v>
      </c>
      <c r="V14" s="236">
        <f xml:space="preserve"> Debt!V$42</f>
        <v>-421.875</v>
      </c>
      <c r="W14" s="236">
        <f xml:space="preserve"> Debt!W$42</f>
        <v>-351.5625</v>
      </c>
      <c r="X14" s="236">
        <f xml:space="preserve"> Debt!X$42</f>
        <v>-281.25</v>
      </c>
      <c r="Y14" s="236">
        <f xml:space="preserve"> Debt!Y$42</f>
        <v>-210.9375</v>
      </c>
      <c r="Z14" s="236">
        <f xml:space="preserve"> Debt!Z$42</f>
        <v>-140.625</v>
      </c>
      <c r="AA14" s="236">
        <f xml:space="preserve"> Debt!AA$42</f>
        <v>-70.3125</v>
      </c>
      <c r="AB14" s="236">
        <f xml:space="preserve"> Debt!AB$42</f>
        <v>0</v>
      </c>
      <c r="AC14" s="236">
        <f xml:space="preserve"> Debt!AC$42</f>
        <v>0</v>
      </c>
      <c r="AD14" s="236">
        <f xml:space="preserve"> Debt!AD$42</f>
        <v>0</v>
      </c>
      <c r="AE14" s="236">
        <f xml:space="preserve"> Debt!AE$42</f>
        <v>0</v>
      </c>
      <c r="AF14" s="236">
        <f xml:space="preserve"> Debt!AF$42</f>
        <v>0</v>
      </c>
      <c r="AG14" s="236">
        <f xml:space="preserve"> Debt!AG$42</f>
        <v>0</v>
      </c>
      <c r="AH14" s="236">
        <f xml:space="preserve"> Debt!AH$42</f>
        <v>0</v>
      </c>
      <c r="AI14" s="236">
        <f xml:space="preserve"> Debt!AI$42</f>
        <v>0</v>
      </c>
      <c r="AJ14" s="236">
        <f xml:space="preserve"> Debt!AJ$42</f>
        <v>0</v>
      </c>
      <c r="AK14" s="236">
        <f xml:space="preserve"> Debt!AK$42</f>
        <v>0</v>
      </c>
      <c r="AL14" s="236">
        <f xml:space="preserve"> Debt!AL$42</f>
        <v>0</v>
      </c>
      <c r="AM14" s="236">
        <f xml:space="preserve"> Debt!AM$42</f>
        <v>0</v>
      </c>
      <c r="AN14" s="236">
        <f xml:space="preserve"> Debt!AN$42</f>
        <v>0</v>
      </c>
      <c r="AO14" s="236">
        <f xml:space="preserve"> Debt!AO$42</f>
        <v>0</v>
      </c>
      <c r="AP14" s="236">
        <f xml:space="preserve"> Debt!AP$42</f>
        <v>0</v>
      </c>
      <c r="AQ14" s="236">
        <f xml:space="preserve"> Debt!AQ$42</f>
        <v>0</v>
      </c>
      <c r="AR14" s="236">
        <f xml:space="preserve"> Debt!AR$42</f>
        <v>0</v>
      </c>
      <c r="AS14" s="236">
        <f xml:space="preserve"> Debt!AS$42</f>
        <v>0</v>
      </c>
      <c r="AT14" s="236">
        <f xml:space="preserve"> Debt!AT$42</f>
        <v>0</v>
      </c>
      <c r="AU14" s="236">
        <f xml:space="preserve"> Debt!AU$42</f>
        <v>0</v>
      </c>
      <c r="AV14" s="236">
        <f xml:space="preserve"> Debt!AV$42</f>
        <v>0</v>
      </c>
      <c r="AW14" s="236">
        <f xml:space="preserve"> Debt!AW$42</f>
        <v>0</v>
      </c>
      <c r="AX14" s="236">
        <f xml:space="preserve"> Debt!AX$42</f>
        <v>0</v>
      </c>
      <c r="AY14" s="236">
        <f xml:space="preserve"> Debt!AY$42</f>
        <v>0</v>
      </c>
      <c r="AZ14" s="236">
        <f xml:space="preserve"> Debt!AZ$42</f>
        <v>0</v>
      </c>
      <c r="BA14" s="236">
        <f xml:space="preserve"> Debt!BA$42</f>
        <v>0</v>
      </c>
      <c r="BB14" s="236">
        <f xml:space="preserve"> Debt!BB$42</f>
        <v>0</v>
      </c>
      <c r="BC14" s="236">
        <f xml:space="preserve"> Debt!BC$42</f>
        <v>0</v>
      </c>
      <c r="BD14" s="236">
        <f xml:space="preserve"> Debt!BD$42</f>
        <v>0</v>
      </c>
      <c r="BE14" s="236">
        <f xml:space="preserve"> Debt!BE$42</f>
        <v>0</v>
      </c>
      <c r="BF14" s="236">
        <f xml:space="preserve"> Debt!BF$42</f>
        <v>0</v>
      </c>
      <c r="BG14" s="236">
        <f xml:space="preserve"> Debt!BG$42</f>
        <v>0</v>
      </c>
      <c r="BH14" s="236">
        <f xml:space="preserve"> Debt!BH$42</f>
        <v>0</v>
      </c>
      <c r="BI14" s="236">
        <f xml:space="preserve"> Debt!BI$42</f>
        <v>0</v>
      </c>
      <c r="BJ14" s="236">
        <f xml:space="preserve"> Debt!BJ$42</f>
        <v>0</v>
      </c>
      <c r="BK14" s="236">
        <f xml:space="preserve"> Debt!BK$42</f>
        <v>0</v>
      </c>
      <c r="BL14" s="236">
        <f xml:space="preserve"> Debt!BL$42</f>
        <v>0</v>
      </c>
      <c r="BM14" s="236">
        <f xml:space="preserve"> Debt!BM$42</f>
        <v>0</v>
      </c>
      <c r="BN14" s="236">
        <f xml:space="preserve"> Debt!BN$42</f>
        <v>0</v>
      </c>
      <c r="BO14" s="236">
        <f xml:space="preserve"> Debt!BO$42</f>
        <v>0</v>
      </c>
      <c r="BP14" s="236">
        <f xml:space="preserve"> Debt!BP$42</f>
        <v>0</v>
      </c>
      <c r="BQ14" s="236">
        <f xml:space="preserve"> Debt!BQ$42</f>
        <v>0</v>
      </c>
      <c r="BR14" s="236">
        <f xml:space="preserve"> Debt!BR$42</f>
        <v>0</v>
      </c>
      <c r="BS14" s="236">
        <f xml:space="preserve"> Debt!BS$42</f>
        <v>0</v>
      </c>
      <c r="BT14" s="236">
        <f xml:space="preserve"> Debt!BT$42</f>
        <v>0</v>
      </c>
      <c r="BU14" s="236">
        <f xml:space="preserve"> Debt!BU$42</f>
        <v>0</v>
      </c>
      <c r="BV14" s="236">
        <f xml:space="preserve"> Debt!BV$42</f>
        <v>0</v>
      </c>
      <c r="BW14" s="236">
        <f xml:space="preserve"> Debt!BW$42</f>
        <v>0</v>
      </c>
    </row>
    <row r="15" spans="1:75" s="182" customFormat="1" ht="14.4" x14ac:dyDescent="0.25">
      <c r="A15" s="177"/>
      <c r="B15" s="178"/>
      <c r="C15" s="179"/>
      <c r="D15" s="180"/>
      <c r="E15" s="181" t="s">
        <v>73</v>
      </c>
      <c r="F15" s="181"/>
      <c r="G15" s="181" t="str">
        <f>Smu</f>
        <v>USD k</v>
      </c>
      <c r="H15" s="181">
        <f xml:space="preserve"> SUM(J15:BW15)</f>
        <v>228738.24449999997</v>
      </c>
      <c r="I15" s="181"/>
      <c r="J15" s="181">
        <f t="shared" ref="J15:AO15" si="2" xml:space="preserve"> J11 + SUM(J13:J14)</f>
        <v>0</v>
      </c>
      <c r="K15" s="181">
        <f t="shared" si="2"/>
        <v>0</v>
      </c>
      <c r="L15" s="181">
        <f t="shared" si="2"/>
        <v>-2735.8249999999998</v>
      </c>
      <c r="M15" s="181">
        <f t="shared" si="2"/>
        <v>701.12499999999909</v>
      </c>
      <c r="N15" s="181">
        <f t="shared" si="2"/>
        <v>1449.3949999999995</v>
      </c>
      <c r="O15" s="181">
        <f t="shared" si="2"/>
        <v>10230.3135</v>
      </c>
      <c r="P15" s="181">
        <f t="shared" si="2"/>
        <v>-2454.5749999999998</v>
      </c>
      <c r="Q15" s="181">
        <f t="shared" si="2"/>
        <v>982.37499999999909</v>
      </c>
      <c r="R15" s="181">
        <f t="shared" si="2"/>
        <v>1730.6449999999995</v>
      </c>
      <c r="S15" s="181">
        <f t="shared" si="2"/>
        <v>10511.5635</v>
      </c>
      <c r="T15" s="181">
        <f t="shared" si="2"/>
        <v>-2173.3249999999998</v>
      </c>
      <c r="U15" s="181">
        <f t="shared" si="2"/>
        <v>1263.6249999999991</v>
      </c>
      <c r="V15" s="181">
        <f t="shared" si="2"/>
        <v>2011.8949999999995</v>
      </c>
      <c r="W15" s="181">
        <f t="shared" si="2"/>
        <v>10792.8135</v>
      </c>
      <c r="X15" s="181">
        <f t="shared" si="2"/>
        <v>1005.0480000000002</v>
      </c>
      <c r="Y15" s="181">
        <f t="shared" si="2"/>
        <v>1544.8749999999991</v>
      </c>
      <c r="Z15" s="181">
        <f t="shared" si="2"/>
        <v>2293.1449999999995</v>
      </c>
      <c r="AA15" s="181">
        <f t="shared" si="2"/>
        <v>8183.3774999999987</v>
      </c>
      <c r="AB15" s="181">
        <f t="shared" si="2"/>
        <v>1217.0199999999995</v>
      </c>
      <c r="AC15" s="181">
        <f t="shared" si="2"/>
        <v>1755.8124999999991</v>
      </c>
      <c r="AD15" s="181">
        <f t="shared" si="2"/>
        <v>2433.7699999999995</v>
      </c>
      <c r="AE15" s="181">
        <f t="shared" si="2"/>
        <v>8253.6899999999987</v>
      </c>
      <c r="AF15" s="181">
        <f t="shared" si="2"/>
        <v>1217.0199999999995</v>
      </c>
      <c r="AG15" s="181">
        <f t="shared" si="2"/>
        <v>1755.8124999999991</v>
      </c>
      <c r="AH15" s="181">
        <f t="shared" si="2"/>
        <v>2433.7699999999995</v>
      </c>
      <c r="AI15" s="181">
        <f t="shared" si="2"/>
        <v>8253.6899999999987</v>
      </c>
      <c r="AJ15" s="181">
        <f t="shared" si="2"/>
        <v>1217.0199999999995</v>
      </c>
      <c r="AK15" s="181">
        <f t="shared" si="2"/>
        <v>1755.8124999999991</v>
      </c>
      <c r="AL15" s="181">
        <f t="shared" si="2"/>
        <v>2433.7699999999995</v>
      </c>
      <c r="AM15" s="181">
        <f t="shared" si="2"/>
        <v>8253.6899999999987</v>
      </c>
      <c r="AN15" s="181">
        <f t="shared" si="2"/>
        <v>1286.2980000000002</v>
      </c>
      <c r="AO15" s="181">
        <f t="shared" si="2"/>
        <v>1755.8124999999991</v>
      </c>
      <c r="AP15" s="181">
        <f t="shared" ref="AP15:BU15" si="3" xml:space="preserve"> AP11 + SUM(AP13:AP14)</f>
        <v>2433.7699999999995</v>
      </c>
      <c r="AQ15" s="181">
        <f t="shared" si="3"/>
        <v>8253.6899999999987</v>
      </c>
      <c r="AR15" s="181">
        <f t="shared" si="3"/>
        <v>1217.0199999999995</v>
      </c>
      <c r="AS15" s="181">
        <f t="shared" si="3"/>
        <v>1755.8124999999991</v>
      </c>
      <c r="AT15" s="181">
        <f t="shared" si="3"/>
        <v>2433.7699999999995</v>
      </c>
      <c r="AU15" s="181">
        <f t="shared" si="3"/>
        <v>8253.6899999999987</v>
      </c>
      <c r="AV15" s="181">
        <f t="shared" si="3"/>
        <v>1217.0199999999995</v>
      </c>
      <c r="AW15" s="181">
        <f t="shared" si="3"/>
        <v>1755.8124999999991</v>
      </c>
      <c r="AX15" s="181">
        <f t="shared" si="3"/>
        <v>2433.7699999999995</v>
      </c>
      <c r="AY15" s="181">
        <f t="shared" si="3"/>
        <v>8253.6899999999987</v>
      </c>
      <c r="AZ15" s="181">
        <f t="shared" si="3"/>
        <v>1217.0199999999995</v>
      </c>
      <c r="BA15" s="181">
        <f t="shared" si="3"/>
        <v>1755.8124999999991</v>
      </c>
      <c r="BB15" s="181">
        <f t="shared" si="3"/>
        <v>2433.7699999999995</v>
      </c>
      <c r="BC15" s="181">
        <f t="shared" si="3"/>
        <v>8253.6899999999987</v>
      </c>
      <c r="BD15" s="181">
        <f t="shared" si="3"/>
        <v>1286.2980000000002</v>
      </c>
      <c r="BE15" s="181">
        <f t="shared" si="3"/>
        <v>1755.8124999999991</v>
      </c>
      <c r="BF15" s="181">
        <f t="shared" si="3"/>
        <v>2433.7699999999995</v>
      </c>
      <c r="BG15" s="181">
        <f t="shared" si="3"/>
        <v>8253.6899999999987</v>
      </c>
      <c r="BH15" s="181">
        <f t="shared" si="3"/>
        <v>3967.0199999999995</v>
      </c>
      <c r="BI15" s="181">
        <f t="shared" si="3"/>
        <v>4505.8124999999991</v>
      </c>
      <c r="BJ15" s="181">
        <f t="shared" si="3"/>
        <v>5183.7699999999995</v>
      </c>
      <c r="BK15" s="181">
        <f t="shared" si="3"/>
        <v>11003.689999999999</v>
      </c>
      <c r="BL15" s="181">
        <f t="shared" si="3"/>
        <v>3967.0199999999995</v>
      </c>
      <c r="BM15" s="181">
        <f t="shared" si="3"/>
        <v>4505.8124999999991</v>
      </c>
      <c r="BN15" s="181">
        <f t="shared" si="3"/>
        <v>5183.7699999999995</v>
      </c>
      <c r="BO15" s="181">
        <f t="shared" si="3"/>
        <v>11003.689999999999</v>
      </c>
      <c r="BP15" s="181">
        <f t="shared" si="3"/>
        <v>3967.0199999999995</v>
      </c>
      <c r="BQ15" s="181">
        <f t="shared" si="3"/>
        <v>4505.8124999999991</v>
      </c>
      <c r="BR15" s="181">
        <f t="shared" si="3"/>
        <v>5183.7699999999995</v>
      </c>
      <c r="BS15" s="181">
        <f t="shared" si="3"/>
        <v>11003.689999999999</v>
      </c>
      <c r="BT15" s="181">
        <f t="shared" si="3"/>
        <v>0</v>
      </c>
      <c r="BU15" s="181">
        <f t="shared" si="3"/>
        <v>0</v>
      </c>
      <c r="BV15" s="181">
        <f t="shared" ref="BV15:BW15" si="4" xml:space="preserve"> BV11 + SUM(BV13:BV14)</f>
        <v>0</v>
      </c>
      <c r="BW15" s="181">
        <f t="shared" si="4"/>
        <v>0</v>
      </c>
    </row>
    <row r="16" spans="1:75" ht="14.4" x14ac:dyDescent="0.25">
      <c r="A16" s="128"/>
      <c r="B16" s="52"/>
      <c r="C16" s="53"/>
      <c r="D16" s="129"/>
      <c r="E16" s="55"/>
      <c r="F16" s="55"/>
      <c r="G16" s="55"/>
      <c r="H16" s="55"/>
      <c r="I16" s="55"/>
      <c r="J16" s="55"/>
      <c r="K16" s="55"/>
      <c r="L16" s="55"/>
      <c r="M16" s="55"/>
      <c r="N16" s="55"/>
      <c r="O16" s="55"/>
      <c r="P16" s="55"/>
      <c r="Q16" s="55"/>
      <c r="R16" s="55"/>
      <c r="S16" s="55"/>
      <c r="T16" s="55"/>
      <c r="U16" s="55"/>
      <c r="V16" s="55"/>
      <c r="W16" s="55"/>
      <c r="X16" s="55"/>
      <c r="Y16" s="55"/>
      <c r="Z16" s="55"/>
      <c r="AA16" s="55"/>
      <c r="AB16" s="55"/>
      <c r="AC16" s="55"/>
      <c r="AD16" s="55"/>
      <c r="AE16" s="55"/>
      <c r="AF16" s="55"/>
      <c r="AG16" s="55"/>
      <c r="AH16" s="55"/>
      <c r="AI16" s="55"/>
      <c r="AJ16" s="55"/>
      <c r="AK16" s="55"/>
      <c r="AL16" s="55"/>
      <c r="AM16" s="55"/>
      <c r="AN16" s="55"/>
      <c r="AO16" s="55"/>
      <c r="AP16" s="55"/>
      <c r="AQ16" s="55"/>
      <c r="AR16" s="55"/>
      <c r="AS16" s="55"/>
      <c r="AT16" s="55"/>
      <c r="AU16" s="55"/>
      <c r="AV16" s="55"/>
      <c r="AW16" s="55"/>
      <c r="AX16" s="55"/>
      <c r="AY16" s="55"/>
      <c r="AZ16" s="55"/>
      <c r="BA16" s="55"/>
      <c r="BB16" s="55"/>
      <c r="BC16" s="55"/>
      <c r="BD16" s="55"/>
      <c r="BE16" s="55"/>
      <c r="BF16" s="55"/>
      <c r="BG16" s="55"/>
      <c r="BH16" s="55"/>
      <c r="BI16" s="55"/>
      <c r="BJ16" s="55"/>
      <c r="BK16" s="55"/>
      <c r="BL16" s="55"/>
      <c r="BM16" s="55"/>
      <c r="BN16" s="55"/>
      <c r="BO16" s="55"/>
      <c r="BP16" s="55"/>
      <c r="BQ16" s="55"/>
      <c r="BR16" s="55"/>
      <c r="BS16" s="55"/>
      <c r="BT16" s="55"/>
      <c r="BU16" s="55"/>
      <c r="BV16" s="55"/>
      <c r="BW16" s="55"/>
    </row>
    <row r="17" spans="1:75" ht="14.4" x14ac:dyDescent="0.25">
      <c r="A17" s="52"/>
      <c r="B17" s="52"/>
      <c r="C17" s="53"/>
      <c r="D17" s="67"/>
      <c r="E17" s="236" t="str">
        <f xml:space="preserve"> Tax!E$36</f>
        <v>TAX EXPENSE</v>
      </c>
      <c r="F17" s="236">
        <f xml:space="preserve"> Tax!F$36</f>
        <v>0</v>
      </c>
      <c r="G17" s="236" t="str">
        <f xml:space="preserve"> Tax!G$36</f>
        <v>USD k</v>
      </c>
      <c r="H17" s="236">
        <f xml:space="preserve"> Tax!H$36</f>
        <v>-57184.561124999993</v>
      </c>
      <c r="I17" s="236">
        <f xml:space="preserve"> Tax!I$36</f>
        <v>0</v>
      </c>
      <c r="J17" s="236">
        <f xml:space="preserve"> Tax!J$36</f>
        <v>0</v>
      </c>
      <c r="K17" s="236">
        <f xml:space="preserve"> Tax!K$36</f>
        <v>0</v>
      </c>
      <c r="L17" s="236">
        <f xml:space="preserve"> Tax!L$36</f>
        <v>683.95624999999995</v>
      </c>
      <c r="M17" s="236">
        <f xml:space="preserve"> Tax!M$36</f>
        <v>-175.28124999999977</v>
      </c>
      <c r="N17" s="236">
        <f xml:space="preserve"> Tax!N$36</f>
        <v>-362.34874999999988</v>
      </c>
      <c r="O17" s="236">
        <f xml:space="preserve"> Tax!O$36</f>
        <v>-2557.5783750000001</v>
      </c>
      <c r="P17" s="236">
        <f xml:space="preserve"> Tax!P$36</f>
        <v>613.64374999999995</v>
      </c>
      <c r="Q17" s="236">
        <f xml:space="preserve"> Tax!Q$36</f>
        <v>-245.59374999999977</v>
      </c>
      <c r="R17" s="236">
        <f xml:space="preserve"> Tax!R$36</f>
        <v>-432.66124999999988</v>
      </c>
      <c r="S17" s="236">
        <f xml:space="preserve"> Tax!S$36</f>
        <v>-2627.8908750000001</v>
      </c>
      <c r="T17" s="236">
        <f xml:space="preserve"> Tax!T$36</f>
        <v>543.33124999999995</v>
      </c>
      <c r="U17" s="236">
        <f xml:space="preserve"> Tax!U$36</f>
        <v>-315.90624999999977</v>
      </c>
      <c r="V17" s="236">
        <f xml:space="preserve"> Tax!V$36</f>
        <v>-502.97374999999988</v>
      </c>
      <c r="W17" s="236">
        <f xml:space="preserve"> Tax!W$36</f>
        <v>-2698.2033750000001</v>
      </c>
      <c r="X17" s="236">
        <f xml:space="preserve"> Tax!X$36</f>
        <v>-251.26200000000006</v>
      </c>
      <c r="Y17" s="236">
        <f xml:space="preserve"> Tax!Y$36</f>
        <v>-386.21874999999977</v>
      </c>
      <c r="Z17" s="236">
        <f xml:space="preserve"> Tax!Z$36</f>
        <v>-573.28624999999988</v>
      </c>
      <c r="AA17" s="236">
        <f xml:space="preserve"> Tax!AA$36</f>
        <v>-2045.8443749999997</v>
      </c>
      <c r="AB17" s="236">
        <f xml:space="preserve"> Tax!AB$36</f>
        <v>-304.25499999999988</v>
      </c>
      <c r="AC17" s="236">
        <f xml:space="preserve"> Tax!AC$36</f>
        <v>-438.95312499999977</v>
      </c>
      <c r="AD17" s="236">
        <f xml:space="preserve"> Tax!AD$36</f>
        <v>-608.44249999999988</v>
      </c>
      <c r="AE17" s="236">
        <f xml:space="preserve"> Tax!AE$36</f>
        <v>-2063.4224999999997</v>
      </c>
      <c r="AF17" s="236">
        <f xml:space="preserve"> Tax!AF$36</f>
        <v>-304.25499999999988</v>
      </c>
      <c r="AG17" s="236">
        <f xml:space="preserve"> Tax!AG$36</f>
        <v>-438.95312499999977</v>
      </c>
      <c r="AH17" s="236">
        <f xml:space="preserve"> Tax!AH$36</f>
        <v>-608.44249999999988</v>
      </c>
      <c r="AI17" s="236">
        <f xml:space="preserve"> Tax!AI$36</f>
        <v>-2063.4224999999997</v>
      </c>
      <c r="AJ17" s="236">
        <f xml:space="preserve"> Tax!AJ$36</f>
        <v>-304.25499999999988</v>
      </c>
      <c r="AK17" s="236">
        <f xml:space="preserve"> Tax!AK$36</f>
        <v>-438.95312499999977</v>
      </c>
      <c r="AL17" s="236">
        <f xml:space="preserve"> Tax!AL$36</f>
        <v>-608.44249999999988</v>
      </c>
      <c r="AM17" s="236">
        <f xml:space="preserve"> Tax!AM$36</f>
        <v>-2063.4224999999997</v>
      </c>
      <c r="AN17" s="236">
        <f xml:space="preserve"> Tax!AN$36</f>
        <v>-321.57450000000006</v>
      </c>
      <c r="AO17" s="236">
        <f xml:space="preserve"> Tax!AO$36</f>
        <v>-438.95312499999977</v>
      </c>
      <c r="AP17" s="236">
        <f xml:space="preserve"> Tax!AP$36</f>
        <v>-608.44249999999988</v>
      </c>
      <c r="AQ17" s="236">
        <f xml:space="preserve"> Tax!AQ$36</f>
        <v>-2063.4224999999997</v>
      </c>
      <c r="AR17" s="236">
        <f xml:space="preserve"> Tax!AR$36</f>
        <v>-304.25499999999988</v>
      </c>
      <c r="AS17" s="236">
        <f xml:space="preserve"> Tax!AS$36</f>
        <v>-438.95312499999977</v>
      </c>
      <c r="AT17" s="236">
        <f xml:space="preserve"> Tax!AT$36</f>
        <v>-608.44249999999988</v>
      </c>
      <c r="AU17" s="236">
        <f xml:space="preserve"> Tax!AU$36</f>
        <v>-2063.4224999999997</v>
      </c>
      <c r="AV17" s="236">
        <f xml:space="preserve"> Tax!AV$36</f>
        <v>-304.25499999999988</v>
      </c>
      <c r="AW17" s="236">
        <f xml:space="preserve"> Tax!AW$36</f>
        <v>-438.95312499999977</v>
      </c>
      <c r="AX17" s="236">
        <f xml:space="preserve"> Tax!AX$36</f>
        <v>-608.44249999999988</v>
      </c>
      <c r="AY17" s="236">
        <f xml:space="preserve"> Tax!AY$36</f>
        <v>-2063.4224999999997</v>
      </c>
      <c r="AZ17" s="236">
        <f xml:space="preserve"> Tax!AZ$36</f>
        <v>-304.25499999999988</v>
      </c>
      <c r="BA17" s="236">
        <f xml:space="preserve"> Tax!BA$36</f>
        <v>-438.95312499999977</v>
      </c>
      <c r="BB17" s="236">
        <f xml:space="preserve"> Tax!BB$36</f>
        <v>-608.44249999999988</v>
      </c>
      <c r="BC17" s="236">
        <f xml:space="preserve"> Tax!BC$36</f>
        <v>-2063.4224999999997</v>
      </c>
      <c r="BD17" s="236">
        <f xml:space="preserve"> Tax!BD$36</f>
        <v>-321.57450000000006</v>
      </c>
      <c r="BE17" s="236">
        <f xml:space="preserve"> Tax!BE$36</f>
        <v>-438.95312499999977</v>
      </c>
      <c r="BF17" s="236">
        <f xml:space="preserve"> Tax!BF$36</f>
        <v>-608.44249999999988</v>
      </c>
      <c r="BG17" s="236">
        <f xml:space="preserve"> Tax!BG$36</f>
        <v>-2063.4224999999997</v>
      </c>
      <c r="BH17" s="236">
        <f xml:space="preserve"> Tax!BH$36</f>
        <v>-991.75499999999988</v>
      </c>
      <c r="BI17" s="236">
        <f xml:space="preserve"> Tax!BI$36</f>
        <v>-1126.4531249999998</v>
      </c>
      <c r="BJ17" s="236">
        <f xml:space="preserve"> Tax!BJ$36</f>
        <v>-1295.9424999999999</v>
      </c>
      <c r="BK17" s="236">
        <f xml:space="preserve"> Tax!BK$36</f>
        <v>-2750.9224999999997</v>
      </c>
      <c r="BL17" s="236">
        <f xml:space="preserve"> Tax!BL$36</f>
        <v>-991.75499999999988</v>
      </c>
      <c r="BM17" s="236">
        <f xml:space="preserve"> Tax!BM$36</f>
        <v>-1126.4531249999998</v>
      </c>
      <c r="BN17" s="236">
        <f xml:space="preserve"> Tax!BN$36</f>
        <v>-1295.9424999999999</v>
      </c>
      <c r="BO17" s="236">
        <f xml:space="preserve"> Tax!BO$36</f>
        <v>-2750.9224999999997</v>
      </c>
      <c r="BP17" s="236">
        <f xml:space="preserve"> Tax!BP$36</f>
        <v>-991.75499999999988</v>
      </c>
      <c r="BQ17" s="236">
        <f xml:space="preserve"> Tax!BQ$36</f>
        <v>-1126.4531249999998</v>
      </c>
      <c r="BR17" s="236">
        <f xml:space="preserve"> Tax!BR$36</f>
        <v>-1295.9424999999999</v>
      </c>
      <c r="BS17" s="236">
        <f xml:space="preserve"> Tax!BS$36</f>
        <v>-2750.9224999999997</v>
      </c>
      <c r="BT17" s="236">
        <f xml:space="preserve"> Tax!BT$36</f>
        <v>0</v>
      </c>
      <c r="BU17" s="236">
        <f xml:space="preserve"> Tax!BU$36</f>
        <v>0</v>
      </c>
      <c r="BV17" s="236">
        <f xml:space="preserve"> Tax!BV$36</f>
        <v>0</v>
      </c>
      <c r="BW17" s="236">
        <f xml:space="preserve"> Tax!BW$36</f>
        <v>0</v>
      </c>
    </row>
    <row r="18" spans="1:75" s="182" customFormat="1" ht="14.4" x14ac:dyDescent="0.25">
      <c r="A18" s="177"/>
      <c r="B18" s="178"/>
      <c r="C18" s="179"/>
      <c r="D18" s="180"/>
      <c r="E18" s="181" t="s">
        <v>74</v>
      </c>
      <c r="F18" s="181"/>
      <c r="G18" s="181" t="str">
        <f>Smu</f>
        <v>USD k</v>
      </c>
      <c r="H18" s="181">
        <f xml:space="preserve"> SUM(J18:BW18)</f>
        <v>171553.68337499999</v>
      </c>
      <c r="I18" s="181"/>
      <c r="J18" s="181">
        <f xml:space="preserve"> J15 + J17</f>
        <v>0</v>
      </c>
      <c r="K18" s="181">
        <f t="shared" ref="K18:BV18" si="5" xml:space="preserve"> K15 + K17</f>
        <v>0</v>
      </c>
      <c r="L18" s="181">
        <f t="shared" si="5"/>
        <v>-2051.8687499999996</v>
      </c>
      <c r="M18" s="181">
        <f t="shared" si="5"/>
        <v>525.84374999999932</v>
      </c>
      <c r="N18" s="181">
        <f t="shared" si="5"/>
        <v>1087.0462499999996</v>
      </c>
      <c r="O18" s="181">
        <f t="shared" si="5"/>
        <v>7672.7351250000002</v>
      </c>
      <c r="P18" s="181">
        <f t="shared" si="5"/>
        <v>-1840.9312499999999</v>
      </c>
      <c r="Q18" s="181">
        <f t="shared" si="5"/>
        <v>736.78124999999932</v>
      </c>
      <c r="R18" s="181">
        <f t="shared" si="5"/>
        <v>1297.9837499999996</v>
      </c>
      <c r="S18" s="181">
        <f t="shared" si="5"/>
        <v>7883.6726250000002</v>
      </c>
      <c r="T18" s="181">
        <f t="shared" si="5"/>
        <v>-1629.9937499999999</v>
      </c>
      <c r="U18" s="181">
        <f t="shared" si="5"/>
        <v>947.71874999999932</v>
      </c>
      <c r="V18" s="181">
        <f t="shared" si="5"/>
        <v>1508.9212499999996</v>
      </c>
      <c r="W18" s="181">
        <f t="shared" si="5"/>
        <v>8094.6101250000002</v>
      </c>
      <c r="X18" s="181">
        <f t="shared" si="5"/>
        <v>753.78600000000017</v>
      </c>
      <c r="Y18" s="181">
        <f t="shared" si="5"/>
        <v>1158.6562499999993</v>
      </c>
      <c r="Z18" s="181">
        <f t="shared" si="5"/>
        <v>1719.8587499999996</v>
      </c>
      <c r="AA18" s="181">
        <f t="shared" si="5"/>
        <v>6137.533124999999</v>
      </c>
      <c r="AB18" s="181">
        <f t="shared" si="5"/>
        <v>912.76499999999965</v>
      </c>
      <c r="AC18" s="181">
        <f t="shared" si="5"/>
        <v>1316.8593749999993</v>
      </c>
      <c r="AD18" s="181">
        <f t="shared" si="5"/>
        <v>1825.3274999999996</v>
      </c>
      <c r="AE18" s="181">
        <f t="shared" si="5"/>
        <v>6190.267499999999</v>
      </c>
      <c r="AF18" s="181">
        <f t="shared" si="5"/>
        <v>912.76499999999965</v>
      </c>
      <c r="AG18" s="181">
        <f t="shared" si="5"/>
        <v>1316.8593749999993</v>
      </c>
      <c r="AH18" s="181">
        <f t="shared" si="5"/>
        <v>1825.3274999999996</v>
      </c>
      <c r="AI18" s="181">
        <f t="shared" si="5"/>
        <v>6190.267499999999</v>
      </c>
      <c r="AJ18" s="181">
        <f t="shared" si="5"/>
        <v>912.76499999999965</v>
      </c>
      <c r="AK18" s="181">
        <f t="shared" si="5"/>
        <v>1316.8593749999993</v>
      </c>
      <c r="AL18" s="181">
        <f t="shared" si="5"/>
        <v>1825.3274999999996</v>
      </c>
      <c r="AM18" s="181">
        <f t="shared" si="5"/>
        <v>6190.267499999999</v>
      </c>
      <c r="AN18" s="181">
        <f t="shared" si="5"/>
        <v>964.72350000000017</v>
      </c>
      <c r="AO18" s="181">
        <f t="shared" si="5"/>
        <v>1316.8593749999993</v>
      </c>
      <c r="AP18" s="181">
        <f t="shared" si="5"/>
        <v>1825.3274999999996</v>
      </c>
      <c r="AQ18" s="181">
        <f t="shared" si="5"/>
        <v>6190.267499999999</v>
      </c>
      <c r="AR18" s="181">
        <f t="shared" si="5"/>
        <v>912.76499999999965</v>
      </c>
      <c r="AS18" s="181">
        <f t="shared" si="5"/>
        <v>1316.8593749999993</v>
      </c>
      <c r="AT18" s="181">
        <f t="shared" si="5"/>
        <v>1825.3274999999996</v>
      </c>
      <c r="AU18" s="181">
        <f t="shared" si="5"/>
        <v>6190.267499999999</v>
      </c>
      <c r="AV18" s="181">
        <f t="shared" si="5"/>
        <v>912.76499999999965</v>
      </c>
      <c r="AW18" s="181">
        <f t="shared" si="5"/>
        <v>1316.8593749999993</v>
      </c>
      <c r="AX18" s="181">
        <f t="shared" si="5"/>
        <v>1825.3274999999996</v>
      </c>
      <c r="AY18" s="181">
        <f t="shared" si="5"/>
        <v>6190.267499999999</v>
      </c>
      <c r="AZ18" s="181">
        <f t="shared" si="5"/>
        <v>912.76499999999965</v>
      </c>
      <c r="BA18" s="181">
        <f t="shared" si="5"/>
        <v>1316.8593749999993</v>
      </c>
      <c r="BB18" s="181">
        <f t="shared" si="5"/>
        <v>1825.3274999999996</v>
      </c>
      <c r="BC18" s="181">
        <f t="shared" si="5"/>
        <v>6190.267499999999</v>
      </c>
      <c r="BD18" s="181">
        <f t="shared" si="5"/>
        <v>964.72350000000017</v>
      </c>
      <c r="BE18" s="181">
        <f t="shared" si="5"/>
        <v>1316.8593749999993</v>
      </c>
      <c r="BF18" s="181">
        <f t="shared" si="5"/>
        <v>1825.3274999999996</v>
      </c>
      <c r="BG18" s="181">
        <f t="shared" si="5"/>
        <v>6190.267499999999</v>
      </c>
      <c r="BH18" s="181">
        <f t="shared" si="5"/>
        <v>2975.2649999999994</v>
      </c>
      <c r="BI18" s="181">
        <f t="shared" si="5"/>
        <v>3379.3593749999991</v>
      </c>
      <c r="BJ18" s="181">
        <f t="shared" si="5"/>
        <v>3887.8274999999994</v>
      </c>
      <c r="BK18" s="181">
        <f t="shared" si="5"/>
        <v>8252.7674999999981</v>
      </c>
      <c r="BL18" s="181">
        <f t="shared" si="5"/>
        <v>2975.2649999999994</v>
      </c>
      <c r="BM18" s="181">
        <f t="shared" si="5"/>
        <v>3379.3593749999991</v>
      </c>
      <c r="BN18" s="181">
        <f t="shared" si="5"/>
        <v>3887.8274999999994</v>
      </c>
      <c r="BO18" s="181">
        <f t="shared" si="5"/>
        <v>8252.7674999999981</v>
      </c>
      <c r="BP18" s="181">
        <f t="shared" si="5"/>
        <v>2975.2649999999994</v>
      </c>
      <c r="BQ18" s="181">
        <f t="shared" si="5"/>
        <v>3379.3593749999991</v>
      </c>
      <c r="BR18" s="181">
        <f t="shared" si="5"/>
        <v>3887.8274999999994</v>
      </c>
      <c r="BS18" s="181">
        <f t="shared" si="5"/>
        <v>8252.7674999999981</v>
      </c>
      <c r="BT18" s="181">
        <f t="shared" si="5"/>
        <v>0</v>
      </c>
      <c r="BU18" s="181">
        <f t="shared" si="5"/>
        <v>0</v>
      </c>
      <c r="BV18" s="181">
        <f t="shared" si="5"/>
        <v>0</v>
      </c>
      <c r="BW18" s="181">
        <f xml:space="preserve"> BW15 + BW17</f>
        <v>0</v>
      </c>
    </row>
    <row r="19" spans="1:75" ht="14.4" x14ac:dyDescent="0.25">
      <c r="A19" s="128"/>
      <c r="B19" s="52"/>
      <c r="C19" s="53"/>
      <c r="D19" s="129"/>
      <c r="E19" s="55"/>
      <c r="F19" s="55"/>
      <c r="G19" s="55"/>
      <c r="H19" s="55"/>
      <c r="I19" s="55"/>
      <c r="J19" s="55"/>
      <c r="K19" s="55"/>
      <c r="L19" s="55"/>
      <c r="M19" s="55"/>
      <c r="N19" s="55"/>
      <c r="O19" s="55"/>
      <c r="P19" s="55"/>
      <c r="Q19" s="55"/>
      <c r="R19" s="55"/>
      <c r="S19" s="55"/>
      <c r="T19" s="55"/>
      <c r="U19" s="55"/>
      <c r="V19" s="55"/>
      <c r="W19" s="55"/>
      <c r="X19" s="55"/>
      <c r="Y19" s="55"/>
      <c r="Z19" s="55"/>
      <c r="AA19" s="55"/>
      <c r="AB19" s="55"/>
      <c r="AC19" s="55"/>
      <c r="AD19" s="55"/>
      <c r="AE19" s="55"/>
      <c r="AF19" s="55"/>
      <c r="AG19" s="55"/>
      <c r="AH19" s="55"/>
      <c r="AI19" s="55"/>
      <c r="AJ19" s="55"/>
      <c r="AK19" s="55"/>
      <c r="AL19" s="55"/>
      <c r="AM19" s="55"/>
      <c r="AN19" s="55"/>
      <c r="AO19" s="55"/>
      <c r="AP19" s="55"/>
      <c r="AQ19" s="55"/>
      <c r="AR19" s="55"/>
      <c r="AS19" s="55"/>
      <c r="AT19" s="55"/>
      <c r="AU19" s="55"/>
      <c r="AV19" s="55"/>
      <c r="AW19" s="55"/>
      <c r="AX19" s="55"/>
      <c r="AY19" s="55"/>
      <c r="AZ19" s="55"/>
      <c r="BA19" s="55"/>
      <c r="BB19" s="55"/>
      <c r="BC19" s="55"/>
      <c r="BD19" s="55"/>
      <c r="BE19" s="55"/>
      <c r="BF19" s="55"/>
      <c r="BG19" s="55"/>
      <c r="BH19" s="55"/>
      <c r="BI19" s="55"/>
      <c r="BJ19" s="55"/>
      <c r="BK19" s="55"/>
      <c r="BL19" s="55"/>
      <c r="BM19" s="55"/>
      <c r="BN19" s="55"/>
      <c r="BO19" s="55"/>
      <c r="BP19" s="55"/>
      <c r="BQ19" s="55"/>
      <c r="BR19" s="55"/>
      <c r="BS19" s="55"/>
      <c r="BT19" s="55"/>
      <c r="BU19" s="55"/>
      <c r="BV19" s="55"/>
      <c r="BW19" s="55"/>
    </row>
    <row r="20" spans="1:75" ht="14.4" x14ac:dyDescent="0.25">
      <c r="A20" s="52"/>
      <c r="B20" s="52"/>
      <c r="C20" s="53"/>
      <c r="D20" s="67"/>
      <c r="E20" s="236" t="str">
        <f xml:space="preserve"> Equity!E$45</f>
        <v>DIVIDEND PAY OUT</v>
      </c>
      <c r="F20" s="236">
        <f xml:space="preserve"> Equity!F$45</f>
        <v>0</v>
      </c>
      <c r="G20" s="236" t="str">
        <f xml:space="preserve"> Equity!G$45</f>
        <v>USD k</v>
      </c>
      <c r="H20" s="236">
        <f xml:space="preserve"> Equity!H$45</f>
        <v>-175673.26715607513</v>
      </c>
      <c r="I20" s="236">
        <f xml:space="preserve"> Equity!I$45</f>
        <v>0</v>
      </c>
      <c r="J20" s="236">
        <f xml:space="preserve"> Equity!J$45</f>
        <v>0</v>
      </c>
      <c r="K20" s="236">
        <f xml:space="preserve"> Equity!K$45</f>
        <v>0</v>
      </c>
      <c r="L20" s="236">
        <f xml:space="preserve"> Equity!L$45</f>
        <v>-1224.0656250000002</v>
      </c>
      <c r="M20" s="236">
        <f xml:space="preserve"> Equity!M$45</f>
        <v>-874.95468749999975</v>
      </c>
      <c r="N20" s="236">
        <f xml:space="preserve"> Equity!N$45</f>
        <v>-981.00046874999975</v>
      </c>
      <c r="O20" s="236">
        <f xml:space="preserve"> Equity!O$45</f>
        <v>-4326.8677968749998</v>
      </c>
      <c r="P20" s="236">
        <f xml:space="preserve"> Equity!P$45</f>
        <v>-1242.9682734375001</v>
      </c>
      <c r="Q20" s="236">
        <f xml:space="preserve"> Equity!Q$45</f>
        <v>-989.87476171874971</v>
      </c>
      <c r="R20" s="236">
        <f xml:space="preserve"> Equity!R$45</f>
        <v>-1143.9292558593747</v>
      </c>
      <c r="S20" s="236">
        <f xml:space="preserve"> Equity!S$45</f>
        <v>-4513.8009404296872</v>
      </c>
      <c r="T20" s="236">
        <f xml:space="preserve"> Equity!T$45</f>
        <v>-1441.9035952148438</v>
      </c>
      <c r="U20" s="236">
        <f xml:space="preserve"> Equity!U$45</f>
        <v>-1194.8111726074217</v>
      </c>
      <c r="V20" s="236">
        <f xml:space="preserve"> Equity!V$45</f>
        <v>-1351.8662113037108</v>
      </c>
      <c r="W20" s="236">
        <f xml:space="preserve"> Equity!W$45</f>
        <v>-4723.2381681518555</v>
      </c>
      <c r="X20" s="236">
        <f xml:space="preserve"> Equity!X$45</f>
        <v>-2738.5120840759278</v>
      </c>
      <c r="Y20" s="236">
        <f xml:space="preserve"> Equity!Y$45</f>
        <v>-1948.5841670379637</v>
      </c>
      <c r="Z20" s="236">
        <f xml:space="preserve"> Equity!Z$45</f>
        <v>-1834.2214585189818</v>
      </c>
      <c r="AA20" s="236">
        <f xml:space="preserve"> Equity!AA$45</f>
        <v>-3985.8772917594906</v>
      </c>
      <c r="AB20" s="236">
        <f xml:space="preserve"> Equity!AB$45</f>
        <v>-2449.321145879745</v>
      </c>
      <c r="AC20" s="236">
        <f xml:space="preserve"> Equity!AC$45</f>
        <v>-1883.0902604398721</v>
      </c>
      <c r="AD20" s="236">
        <f xml:space="preserve"> Equity!AD$45</f>
        <v>-1854.208880219936</v>
      </c>
      <c r="AE20" s="236">
        <f xml:space="preserve"> Equity!AE$45</f>
        <v>-4022.2381901099675</v>
      </c>
      <c r="AF20" s="236">
        <f xml:space="preserve"> Equity!AF$45</f>
        <v>-2467.5015950549837</v>
      </c>
      <c r="AG20" s="236">
        <f xml:space="preserve"> Equity!AG$45</f>
        <v>-1892.1804850274916</v>
      </c>
      <c r="AH20" s="236">
        <f xml:space="preserve"> Equity!AH$45</f>
        <v>-1858.7539925137457</v>
      </c>
      <c r="AI20" s="236">
        <f xml:space="preserve"> Equity!AI$45</f>
        <v>-4024.5107462568722</v>
      </c>
      <c r="AJ20" s="236">
        <f xml:space="preserve"> Equity!AJ$45</f>
        <v>-2468.6378731284358</v>
      </c>
      <c r="AK20" s="236">
        <f xml:space="preserve"> Equity!AK$45</f>
        <v>-1892.7486240642174</v>
      </c>
      <c r="AL20" s="236">
        <f xml:space="preserve"> Equity!AL$45</f>
        <v>-1859.0380620321084</v>
      </c>
      <c r="AM20" s="236">
        <f xml:space="preserve"> Equity!AM$45</f>
        <v>-4024.6527810160537</v>
      </c>
      <c r="AN20" s="236">
        <f xml:space="preserve"> Equity!AN$45</f>
        <v>-2494.6881405080271</v>
      </c>
      <c r="AO20" s="236">
        <f xml:space="preserve"> Equity!AO$45</f>
        <v>-1905.7737577540133</v>
      </c>
      <c r="AP20" s="236">
        <f xml:space="preserve"> Equity!AP$45</f>
        <v>-1865.5506288770066</v>
      </c>
      <c r="AQ20" s="236">
        <f xml:space="preserve"> Equity!AQ$45</f>
        <v>-4027.9090644385028</v>
      </c>
      <c r="AR20" s="236">
        <f xml:space="preserve"> Equity!AR$45</f>
        <v>-2470.3370322192513</v>
      </c>
      <c r="AS20" s="236">
        <f xml:space="preserve"> Equity!AS$45</f>
        <v>-1893.5982036096252</v>
      </c>
      <c r="AT20" s="236">
        <f xml:space="preserve"> Equity!AT$45</f>
        <v>-1859.4628518048125</v>
      </c>
      <c r="AU20" s="236">
        <f xml:space="preserve"> Equity!AU$45</f>
        <v>-4024.865175902406</v>
      </c>
      <c r="AV20" s="236">
        <f xml:space="preserve"> Equity!AV$45</f>
        <v>-2468.8150879512027</v>
      </c>
      <c r="AW20" s="236">
        <f xml:space="preserve"> Equity!AW$45</f>
        <v>-1892.8372314756011</v>
      </c>
      <c r="AX20" s="236">
        <f xml:space="preserve"> Equity!AX$45</f>
        <v>-1859.0823657378005</v>
      </c>
      <c r="AY20" s="236">
        <f xml:space="preserve"> Equity!AY$45</f>
        <v>-4024.6749328688998</v>
      </c>
      <c r="AZ20" s="236">
        <f xml:space="preserve"> Equity!AZ$45</f>
        <v>-2468.7199664344498</v>
      </c>
      <c r="BA20" s="236">
        <f xml:space="preserve"> Equity!BA$45</f>
        <v>-1892.7896707172245</v>
      </c>
      <c r="BB20" s="236">
        <f xml:space="preserve"> Equity!BB$45</f>
        <v>-1859.0585853586122</v>
      </c>
      <c r="BC20" s="236">
        <f xml:space="preserve"> Equity!BC$45</f>
        <v>-4024.6630426793054</v>
      </c>
      <c r="BD20" s="236">
        <f xml:space="preserve"> Equity!BD$45</f>
        <v>-2494.6932713396527</v>
      </c>
      <c r="BE20" s="236">
        <f xml:space="preserve"> Equity!BE$45</f>
        <v>-1905.7763231698259</v>
      </c>
      <c r="BF20" s="236">
        <f xml:space="preserve"> Equity!BF$45</f>
        <v>-1865.5519115849129</v>
      </c>
      <c r="BG20" s="236">
        <f xml:space="preserve"> Equity!BG$45</f>
        <v>-4027.909705792456</v>
      </c>
      <c r="BH20" s="236">
        <f xml:space="preserve"> Equity!BH$45</f>
        <v>-3501.5873528962275</v>
      </c>
      <c r="BI20" s="236">
        <f xml:space="preserve"> Equity!BI$45</f>
        <v>-3440.4733639481133</v>
      </c>
      <c r="BJ20" s="236">
        <f xml:space="preserve"> Equity!BJ$45</f>
        <v>-3664.1504319740561</v>
      </c>
      <c r="BK20" s="236">
        <f xml:space="preserve"> Equity!BK$45</f>
        <v>-5958.4589659870271</v>
      </c>
      <c r="BL20" s="236">
        <f xml:space="preserve"> Equity!BL$45</f>
        <v>-4466.8619829935133</v>
      </c>
      <c r="BM20" s="236">
        <f xml:space="preserve"> Equity!BM$45</f>
        <v>-3923.1106789967562</v>
      </c>
      <c r="BN20" s="236">
        <f xml:space="preserve"> Equity!BN$45</f>
        <v>-3905.4690894983778</v>
      </c>
      <c r="BO20" s="236">
        <f xml:space="preserve"> Equity!BO$45</f>
        <v>-6079.118294749188</v>
      </c>
      <c r="BP20" s="236">
        <f xml:space="preserve"> Equity!BP$45</f>
        <v>-4527.1916473745932</v>
      </c>
      <c r="BQ20" s="236">
        <f xml:space="preserve"> Equity!BQ$45</f>
        <v>-3953.2755111872962</v>
      </c>
      <c r="BR20" s="236">
        <f xml:space="preserve"> Equity!BR$45</f>
        <v>-3920.5515055936476</v>
      </c>
      <c r="BS20" s="236">
        <f xml:space="preserve"> Equity!BS$45</f>
        <v>-6086.6595027968233</v>
      </c>
      <c r="BT20" s="236">
        <f xml:space="preserve"> Equity!BT$45</f>
        <v>-3043.3297513984116</v>
      </c>
      <c r="BU20" s="236">
        <f xml:space="preserve"> Equity!BU$45</f>
        <v>-1521.6648756992058</v>
      </c>
      <c r="BV20" s="236">
        <f xml:space="preserve"> Equity!BV$45</f>
        <v>-760.83243784960291</v>
      </c>
      <c r="BW20" s="236">
        <f xml:space="preserve"> Equity!BW$45</f>
        <v>-380.41621892480146</v>
      </c>
    </row>
    <row r="21" spans="1:75" ht="14.4" x14ac:dyDescent="0.25">
      <c r="A21" s="130"/>
      <c r="B21" s="131"/>
      <c r="C21" s="132"/>
      <c r="D21" s="133"/>
      <c r="E21" s="134" t="s">
        <v>75</v>
      </c>
      <c r="F21" s="134"/>
      <c r="G21" s="134" t="str">
        <f>Smu</f>
        <v>USD k</v>
      </c>
      <c r="H21" s="134">
        <f xml:space="preserve"> SUM(J21:BW21)</f>
        <v>-4119.5837810752</v>
      </c>
      <c r="I21" s="134"/>
      <c r="J21" s="134">
        <f xml:space="preserve"> J18 + J20</f>
        <v>0</v>
      </c>
      <c r="K21" s="134">
        <f t="shared" ref="K21:BV21" si="6" xml:space="preserve"> K18 + K20</f>
        <v>0</v>
      </c>
      <c r="L21" s="134">
        <f t="shared" si="6"/>
        <v>-3275.9343749999998</v>
      </c>
      <c r="M21" s="134">
        <f t="shared" si="6"/>
        <v>-349.11093750000043</v>
      </c>
      <c r="N21" s="134">
        <f t="shared" si="6"/>
        <v>106.04578124999989</v>
      </c>
      <c r="O21" s="134">
        <f t="shared" si="6"/>
        <v>3345.8673281250003</v>
      </c>
      <c r="P21" s="134">
        <f t="shared" si="6"/>
        <v>-3083.8995234374997</v>
      </c>
      <c r="Q21" s="134">
        <f t="shared" si="6"/>
        <v>-253.09351171875039</v>
      </c>
      <c r="R21" s="134">
        <f t="shared" si="6"/>
        <v>154.05449414062491</v>
      </c>
      <c r="S21" s="134">
        <f t="shared" si="6"/>
        <v>3369.8716845703129</v>
      </c>
      <c r="T21" s="134">
        <f t="shared" si="6"/>
        <v>-3071.8973452148439</v>
      </c>
      <c r="U21" s="134">
        <f t="shared" si="6"/>
        <v>-247.09242260742235</v>
      </c>
      <c r="V21" s="134">
        <f t="shared" si="6"/>
        <v>157.05503869628888</v>
      </c>
      <c r="W21" s="134">
        <f t="shared" si="6"/>
        <v>3371.3719568481447</v>
      </c>
      <c r="X21" s="134">
        <f t="shared" si="6"/>
        <v>-1984.7260840759277</v>
      </c>
      <c r="Y21" s="134">
        <f t="shared" si="6"/>
        <v>-789.92791703796433</v>
      </c>
      <c r="Z21" s="134">
        <f t="shared" si="6"/>
        <v>-114.36270851898212</v>
      </c>
      <c r="AA21" s="134">
        <f t="shared" si="6"/>
        <v>2151.6558332405084</v>
      </c>
      <c r="AB21" s="134">
        <f t="shared" si="6"/>
        <v>-1536.5561458797454</v>
      </c>
      <c r="AC21" s="134">
        <f t="shared" si="6"/>
        <v>-566.23088543987274</v>
      </c>
      <c r="AD21" s="134">
        <f t="shared" si="6"/>
        <v>-28.881380219936318</v>
      </c>
      <c r="AE21" s="134">
        <f t="shared" si="6"/>
        <v>2168.0293098900315</v>
      </c>
      <c r="AF21" s="134">
        <f t="shared" si="6"/>
        <v>-1554.736595054984</v>
      </c>
      <c r="AG21" s="134">
        <f t="shared" si="6"/>
        <v>-575.3211100274923</v>
      </c>
      <c r="AH21" s="134">
        <f t="shared" si="6"/>
        <v>-33.426492513746098</v>
      </c>
      <c r="AI21" s="134">
        <f t="shared" si="6"/>
        <v>2165.7567537431269</v>
      </c>
      <c r="AJ21" s="134">
        <f t="shared" si="6"/>
        <v>-1555.8728731284361</v>
      </c>
      <c r="AK21" s="134">
        <f t="shared" si="6"/>
        <v>-575.88924906421812</v>
      </c>
      <c r="AL21" s="134">
        <f t="shared" si="6"/>
        <v>-33.710562032108783</v>
      </c>
      <c r="AM21" s="134">
        <f t="shared" si="6"/>
        <v>2165.6147189839453</v>
      </c>
      <c r="AN21" s="134">
        <f t="shared" si="6"/>
        <v>-1529.9646405080271</v>
      </c>
      <c r="AO21" s="134">
        <f t="shared" si="6"/>
        <v>-588.91438275401401</v>
      </c>
      <c r="AP21" s="134">
        <f t="shared" si="6"/>
        <v>-40.223128877006957</v>
      </c>
      <c r="AQ21" s="134">
        <f t="shared" si="6"/>
        <v>2162.3584355614962</v>
      </c>
      <c r="AR21" s="134">
        <f t="shared" si="6"/>
        <v>-1557.5720322192517</v>
      </c>
      <c r="AS21" s="134">
        <f t="shared" si="6"/>
        <v>-576.7388286096259</v>
      </c>
      <c r="AT21" s="134">
        <f t="shared" si="6"/>
        <v>-34.135351804812899</v>
      </c>
      <c r="AU21" s="134">
        <f t="shared" si="6"/>
        <v>2165.402324097593</v>
      </c>
      <c r="AV21" s="134">
        <f t="shared" si="6"/>
        <v>-1556.0500879512031</v>
      </c>
      <c r="AW21" s="134">
        <f t="shared" si="6"/>
        <v>-575.97785647560181</v>
      </c>
      <c r="AX21" s="134">
        <f t="shared" si="6"/>
        <v>-33.754865737800856</v>
      </c>
      <c r="AY21" s="134">
        <f t="shared" si="6"/>
        <v>2165.5925671310993</v>
      </c>
      <c r="AZ21" s="134">
        <f t="shared" si="6"/>
        <v>-1555.9549664344502</v>
      </c>
      <c r="BA21" s="134">
        <f t="shared" si="6"/>
        <v>-575.93029571722514</v>
      </c>
      <c r="BB21" s="134">
        <f t="shared" si="6"/>
        <v>-33.731085358612518</v>
      </c>
      <c r="BC21" s="134">
        <f t="shared" si="6"/>
        <v>2165.6044573206937</v>
      </c>
      <c r="BD21" s="134">
        <f t="shared" si="6"/>
        <v>-1529.9697713396527</v>
      </c>
      <c r="BE21" s="134">
        <f t="shared" si="6"/>
        <v>-588.91694816982658</v>
      </c>
      <c r="BF21" s="134">
        <f t="shared" si="6"/>
        <v>-40.224411584913241</v>
      </c>
      <c r="BG21" s="134">
        <f t="shared" si="6"/>
        <v>2162.3577942075431</v>
      </c>
      <c r="BH21" s="134">
        <f t="shared" si="6"/>
        <v>-526.32235289622804</v>
      </c>
      <c r="BI21" s="134">
        <f t="shared" si="6"/>
        <v>-61.113988948114184</v>
      </c>
      <c r="BJ21" s="134">
        <f t="shared" si="6"/>
        <v>223.6770680259433</v>
      </c>
      <c r="BK21" s="134">
        <f t="shared" si="6"/>
        <v>2294.308534012971</v>
      </c>
      <c r="BL21" s="134">
        <f t="shared" si="6"/>
        <v>-1491.5969829935138</v>
      </c>
      <c r="BM21" s="134">
        <f t="shared" si="6"/>
        <v>-543.75130399675709</v>
      </c>
      <c r="BN21" s="134">
        <f t="shared" si="6"/>
        <v>-17.64158949837838</v>
      </c>
      <c r="BO21" s="134">
        <f t="shared" si="6"/>
        <v>2173.6492052508102</v>
      </c>
      <c r="BP21" s="134">
        <f t="shared" si="6"/>
        <v>-1551.9266473745938</v>
      </c>
      <c r="BQ21" s="134">
        <f t="shared" si="6"/>
        <v>-573.91613618729707</v>
      </c>
      <c r="BR21" s="134">
        <f t="shared" si="6"/>
        <v>-32.724005593648144</v>
      </c>
      <c r="BS21" s="134">
        <f t="shared" si="6"/>
        <v>2166.1079972031748</v>
      </c>
      <c r="BT21" s="134">
        <f t="shared" si="6"/>
        <v>-3043.3297513984116</v>
      </c>
      <c r="BU21" s="134">
        <f t="shared" si="6"/>
        <v>-1521.6648756992058</v>
      </c>
      <c r="BV21" s="134">
        <f t="shared" si="6"/>
        <v>-760.83243784960291</v>
      </c>
      <c r="BW21" s="134">
        <f xml:space="preserve"> BW18 + BW20</f>
        <v>-380.41621892480146</v>
      </c>
    </row>
    <row r="22" spans="1:75" ht="14.4" x14ac:dyDescent="0.25">
      <c r="A22" s="135"/>
      <c r="B22" s="56"/>
      <c r="C22" s="57"/>
      <c r="D22" s="136"/>
      <c r="E22" s="109"/>
      <c r="F22" s="109"/>
      <c r="G22" s="109"/>
      <c r="H22" s="109"/>
      <c r="I22" s="109"/>
      <c r="J22" s="109"/>
      <c r="K22" s="109"/>
      <c r="L22" s="109"/>
      <c r="M22" s="109"/>
      <c r="N22" s="109"/>
      <c r="O22" s="109"/>
      <c r="P22" s="109"/>
      <c r="Q22" s="109"/>
      <c r="R22" s="109"/>
      <c r="S22" s="109"/>
      <c r="T22" s="109"/>
      <c r="U22" s="109"/>
      <c r="V22" s="109"/>
      <c r="W22" s="109"/>
      <c r="X22" s="109"/>
      <c r="Y22" s="109"/>
      <c r="Z22" s="109"/>
      <c r="AA22" s="109"/>
      <c r="AB22" s="109"/>
      <c r="AC22" s="109"/>
      <c r="AD22" s="109"/>
      <c r="AE22" s="109"/>
      <c r="AF22" s="109"/>
      <c r="AG22" s="109"/>
      <c r="AH22" s="109"/>
      <c r="AI22" s="109"/>
      <c r="AJ22" s="109"/>
      <c r="AK22" s="109"/>
      <c r="AL22" s="109"/>
      <c r="AM22" s="109"/>
      <c r="AN22" s="109"/>
      <c r="AO22" s="109"/>
      <c r="AP22" s="109"/>
      <c r="AQ22" s="109"/>
      <c r="AR22" s="109"/>
      <c r="AS22" s="109"/>
      <c r="AT22" s="109"/>
      <c r="AU22" s="109"/>
      <c r="AV22" s="109"/>
      <c r="AW22" s="109"/>
      <c r="AX22" s="109"/>
      <c r="AY22" s="109"/>
      <c r="AZ22" s="109"/>
      <c r="BA22" s="109"/>
      <c r="BB22" s="109"/>
      <c r="BC22" s="109"/>
      <c r="BD22" s="109"/>
      <c r="BE22" s="109"/>
      <c r="BF22" s="109"/>
      <c r="BG22" s="109"/>
      <c r="BH22" s="109"/>
      <c r="BI22" s="109"/>
      <c r="BJ22" s="109"/>
      <c r="BK22" s="109"/>
      <c r="BL22" s="109"/>
      <c r="BM22" s="109"/>
      <c r="BN22" s="109"/>
      <c r="BO22" s="109"/>
      <c r="BP22" s="109"/>
      <c r="BQ22" s="109"/>
      <c r="BR22" s="109"/>
      <c r="BS22" s="109"/>
      <c r="BT22" s="109"/>
      <c r="BU22" s="109"/>
      <c r="BV22" s="109"/>
      <c r="BW22" s="109"/>
    </row>
    <row r="23" spans="1:75" ht="14.4" x14ac:dyDescent="0.25">
      <c r="A23" s="128"/>
      <c r="B23" s="52"/>
      <c r="C23" s="53"/>
      <c r="D23" s="129"/>
      <c r="E23" s="55"/>
      <c r="F23" s="55"/>
      <c r="G23" s="55"/>
      <c r="H23" s="55"/>
      <c r="I23" s="55"/>
      <c r="J23" s="55"/>
      <c r="K23" s="55"/>
      <c r="L23" s="55"/>
      <c r="M23" s="55"/>
      <c r="N23" s="55"/>
      <c r="O23" s="55"/>
      <c r="P23" s="55"/>
      <c r="Q23" s="55"/>
      <c r="R23" s="55"/>
      <c r="S23" s="55"/>
      <c r="T23" s="55"/>
      <c r="U23" s="55"/>
      <c r="V23" s="55"/>
      <c r="W23" s="55"/>
      <c r="X23" s="55"/>
      <c r="Y23" s="55"/>
      <c r="Z23" s="55"/>
      <c r="AA23" s="55"/>
      <c r="AB23" s="55"/>
      <c r="AC23" s="55"/>
      <c r="AD23" s="55"/>
      <c r="AE23" s="55"/>
      <c r="AF23" s="55"/>
      <c r="AG23" s="55"/>
      <c r="AH23" s="55"/>
      <c r="AI23" s="55"/>
      <c r="AJ23" s="55"/>
      <c r="AK23" s="55"/>
      <c r="AL23" s="55"/>
      <c r="AM23" s="55"/>
      <c r="AN23" s="55"/>
      <c r="AO23" s="55"/>
      <c r="AP23" s="55"/>
      <c r="AQ23" s="55"/>
      <c r="AR23" s="55"/>
      <c r="AS23" s="55"/>
      <c r="AT23" s="55"/>
      <c r="AU23" s="55"/>
      <c r="AV23" s="55"/>
      <c r="AW23" s="55"/>
      <c r="AX23" s="55"/>
      <c r="AY23" s="55"/>
      <c r="AZ23" s="55"/>
      <c r="BA23" s="55"/>
      <c r="BB23" s="55"/>
      <c r="BC23" s="55"/>
      <c r="BD23" s="55"/>
      <c r="BE23" s="55"/>
      <c r="BF23" s="55"/>
      <c r="BG23" s="55"/>
      <c r="BH23" s="55"/>
      <c r="BI23" s="55"/>
      <c r="BJ23" s="55"/>
      <c r="BK23" s="55"/>
      <c r="BL23" s="55"/>
      <c r="BM23" s="55"/>
      <c r="BN23" s="55"/>
      <c r="BO23" s="55"/>
      <c r="BP23" s="55"/>
      <c r="BQ23" s="55"/>
      <c r="BR23" s="55"/>
      <c r="BS23" s="55"/>
      <c r="BT23" s="55"/>
      <c r="BU23" s="55"/>
      <c r="BV23" s="55"/>
      <c r="BW23" s="55"/>
    </row>
    <row r="24" spans="1:75" ht="14.4" x14ac:dyDescent="0.25">
      <c r="A24" s="128" t="s">
        <v>76</v>
      </c>
      <c r="B24" s="52"/>
      <c r="C24" s="53"/>
      <c r="D24" s="129"/>
      <c r="E24" s="55"/>
      <c r="F24" s="55"/>
      <c r="G24" s="55"/>
      <c r="H24" s="55"/>
      <c r="I24" s="55"/>
      <c r="J24" s="55"/>
      <c r="K24" s="55"/>
      <c r="L24" s="55"/>
      <c r="M24" s="55"/>
      <c r="N24" s="55"/>
      <c r="O24" s="55"/>
      <c r="P24" s="55"/>
      <c r="Q24" s="55"/>
      <c r="R24" s="55"/>
      <c r="S24" s="55"/>
      <c r="T24" s="55"/>
      <c r="U24" s="55"/>
      <c r="V24" s="55"/>
      <c r="W24" s="55"/>
      <c r="X24" s="55"/>
      <c r="Y24" s="55"/>
      <c r="Z24" s="55"/>
      <c r="AA24" s="55"/>
      <c r="AB24" s="55"/>
      <c r="AC24" s="55"/>
      <c r="AD24" s="55"/>
      <c r="AE24" s="55"/>
      <c r="AF24" s="55"/>
      <c r="AG24" s="55"/>
      <c r="AH24" s="55"/>
      <c r="AI24" s="55"/>
      <c r="AJ24" s="55"/>
      <c r="AK24" s="55"/>
      <c r="AL24" s="55"/>
      <c r="AM24" s="55"/>
      <c r="AN24" s="55"/>
      <c r="AO24" s="55"/>
      <c r="AP24" s="55"/>
      <c r="AQ24" s="55"/>
      <c r="AR24" s="55"/>
      <c r="AS24" s="55"/>
      <c r="AT24" s="55"/>
      <c r="AU24" s="55"/>
      <c r="AV24" s="55"/>
      <c r="AW24" s="55"/>
      <c r="AX24" s="55"/>
      <c r="AY24" s="55"/>
      <c r="AZ24" s="55"/>
      <c r="BA24" s="55"/>
      <c r="BB24" s="55"/>
      <c r="BC24" s="55"/>
      <c r="BD24" s="55"/>
      <c r="BE24" s="55"/>
      <c r="BF24" s="55"/>
      <c r="BG24" s="55"/>
      <c r="BH24" s="55"/>
      <c r="BI24" s="55"/>
      <c r="BJ24" s="55"/>
      <c r="BK24" s="55"/>
      <c r="BL24" s="55"/>
      <c r="BM24" s="55"/>
      <c r="BN24" s="55"/>
      <c r="BO24" s="55"/>
      <c r="BP24" s="55"/>
      <c r="BQ24" s="55"/>
      <c r="BR24" s="55"/>
      <c r="BS24" s="55"/>
      <c r="BT24" s="55"/>
      <c r="BU24" s="55"/>
      <c r="BV24" s="55"/>
      <c r="BW24" s="55"/>
    </row>
    <row r="25" spans="1:75" ht="14.4" x14ac:dyDescent="0.25">
      <c r="A25" s="128"/>
      <c r="B25" s="52"/>
      <c r="C25" s="53"/>
      <c r="D25" s="129"/>
      <c r="E25" s="55"/>
      <c r="F25" s="55"/>
      <c r="G25" s="55"/>
      <c r="H25" s="55"/>
      <c r="I25" s="55"/>
      <c r="J25" s="55"/>
      <c r="K25" s="55"/>
      <c r="L25" s="55"/>
      <c r="M25" s="55"/>
      <c r="N25" s="55"/>
      <c r="O25" s="55"/>
      <c r="P25" s="55"/>
      <c r="Q25" s="55"/>
      <c r="R25" s="55"/>
      <c r="S25" s="55"/>
      <c r="T25" s="55"/>
      <c r="U25" s="55"/>
      <c r="V25" s="55"/>
      <c r="W25" s="55"/>
      <c r="X25" s="55"/>
      <c r="Y25" s="55"/>
      <c r="Z25" s="55"/>
      <c r="AA25" s="55"/>
      <c r="AB25" s="55"/>
      <c r="AC25" s="55"/>
      <c r="AD25" s="55"/>
      <c r="AE25" s="55"/>
      <c r="AF25" s="55"/>
      <c r="AG25" s="55"/>
      <c r="AH25" s="55"/>
      <c r="AI25" s="55"/>
      <c r="AJ25" s="55"/>
      <c r="AK25" s="55"/>
      <c r="AL25" s="55"/>
      <c r="AM25" s="55"/>
      <c r="AN25" s="55"/>
      <c r="AO25" s="55"/>
      <c r="AP25" s="55"/>
      <c r="AQ25" s="55"/>
      <c r="AR25" s="55"/>
      <c r="AS25" s="55"/>
      <c r="AT25" s="55"/>
      <c r="AU25" s="55"/>
      <c r="AV25" s="55"/>
      <c r="AW25" s="55"/>
      <c r="AX25" s="55"/>
      <c r="AY25" s="55"/>
      <c r="AZ25" s="55"/>
      <c r="BA25" s="55"/>
      <c r="BB25" s="55"/>
      <c r="BC25" s="55"/>
      <c r="BD25" s="55"/>
      <c r="BE25" s="55"/>
      <c r="BF25" s="55"/>
      <c r="BG25" s="55"/>
      <c r="BH25" s="55"/>
      <c r="BI25" s="55"/>
      <c r="BJ25" s="55"/>
      <c r="BK25" s="55"/>
      <c r="BL25" s="55"/>
      <c r="BM25" s="55"/>
      <c r="BN25" s="55"/>
      <c r="BO25" s="55"/>
      <c r="BP25" s="55"/>
      <c r="BQ25" s="55"/>
      <c r="BR25" s="55"/>
      <c r="BS25" s="55"/>
      <c r="BT25" s="55"/>
      <c r="BU25" s="55"/>
      <c r="BV25" s="55"/>
      <c r="BW25" s="55"/>
    </row>
    <row r="26" spans="1:75" ht="14.4" x14ac:dyDescent="0.25">
      <c r="A26" s="52"/>
      <c r="B26" s="52"/>
      <c r="C26" s="53"/>
      <c r="D26" s="67"/>
      <c r="E26" s="113" t="str">
        <f xml:space="preserve"> NCA!E$31</f>
        <v>NCA balance</v>
      </c>
      <c r="F26" s="113">
        <f xml:space="preserve"> NCA!F$31</f>
        <v>0</v>
      </c>
      <c r="G26" s="113">
        <f xml:space="preserve"> NCA!G$31</f>
        <v>0</v>
      </c>
      <c r="H26" s="113">
        <f xml:space="preserve"> NCA!H$31</f>
        <v>0</v>
      </c>
      <c r="I26" s="113">
        <f xml:space="preserve"> NCA!I$31</f>
        <v>0</v>
      </c>
      <c r="J26" s="113">
        <f xml:space="preserve"> NCA!J$31</f>
        <v>0</v>
      </c>
      <c r="K26" s="113">
        <f xml:space="preserve"> NCA!K$31</f>
        <v>132000</v>
      </c>
      <c r="L26" s="113">
        <f xml:space="preserve"> NCA!L$31</f>
        <v>129250</v>
      </c>
      <c r="M26" s="113">
        <f xml:space="preserve"> NCA!M$31</f>
        <v>126500</v>
      </c>
      <c r="N26" s="113">
        <f xml:space="preserve"> NCA!N$31</f>
        <v>123750</v>
      </c>
      <c r="O26" s="113">
        <f xml:space="preserve"> NCA!O$31</f>
        <v>121000</v>
      </c>
      <c r="P26" s="113">
        <f xml:space="preserve"> NCA!P$31</f>
        <v>118250</v>
      </c>
      <c r="Q26" s="113">
        <f xml:space="preserve"> NCA!Q$31</f>
        <v>115500</v>
      </c>
      <c r="R26" s="113">
        <f xml:space="preserve"> NCA!R$31</f>
        <v>112750</v>
      </c>
      <c r="S26" s="113">
        <f xml:space="preserve"> NCA!S$31</f>
        <v>110000</v>
      </c>
      <c r="T26" s="113">
        <f xml:space="preserve"> NCA!T$31</f>
        <v>107250</v>
      </c>
      <c r="U26" s="113">
        <f xml:space="preserve"> NCA!U$31</f>
        <v>104500</v>
      </c>
      <c r="V26" s="113">
        <f xml:space="preserve"> NCA!V$31</f>
        <v>101750</v>
      </c>
      <c r="W26" s="113">
        <f xml:space="preserve"> NCA!W$31</f>
        <v>99000</v>
      </c>
      <c r="X26" s="113">
        <f xml:space="preserve"> NCA!X$31</f>
        <v>96250</v>
      </c>
      <c r="Y26" s="113">
        <f xml:space="preserve"> NCA!Y$31</f>
        <v>93500</v>
      </c>
      <c r="Z26" s="113">
        <f xml:space="preserve"> NCA!Z$31</f>
        <v>90750</v>
      </c>
      <c r="AA26" s="113">
        <f xml:space="preserve"> NCA!AA$31</f>
        <v>88000</v>
      </c>
      <c r="AB26" s="113">
        <f xml:space="preserve"> NCA!AB$31</f>
        <v>85250</v>
      </c>
      <c r="AC26" s="113">
        <f xml:space="preserve"> NCA!AC$31</f>
        <v>82500</v>
      </c>
      <c r="AD26" s="113">
        <f xml:space="preserve"> NCA!AD$31</f>
        <v>79750</v>
      </c>
      <c r="AE26" s="113">
        <f xml:space="preserve"> NCA!AE$31</f>
        <v>77000</v>
      </c>
      <c r="AF26" s="113">
        <f xml:space="preserve"> NCA!AF$31</f>
        <v>74250</v>
      </c>
      <c r="AG26" s="113">
        <f xml:space="preserve"> NCA!AG$31</f>
        <v>71500</v>
      </c>
      <c r="AH26" s="113">
        <f xml:space="preserve"> NCA!AH$31</f>
        <v>68750</v>
      </c>
      <c r="AI26" s="113">
        <f xml:space="preserve"> NCA!AI$31</f>
        <v>66000</v>
      </c>
      <c r="AJ26" s="113">
        <f xml:space="preserve"> NCA!AJ$31</f>
        <v>63250</v>
      </c>
      <c r="AK26" s="113">
        <f xml:space="preserve"> NCA!AK$31</f>
        <v>60500</v>
      </c>
      <c r="AL26" s="113">
        <f xml:space="preserve"> NCA!AL$31</f>
        <v>57750</v>
      </c>
      <c r="AM26" s="113">
        <f xml:space="preserve"> NCA!AM$31</f>
        <v>55000</v>
      </c>
      <c r="AN26" s="113">
        <f xml:space="preserve"> NCA!AN$31</f>
        <v>52250</v>
      </c>
      <c r="AO26" s="113">
        <f xml:space="preserve"> NCA!AO$31</f>
        <v>49500</v>
      </c>
      <c r="AP26" s="113">
        <f xml:space="preserve"> NCA!AP$31</f>
        <v>46750</v>
      </c>
      <c r="AQ26" s="113">
        <f xml:space="preserve"> NCA!AQ$31</f>
        <v>44000</v>
      </c>
      <c r="AR26" s="113">
        <f xml:space="preserve"> NCA!AR$31</f>
        <v>41250</v>
      </c>
      <c r="AS26" s="113">
        <f xml:space="preserve"> NCA!AS$31</f>
        <v>38500</v>
      </c>
      <c r="AT26" s="113">
        <f xml:space="preserve"> NCA!AT$31</f>
        <v>35750</v>
      </c>
      <c r="AU26" s="113">
        <f xml:space="preserve"> NCA!AU$31</f>
        <v>33000</v>
      </c>
      <c r="AV26" s="113">
        <f xml:space="preserve"> NCA!AV$31</f>
        <v>30250</v>
      </c>
      <c r="AW26" s="113">
        <f xml:space="preserve"> NCA!AW$31</f>
        <v>27500</v>
      </c>
      <c r="AX26" s="113">
        <f xml:space="preserve"> NCA!AX$31</f>
        <v>24750</v>
      </c>
      <c r="AY26" s="113">
        <f xml:space="preserve"> NCA!AY$31</f>
        <v>22000</v>
      </c>
      <c r="AZ26" s="113">
        <f xml:space="preserve"> NCA!AZ$31</f>
        <v>19250</v>
      </c>
      <c r="BA26" s="113">
        <f xml:space="preserve"> NCA!BA$31</f>
        <v>16500</v>
      </c>
      <c r="BB26" s="113">
        <f xml:space="preserve"> NCA!BB$31</f>
        <v>13750</v>
      </c>
      <c r="BC26" s="113">
        <f xml:space="preserve"> NCA!BC$31</f>
        <v>11000</v>
      </c>
      <c r="BD26" s="113">
        <f xml:space="preserve"> NCA!BD$31</f>
        <v>8250</v>
      </c>
      <c r="BE26" s="113">
        <f xml:space="preserve"> NCA!BE$31</f>
        <v>5500</v>
      </c>
      <c r="BF26" s="113">
        <f xml:space="preserve"> NCA!BF$31</f>
        <v>2750</v>
      </c>
      <c r="BG26" s="113">
        <f xml:space="preserve"> NCA!BG$31</f>
        <v>0</v>
      </c>
      <c r="BH26" s="113">
        <f xml:space="preserve"> NCA!BH$31</f>
        <v>0</v>
      </c>
      <c r="BI26" s="113">
        <f xml:space="preserve"> NCA!BI$31</f>
        <v>0</v>
      </c>
      <c r="BJ26" s="113">
        <f xml:space="preserve"> NCA!BJ$31</f>
        <v>0</v>
      </c>
      <c r="BK26" s="113">
        <f xml:space="preserve"> NCA!BK$31</f>
        <v>0</v>
      </c>
      <c r="BL26" s="113">
        <f xml:space="preserve"> NCA!BL$31</f>
        <v>0</v>
      </c>
      <c r="BM26" s="113">
        <f xml:space="preserve"> NCA!BM$31</f>
        <v>0</v>
      </c>
      <c r="BN26" s="113">
        <f xml:space="preserve"> NCA!BN$31</f>
        <v>0</v>
      </c>
      <c r="BO26" s="113">
        <f xml:space="preserve"> NCA!BO$31</f>
        <v>0</v>
      </c>
      <c r="BP26" s="113">
        <f xml:space="preserve"> NCA!BP$31</f>
        <v>0</v>
      </c>
      <c r="BQ26" s="113">
        <f xml:space="preserve"> NCA!BQ$31</f>
        <v>0</v>
      </c>
      <c r="BR26" s="113">
        <f xml:space="preserve"> NCA!BR$31</f>
        <v>0</v>
      </c>
      <c r="BS26" s="113">
        <f xml:space="preserve"> NCA!BS$31</f>
        <v>0</v>
      </c>
      <c r="BT26" s="113">
        <f xml:space="preserve"> NCA!BT$31</f>
        <v>0</v>
      </c>
      <c r="BU26" s="113">
        <f xml:space="preserve"> NCA!BU$31</f>
        <v>0</v>
      </c>
      <c r="BV26" s="113">
        <f xml:space="preserve"> NCA!BV$31</f>
        <v>0</v>
      </c>
      <c r="BW26" s="113">
        <f xml:space="preserve"> NCA!BW$31</f>
        <v>0</v>
      </c>
    </row>
    <row r="27" spans="1:75" ht="14.4" x14ac:dyDescent="0.25">
      <c r="A27" s="52"/>
      <c r="B27" s="52"/>
      <c r="C27" s="53"/>
      <c r="D27" s="67"/>
      <c r="E27" s="113" t="str">
        <f xml:space="preserve"> OpRev!E$86</f>
        <v>Account receivable balance</v>
      </c>
      <c r="F27" s="113">
        <f xml:space="preserve"> OpRev!F$86</f>
        <v>0</v>
      </c>
      <c r="G27" s="113">
        <f xml:space="preserve"> OpRev!G$86</f>
        <v>0</v>
      </c>
      <c r="H27" s="113">
        <f xml:space="preserve"> OpRev!H$86</f>
        <v>0</v>
      </c>
      <c r="I27" s="113">
        <f xml:space="preserve"> OpRev!I$86</f>
        <v>0</v>
      </c>
      <c r="J27" s="113">
        <f xml:space="preserve"> OpRev!J$86</f>
        <v>0</v>
      </c>
      <c r="K27" s="113">
        <f xml:space="preserve"> OpRev!K$86</f>
        <v>850</v>
      </c>
      <c r="L27" s="113">
        <f xml:space="preserve"> OpRev!L$86</f>
        <v>1620.8500000000001</v>
      </c>
      <c r="M27" s="113">
        <f xml:space="preserve"> OpRev!M$86</f>
        <v>3131.5000000000005</v>
      </c>
      <c r="N27" s="113">
        <f xml:space="preserve"> OpRev!N$86</f>
        <v>4771.7500000000009</v>
      </c>
      <c r="O27" s="113">
        <f xml:space="preserve"> OpRev!O$86</f>
        <v>8718.3940000000021</v>
      </c>
      <c r="P27" s="113">
        <f xml:space="preserve"> OpRev!P$86</f>
        <v>9489.2440000000024</v>
      </c>
      <c r="Q27" s="113">
        <f xml:space="preserve"> OpRev!Q$86</f>
        <v>10999.894000000002</v>
      </c>
      <c r="R27" s="113">
        <f xml:space="preserve"> OpRev!R$86</f>
        <v>12640.144000000004</v>
      </c>
      <c r="S27" s="113">
        <f xml:space="preserve"> OpRev!S$86</f>
        <v>16586.788000000008</v>
      </c>
      <c r="T27" s="113">
        <f xml:space="preserve"> OpRev!T$86</f>
        <v>17357.63800000001</v>
      </c>
      <c r="U27" s="113">
        <f xml:space="preserve"> OpRev!U$86</f>
        <v>18868.288000000011</v>
      </c>
      <c r="V27" s="113">
        <f xml:space="preserve"> OpRev!V$86</f>
        <v>20508.538000000011</v>
      </c>
      <c r="W27" s="113">
        <f xml:space="preserve"> OpRev!W$86</f>
        <v>24455.182000000015</v>
      </c>
      <c r="X27" s="113">
        <f xml:space="preserve"> OpRev!X$86</f>
        <v>26061.466000000015</v>
      </c>
      <c r="Y27" s="113">
        <f xml:space="preserve"> OpRev!Y$86</f>
        <v>27572.116000000016</v>
      </c>
      <c r="Z27" s="113">
        <f xml:space="preserve"> OpRev!Z$86</f>
        <v>29212.366000000016</v>
      </c>
      <c r="AA27" s="113">
        <f xml:space="preserve"> OpRev!AA$86</f>
        <v>32323.576000000015</v>
      </c>
      <c r="AB27" s="113">
        <f xml:space="preserve"> OpRev!AB$86</f>
        <v>33929.860000000015</v>
      </c>
      <c r="AC27" s="113">
        <f xml:space="preserve"> OpRev!AC$86</f>
        <v>35440.510000000009</v>
      </c>
      <c r="AD27" s="113">
        <f xml:space="preserve"> OpRev!AD$86</f>
        <v>37080.760000000009</v>
      </c>
      <c r="AE27" s="113">
        <f xml:space="preserve"> OpRev!AE$86</f>
        <v>40191.970000000008</v>
      </c>
      <c r="AF27" s="113">
        <f xml:space="preserve"> OpRev!AF$86</f>
        <v>41798.254000000008</v>
      </c>
      <c r="AG27" s="113">
        <f xml:space="preserve"> OpRev!AG$86</f>
        <v>43308.90400000001</v>
      </c>
      <c r="AH27" s="113">
        <f xml:space="preserve"> OpRev!AH$86</f>
        <v>44949.15400000001</v>
      </c>
      <c r="AI27" s="113">
        <f xml:space="preserve"> OpRev!AI$86</f>
        <v>48060.364000000009</v>
      </c>
      <c r="AJ27" s="113">
        <f xml:space="preserve"> OpRev!AJ$86</f>
        <v>49666.648000000008</v>
      </c>
      <c r="AK27" s="113">
        <f xml:space="preserve"> OpRev!AK$86</f>
        <v>51177.29800000001</v>
      </c>
      <c r="AL27" s="113">
        <f xml:space="preserve"> OpRev!AL$86</f>
        <v>52817.54800000001</v>
      </c>
      <c r="AM27" s="113">
        <f xml:space="preserve"> OpRev!AM$86</f>
        <v>55928.758000000009</v>
      </c>
      <c r="AN27" s="113">
        <f xml:space="preserve"> OpRev!AN$86</f>
        <v>57535.042000000009</v>
      </c>
      <c r="AO27" s="113">
        <f xml:space="preserve"> OpRev!AO$86</f>
        <v>59045.69200000001</v>
      </c>
      <c r="AP27" s="113">
        <f xml:space="preserve"> OpRev!AP$86</f>
        <v>60685.94200000001</v>
      </c>
      <c r="AQ27" s="113">
        <f xml:space="preserve"> OpRev!AQ$86</f>
        <v>63797.152000000009</v>
      </c>
      <c r="AR27" s="113">
        <f xml:space="preserve"> OpRev!AR$86</f>
        <v>65403.436000000009</v>
      </c>
      <c r="AS27" s="113">
        <f xml:space="preserve"> OpRev!AS$86</f>
        <v>66914.08600000001</v>
      </c>
      <c r="AT27" s="113">
        <f xml:space="preserve"> OpRev!AT$86</f>
        <v>68554.33600000001</v>
      </c>
      <c r="AU27" s="113">
        <f xml:space="preserve"> OpRev!AU$86</f>
        <v>71665.546000000002</v>
      </c>
      <c r="AV27" s="113">
        <f xml:space="preserve"> OpRev!AV$86</f>
        <v>73271.83</v>
      </c>
      <c r="AW27" s="113">
        <f xml:space="preserve"> OpRev!AW$86</f>
        <v>74782.48</v>
      </c>
      <c r="AX27" s="113">
        <f xml:space="preserve"> OpRev!AX$86</f>
        <v>76422.73</v>
      </c>
      <c r="AY27" s="113">
        <f xml:space="preserve"> OpRev!AY$86</f>
        <v>79533.939999999988</v>
      </c>
      <c r="AZ27" s="113">
        <f xml:space="preserve"> OpRev!AZ$86</f>
        <v>81140.223999999987</v>
      </c>
      <c r="BA27" s="113">
        <f xml:space="preserve"> OpRev!BA$86</f>
        <v>82650.873999999982</v>
      </c>
      <c r="BB27" s="113">
        <f xml:space="preserve"> OpRev!BB$86</f>
        <v>84291.123999999982</v>
      </c>
      <c r="BC27" s="113">
        <f xml:space="preserve"> OpRev!BC$86</f>
        <v>87402.333999999973</v>
      </c>
      <c r="BD27" s="113">
        <f xml:space="preserve"> OpRev!BD$86</f>
        <v>89008.617999999973</v>
      </c>
      <c r="BE27" s="113">
        <f xml:space="preserve"> OpRev!BE$86</f>
        <v>90519.267999999967</v>
      </c>
      <c r="BF27" s="113">
        <f xml:space="preserve"> OpRev!BF$86</f>
        <v>92159.517999999967</v>
      </c>
      <c r="BG27" s="113">
        <f xml:space="preserve"> OpRev!BG$86</f>
        <v>95270.727999999959</v>
      </c>
      <c r="BH27" s="113">
        <f xml:space="preserve"> OpRev!BH$86</f>
        <v>96877.011999999959</v>
      </c>
      <c r="BI27" s="113">
        <f xml:space="preserve"> OpRev!BI$86</f>
        <v>98387.661999999953</v>
      </c>
      <c r="BJ27" s="113">
        <f xml:space="preserve"> OpRev!BJ$86</f>
        <v>100027.91199999995</v>
      </c>
      <c r="BK27" s="113">
        <f xml:space="preserve"> OpRev!BK$86</f>
        <v>103139.12199999994</v>
      </c>
      <c r="BL27" s="113">
        <f xml:space="preserve"> OpRev!BL$86</f>
        <v>104745.40599999994</v>
      </c>
      <c r="BM27" s="113">
        <f xml:space="preserve"> OpRev!BM$86</f>
        <v>106256.05599999994</v>
      </c>
      <c r="BN27" s="113">
        <f xml:space="preserve"> OpRev!BN$86</f>
        <v>107896.30599999994</v>
      </c>
      <c r="BO27" s="113">
        <f xml:space="preserve"> OpRev!BO$86</f>
        <v>111007.51599999993</v>
      </c>
      <c r="BP27" s="113">
        <f xml:space="preserve"> OpRev!BP$86</f>
        <v>112613.79999999993</v>
      </c>
      <c r="BQ27" s="113">
        <f xml:space="preserve"> OpRev!BQ$86</f>
        <v>114124.44999999992</v>
      </c>
      <c r="BR27" s="113">
        <f xml:space="preserve"> OpRev!BR$86</f>
        <v>115764.69999999992</v>
      </c>
      <c r="BS27" s="113">
        <f xml:space="preserve"> OpRev!BS$86</f>
        <v>118875.90999999992</v>
      </c>
      <c r="BT27" s="113">
        <f xml:space="preserve"> OpRev!BT$86</f>
        <v>118875.90999999992</v>
      </c>
      <c r="BU27" s="113">
        <f xml:space="preserve"> OpRev!BU$86</f>
        <v>118875.90999999992</v>
      </c>
      <c r="BV27" s="113">
        <f xml:space="preserve"> OpRev!BV$86</f>
        <v>118875.90999999992</v>
      </c>
      <c r="BW27" s="113">
        <f xml:space="preserve"> OpRev!BW$86</f>
        <v>118875.90999999992</v>
      </c>
    </row>
    <row r="28" spans="1:75" ht="14.4" x14ac:dyDescent="0.25">
      <c r="A28" s="52"/>
      <c r="B28" s="52"/>
      <c r="C28" s="53"/>
      <c r="D28" s="67"/>
      <c r="E28" s="113" t="str">
        <f xml:space="preserve"> Equity!E$25</f>
        <v>retained cash balance</v>
      </c>
      <c r="F28" s="113">
        <f xml:space="preserve"> Equity!F$25</f>
        <v>0</v>
      </c>
      <c r="G28" s="113">
        <f xml:space="preserve"> Equity!G$25</f>
        <v>0</v>
      </c>
      <c r="H28" s="113">
        <f xml:space="preserve"> Equity!H$25</f>
        <v>0</v>
      </c>
      <c r="I28" s="113">
        <f xml:space="preserve"> Equity!I$25</f>
        <v>0</v>
      </c>
      <c r="J28" s="113">
        <f xml:space="preserve"> Equity!J$25</f>
        <v>0</v>
      </c>
      <c r="K28" s="113">
        <f xml:space="preserve"> Equity!K$25</f>
        <v>2300</v>
      </c>
      <c r="L28" s="113">
        <f xml:space="preserve"> Equity!L$25</f>
        <v>-3084.723958333333</v>
      </c>
      <c r="M28" s="113">
        <f xml:space="preserve"> Equity!M$25</f>
        <v>-5352.3173820970696</v>
      </c>
      <c r="N28" s="113">
        <f xml:space="preserve"> Equity!N$25</f>
        <v>-7094.5532856296786</v>
      </c>
      <c r="O28" s="113">
        <f xml:space="preserve"> Equity!O$25</f>
        <v>-5589.1220172872881</v>
      </c>
      <c r="P28" s="113">
        <f xml:space="preserve"> Equity!P$25</f>
        <v>-10711.498624058122</v>
      </c>
      <c r="Q28" s="113">
        <f xml:space="preserve"> Equity!Q$25</f>
        <v>-12812.762122040609</v>
      </c>
      <c r="R28" s="113">
        <f xml:space="preserve"> Equity!R$25</f>
        <v>-14436.676812682597</v>
      </c>
      <c r="S28" s="113">
        <f xml:space="preserve"> Equity!S$25</f>
        <v>-12836.928687894895</v>
      </c>
      <c r="T28" s="113">
        <f xml:space="preserve"> Equity!T$25</f>
        <v>-17876.990616443076</v>
      </c>
      <c r="U28" s="113">
        <f xml:space="preserve"> Equity!U$25</f>
        <v>-19901.940525314236</v>
      </c>
      <c r="V28" s="113">
        <f xml:space="preserve"> Equity!V$25</f>
        <v>-21452.542171400553</v>
      </c>
      <c r="W28" s="113">
        <f xml:space="preserve"> Equity!W$25</f>
        <v>-19780.981274335023</v>
      </c>
      <c r="X28" s="113">
        <f xml:space="preserve"> Equity!X$25</f>
        <v>-23722.833094674686</v>
      </c>
      <c r="Y28" s="113">
        <f xml:space="preserve"> Equity!Y$25</f>
        <v>-26220.305997976389</v>
      </c>
      <c r="Z28" s="113">
        <f xml:space="preserve"> Equity!Z$25</f>
        <v>-27972.01289127798</v>
      </c>
      <c r="AA28" s="113">
        <f xml:space="preserve"> Equity!AA$25</f>
        <v>-27391.903117820078</v>
      </c>
      <c r="AB28" s="113">
        <f xml:space="preserve"> Equity!AB$25</f>
        <v>-27079.661597033159</v>
      </c>
      <c r="AC28" s="113">
        <f xml:space="preserve"> Equity!AC$25</f>
        <v>-25550.70309373676</v>
      </c>
      <c r="AD28" s="113">
        <f xml:space="preserve"> Equity!AD$25</f>
        <v>-23431.772408739304</v>
      </c>
      <c r="AE28" s="113">
        <f xml:space="preserve"> Equity!AE$25</f>
        <v>-19067.71103363188</v>
      </c>
      <c r="AF28" s="113">
        <f xml:space="preserve"> Equity!AF$25</f>
        <v>-18773.649962020194</v>
      </c>
      <c r="AG28" s="113">
        <f xml:space="preserve"> Equity!AG$25</f>
        <v>-17253.781683311427</v>
      </c>
      <c r="AH28" s="113">
        <f xml:space="preserve"> Equity!AH$25</f>
        <v>-15139.39611060778</v>
      </c>
      <c r="AI28" s="113">
        <f xml:space="preserve"> Equity!AI$25</f>
        <v>-10777.607291647257</v>
      </c>
      <c r="AJ28" s="113">
        <f xml:space="preserve"> Equity!AJ$25</f>
        <v>-10484.682498109032</v>
      </c>
      <c r="AK28" s="113">
        <f xml:space="preserve"> Equity!AK$25</f>
        <v>-8965.382358436982</v>
      </c>
      <c r="AL28" s="113">
        <f xml:space="preserve"> Equity!AL$25</f>
        <v>-6851.280855251699</v>
      </c>
      <c r="AM28" s="113">
        <f xml:space="preserve"> Equity!AM$25</f>
        <v>-2489.6340710503641</v>
      </c>
      <c r="AN28" s="113">
        <f xml:space="preserve"> Equity!AN$25</f>
        <v>-2156.4119478221269</v>
      </c>
      <c r="AO28" s="113">
        <f xml:space="preserve"> Equity!AO$25</f>
        <v>-650.13694183988082</v>
      </c>
      <c r="AP28" s="113">
        <f xml:space="preserve"> Equity!AP$25</f>
        <v>1457.451994500504</v>
      </c>
      <c r="AQ28" s="113">
        <f xml:space="preserve"> Equity!AQ$25</f>
        <v>5815.8424952793903</v>
      </c>
      <c r="AR28" s="113">
        <f xml:space="preserve"> Equity!AR$25</f>
        <v>6107.0681297268075</v>
      </c>
      <c r="AS28" s="113">
        <f xml:space="preserve"> Equity!AS$25</f>
        <v>7625.5186898534412</v>
      </c>
      <c r="AT28" s="113">
        <f xml:space="preserve"> Equity!AT$25</f>
        <v>9739.1954032660215</v>
      </c>
      <c r="AU28" s="113">
        <f xml:space="preserve"> Equity!AU$25</f>
        <v>14100.629792581018</v>
      </c>
      <c r="AV28" s="113">
        <f xml:space="preserve"> Equity!AV$25</f>
        <v>14393.377371296483</v>
      </c>
      <c r="AW28" s="113">
        <f xml:space="preserve"> Equity!AW$25</f>
        <v>15912.588903557149</v>
      </c>
      <c r="AX28" s="113">
        <f xml:space="preserve"> Equity!AX$25</f>
        <v>18026.646103036743</v>
      </c>
      <c r="AY28" s="113">
        <f xml:space="preserve"> Equity!AY$25</f>
        <v>22388.270735385246</v>
      </c>
      <c r="AZ28" s="113">
        <f xml:space="preserve"> Equity!AZ$25</f>
        <v>22681.113435617466</v>
      </c>
      <c r="BA28" s="113">
        <f xml:space="preserve"> Equity!BA$25</f>
        <v>24200.372528636508</v>
      </c>
      <c r="BB28" s="113">
        <f xml:space="preserve"> Equity!BB$25</f>
        <v>26314.453508495288</v>
      </c>
      <c r="BC28" s="113">
        <f xml:space="preserve"> Equity!BC$25</f>
        <v>30676.090031033389</v>
      </c>
      <c r="BD28" s="113">
        <f xml:space="preserve"> Equity!BD$25</f>
        <v>31009.307023429996</v>
      </c>
      <c r="BE28" s="113">
        <f xml:space="preserve"> Equity!BE$25</f>
        <v>32515.579463996437</v>
      </c>
      <c r="BF28" s="113">
        <f xml:space="preserve"> Equity!BF$25</f>
        <v>34623.167117628909</v>
      </c>
      <c r="BG28" s="113">
        <f xml:space="preserve"> Equity!BG$25</f>
        <v>38981.556977053864</v>
      </c>
      <c r="BH28" s="113">
        <f xml:space="preserve"> Equity!BH$25</f>
        <v>38241.532290824296</v>
      </c>
      <c r="BI28" s="113">
        <f xml:space="preserve"> Equity!BI$25</f>
        <v>38213.107690612451</v>
      </c>
      <c r="BJ28" s="113">
        <f xml:space="preserve"> Equity!BJ$25</f>
        <v>38522.096823855783</v>
      </c>
      <c r="BK28" s="113">
        <f xml:space="preserve"> Equity!BK$25</f>
        <v>40949.937423086158</v>
      </c>
      <c r="BL28" s="113">
        <f xml:space="preserve"> Equity!BL$25</f>
        <v>39244.638106759317</v>
      </c>
      <c r="BM28" s="113">
        <f xml:space="preserve"> Equity!BM$25</f>
        <v>38733.576191498825</v>
      </c>
      <c r="BN28" s="113">
        <f xml:space="preserve"> Equity!BN$25</f>
        <v>38801.246667217834</v>
      </c>
      <c r="BO28" s="113">
        <f xml:space="preserve"> Equity!BO$25</f>
        <v>41108.42793768605</v>
      </c>
      <c r="BP28" s="113">
        <f xml:space="preserve"> Equity!BP$25</f>
        <v>39342.798956978113</v>
      </c>
      <c r="BQ28" s="113">
        <f xml:space="preserve"> Equity!BQ$25</f>
        <v>38801.572209527083</v>
      </c>
      <c r="BR28" s="113">
        <f xml:space="preserve"> Equity!BR$25</f>
        <v>38854.160269150823</v>
      </c>
      <c r="BS28" s="113">
        <f xml:space="preserve"> Equity!BS$25</f>
        <v>41153.800331571394</v>
      </c>
      <c r="BT28" s="113">
        <f xml:space="preserve"> Equity!BT$25</f>
        <v>38110.47058017298</v>
      </c>
      <c r="BU28" s="113">
        <f xml:space="preserve"> Equity!BU$25</f>
        <v>36588.805704473772</v>
      </c>
      <c r="BV28" s="113">
        <f xml:space="preserve"> Equity!BV$25</f>
        <v>35827.973266624169</v>
      </c>
      <c r="BW28" s="113">
        <f xml:space="preserve"> Equity!BW$25</f>
        <v>35447.557047699367</v>
      </c>
    </row>
    <row r="29" spans="1:75" ht="14.4" x14ac:dyDescent="0.25">
      <c r="A29" s="130"/>
      <c r="B29" s="131"/>
      <c r="C29" s="132"/>
      <c r="D29" s="133"/>
      <c r="E29" s="134" t="s">
        <v>77</v>
      </c>
      <c r="F29" s="134"/>
      <c r="G29" s="134" t="str">
        <f>Smu</f>
        <v>USD k</v>
      </c>
      <c r="H29" s="134"/>
      <c r="I29" s="134"/>
      <c r="J29" s="134">
        <f t="shared" ref="J29:AO29" si="7" xml:space="preserve"> SUM(J26:J28)</f>
        <v>0</v>
      </c>
      <c r="K29" s="134">
        <f t="shared" si="7"/>
        <v>135150</v>
      </c>
      <c r="L29" s="134">
        <f t="shared" si="7"/>
        <v>127786.12604166668</v>
      </c>
      <c r="M29" s="134">
        <f t="shared" si="7"/>
        <v>124279.18261790293</v>
      </c>
      <c r="N29" s="134">
        <f t="shared" si="7"/>
        <v>121427.19671437032</v>
      </c>
      <c r="O29" s="134">
        <f t="shared" si="7"/>
        <v>124129.27198271271</v>
      </c>
      <c r="P29" s="134">
        <f t="shared" si="7"/>
        <v>117027.74537594189</v>
      </c>
      <c r="Q29" s="134">
        <f t="shared" si="7"/>
        <v>113687.13187795939</v>
      </c>
      <c r="R29" s="134">
        <f t="shared" si="7"/>
        <v>110953.46718731741</v>
      </c>
      <c r="S29" s="134">
        <f t="shared" si="7"/>
        <v>113749.85931210511</v>
      </c>
      <c r="T29" s="134">
        <f t="shared" si="7"/>
        <v>106730.64738355693</v>
      </c>
      <c r="U29" s="134">
        <f t="shared" si="7"/>
        <v>103466.34747468578</v>
      </c>
      <c r="V29" s="134">
        <f t="shared" si="7"/>
        <v>100805.99582859947</v>
      </c>
      <c r="W29" s="134">
        <f t="shared" si="7"/>
        <v>103674.200725665</v>
      </c>
      <c r="X29" s="134">
        <f t="shared" si="7"/>
        <v>98588.632905325328</v>
      </c>
      <c r="Y29" s="134">
        <f t="shared" si="7"/>
        <v>94851.810002023616</v>
      </c>
      <c r="Z29" s="134">
        <f t="shared" si="7"/>
        <v>91990.353108722033</v>
      </c>
      <c r="AA29" s="134">
        <f t="shared" si="7"/>
        <v>92931.672882179933</v>
      </c>
      <c r="AB29" s="134">
        <f t="shared" si="7"/>
        <v>92100.198402966853</v>
      </c>
      <c r="AC29" s="134">
        <f t="shared" si="7"/>
        <v>92389.806906263257</v>
      </c>
      <c r="AD29" s="134">
        <f t="shared" si="7"/>
        <v>93398.987591260709</v>
      </c>
      <c r="AE29" s="134">
        <f t="shared" si="7"/>
        <v>98124.258966368128</v>
      </c>
      <c r="AF29" s="134">
        <f t="shared" si="7"/>
        <v>97274.604037979821</v>
      </c>
      <c r="AG29" s="134">
        <f t="shared" si="7"/>
        <v>97555.12231668859</v>
      </c>
      <c r="AH29" s="134">
        <f t="shared" si="7"/>
        <v>98559.757889392233</v>
      </c>
      <c r="AI29" s="134">
        <f t="shared" si="7"/>
        <v>103282.75670835274</v>
      </c>
      <c r="AJ29" s="134">
        <f t="shared" si="7"/>
        <v>102431.96550189098</v>
      </c>
      <c r="AK29" s="134">
        <f t="shared" si="7"/>
        <v>102711.91564156303</v>
      </c>
      <c r="AL29" s="134">
        <f t="shared" si="7"/>
        <v>103716.26714474832</v>
      </c>
      <c r="AM29" s="134">
        <f t="shared" si="7"/>
        <v>108439.12392894964</v>
      </c>
      <c r="AN29" s="134">
        <f t="shared" si="7"/>
        <v>107628.63005217789</v>
      </c>
      <c r="AO29" s="134">
        <f t="shared" si="7"/>
        <v>107895.55505816013</v>
      </c>
      <c r="AP29" s="134">
        <f t="shared" ref="AP29:BU29" si="8" xml:space="preserve"> SUM(AP26:AP28)</f>
        <v>108893.39399450051</v>
      </c>
      <c r="AQ29" s="134">
        <f t="shared" si="8"/>
        <v>113612.99449527939</v>
      </c>
      <c r="AR29" s="134">
        <f t="shared" si="8"/>
        <v>112760.50412972682</v>
      </c>
      <c r="AS29" s="134">
        <f t="shared" si="8"/>
        <v>113039.60468985346</v>
      </c>
      <c r="AT29" s="134">
        <f t="shared" si="8"/>
        <v>114043.53140326604</v>
      </c>
      <c r="AU29" s="134">
        <f t="shared" si="8"/>
        <v>118766.17579258102</v>
      </c>
      <c r="AV29" s="134">
        <f t="shared" si="8"/>
        <v>117915.20737129648</v>
      </c>
      <c r="AW29" s="134">
        <f t="shared" si="8"/>
        <v>118195.06890355714</v>
      </c>
      <c r="AX29" s="134">
        <f t="shared" si="8"/>
        <v>119199.37610303675</v>
      </c>
      <c r="AY29" s="134">
        <f t="shared" si="8"/>
        <v>123922.21073538523</v>
      </c>
      <c r="AZ29" s="134">
        <f t="shared" si="8"/>
        <v>123071.33743561746</v>
      </c>
      <c r="BA29" s="134">
        <f t="shared" si="8"/>
        <v>123351.24652863649</v>
      </c>
      <c r="BB29" s="134">
        <f t="shared" si="8"/>
        <v>124355.57750849528</v>
      </c>
      <c r="BC29" s="134">
        <f t="shared" si="8"/>
        <v>129078.42403103336</v>
      </c>
      <c r="BD29" s="134">
        <f t="shared" si="8"/>
        <v>128267.92502342997</v>
      </c>
      <c r="BE29" s="134">
        <f t="shared" si="8"/>
        <v>128534.84746399641</v>
      </c>
      <c r="BF29" s="134">
        <f t="shared" si="8"/>
        <v>129532.68511762888</v>
      </c>
      <c r="BG29" s="134">
        <f t="shared" si="8"/>
        <v>134252.28497705382</v>
      </c>
      <c r="BH29" s="134">
        <f t="shared" si="8"/>
        <v>135118.54429082427</v>
      </c>
      <c r="BI29" s="134">
        <f t="shared" si="8"/>
        <v>136600.76969061239</v>
      </c>
      <c r="BJ29" s="134">
        <f t="shared" si="8"/>
        <v>138550.00882385572</v>
      </c>
      <c r="BK29" s="134">
        <f t="shared" si="8"/>
        <v>144089.05942308612</v>
      </c>
      <c r="BL29" s="134">
        <f t="shared" si="8"/>
        <v>143990.04410675925</v>
      </c>
      <c r="BM29" s="134">
        <f t="shared" si="8"/>
        <v>144989.63219149876</v>
      </c>
      <c r="BN29" s="134">
        <f t="shared" si="8"/>
        <v>146697.55266721777</v>
      </c>
      <c r="BO29" s="134">
        <f t="shared" si="8"/>
        <v>152115.94393768598</v>
      </c>
      <c r="BP29" s="134">
        <f t="shared" si="8"/>
        <v>151956.59895697804</v>
      </c>
      <c r="BQ29" s="134">
        <f t="shared" si="8"/>
        <v>152926.022209527</v>
      </c>
      <c r="BR29" s="134">
        <f t="shared" si="8"/>
        <v>154618.86026915075</v>
      </c>
      <c r="BS29" s="134">
        <f t="shared" si="8"/>
        <v>160029.71033157132</v>
      </c>
      <c r="BT29" s="134">
        <f t="shared" si="8"/>
        <v>156986.3805801729</v>
      </c>
      <c r="BU29" s="134">
        <f t="shared" si="8"/>
        <v>155464.7157044737</v>
      </c>
      <c r="BV29" s="134">
        <f t="shared" ref="BV29:BW29" si="9" xml:space="preserve"> SUM(BV26:BV28)</f>
        <v>154703.88326662409</v>
      </c>
      <c r="BW29" s="134">
        <f t="shared" si="9"/>
        <v>154323.46704769929</v>
      </c>
    </row>
    <row r="30" spans="1:75" ht="14.4" x14ac:dyDescent="0.25">
      <c r="A30" s="128"/>
      <c r="B30" s="52"/>
      <c r="C30" s="53"/>
      <c r="D30" s="129"/>
      <c r="E30" s="55"/>
      <c r="F30" s="55"/>
      <c r="G30" s="55"/>
      <c r="H30" s="55"/>
      <c r="I30" s="55"/>
      <c r="J30" s="55"/>
      <c r="K30" s="55"/>
      <c r="L30" s="55"/>
      <c r="M30" s="55"/>
      <c r="N30" s="55"/>
      <c r="O30" s="55"/>
      <c r="P30" s="55"/>
      <c r="Q30" s="55"/>
      <c r="R30" s="55"/>
      <c r="S30" s="55"/>
      <c r="T30" s="55"/>
      <c r="U30" s="55"/>
      <c r="V30" s="55"/>
      <c r="W30" s="55"/>
      <c r="X30" s="55"/>
      <c r="Y30" s="55"/>
      <c r="Z30" s="55"/>
      <c r="AA30" s="55"/>
      <c r="AB30" s="55"/>
      <c r="AC30" s="55"/>
      <c r="AD30" s="55"/>
      <c r="AE30" s="55"/>
      <c r="AF30" s="55"/>
      <c r="AG30" s="55"/>
      <c r="AH30" s="55"/>
      <c r="AI30" s="55"/>
      <c r="AJ30" s="55"/>
      <c r="AK30" s="55"/>
      <c r="AL30" s="55"/>
      <c r="AM30" s="55"/>
      <c r="AN30" s="55"/>
      <c r="AO30" s="55"/>
      <c r="AP30" s="55"/>
      <c r="AQ30" s="55"/>
      <c r="AR30" s="55"/>
      <c r="AS30" s="55"/>
      <c r="AT30" s="55"/>
      <c r="AU30" s="55"/>
      <c r="AV30" s="55"/>
      <c r="AW30" s="55"/>
      <c r="AX30" s="55"/>
      <c r="AY30" s="55"/>
      <c r="AZ30" s="55"/>
      <c r="BA30" s="55"/>
      <c r="BB30" s="55"/>
      <c r="BC30" s="55"/>
      <c r="BD30" s="55"/>
      <c r="BE30" s="55"/>
      <c r="BF30" s="55"/>
      <c r="BG30" s="55"/>
      <c r="BH30" s="55"/>
      <c r="BI30" s="55"/>
      <c r="BJ30" s="55"/>
      <c r="BK30" s="55"/>
      <c r="BL30" s="55"/>
      <c r="BM30" s="55"/>
      <c r="BN30" s="55"/>
      <c r="BO30" s="55"/>
      <c r="BP30" s="55"/>
      <c r="BQ30" s="55"/>
      <c r="BR30" s="55"/>
      <c r="BS30" s="55"/>
      <c r="BT30" s="55"/>
      <c r="BU30" s="55"/>
      <c r="BV30" s="55"/>
      <c r="BW30" s="55"/>
    </row>
    <row r="31" spans="1:75" ht="14.4" x14ac:dyDescent="0.25">
      <c r="A31" s="52"/>
      <c r="B31" s="52"/>
      <c r="C31" s="53"/>
      <c r="D31" s="67"/>
      <c r="E31" s="113" t="str">
        <f xml:space="preserve"> OpCost!E$124</f>
        <v>Account payables balance</v>
      </c>
      <c r="F31" s="113">
        <f xml:space="preserve"> OpCost!F$124</f>
        <v>0</v>
      </c>
      <c r="G31" s="113" t="str">
        <f xml:space="preserve"> OpCost!G$124</f>
        <v xml:space="preserve">USD k </v>
      </c>
      <c r="H31" s="113">
        <f xml:space="preserve"> OpCost!H$124</f>
        <v>0</v>
      </c>
      <c r="I31" s="113">
        <f xml:space="preserve"> OpCost!I$124</f>
        <v>0</v>
      </c>
      <c r="J31" s="113">
        <f xml:space="preserve"> OpCost!J$124</f>
        <v>0</v>
      </c>
      <c r="K31" s="113">
        <f xml:space="preserve"> OpCost!K$124</f>
        <v>350</v>
      </c>
      <c r="L31" s="113">
        <f xml:space="preserve"> OpCost!L$124</f>
        <v>696.01666666666665</v>
      </c>
      <c r="M31" s="113">
        <f xml:space="preserve"> OpCost!M$124</f>
        <v>1112.9029304029305</v>
      </c>
      <c r="N31" s="113">
        <f xml:space="preserve"> OpCost!N$124</f>
        <v>1542.5224956203217</v>
      </c>
      <c r="O31" s="113">
        <f xml:space="preserve"> OpCost!O$124</f>
        <v>2091.1520608377132</v>
      </c>
      <c r="P31" s="113">
        <f xml:space="preserve"> OpCost!P$124</f>
        <v>2437.1687275043801</v>
      </c>
      <c r="Q31" s="113">
        <f xml:space="preserve"> OpCost!Q$124</f>
        <v>2854.0549912406436</v>
      </c>
      <c r="R31" s="113">
        <f xml:space="preserve"> OpCost!R$124</f>
        <v>3283.6745564580351</v>
      </c>
      <c r="S31" s="113">
        <f xml:space="preserve"> OpCost!S$124</f>
        <v>3832.3041216754264</v>
      </c>
      <c r="T31" s="113">
        <f xml:space="preserve"> OpCost!T$124</f>
        <v>4178.3207883420928</v>
      </c>
      <c r="U31" s="113">
        <f xml:space="preserve"> OpCost!U$124</f>
        <v>4595.2070520783564</v>
      </c>
      <c r="V31" s="113">
        <f xml:space="preserve"> OpCost!V$124</f>
        <v>5024.8266172957474</v>
      </c>
      <c r="W31" s="113">
        <f xml:space="preserve"> OpCost!W$124</f>
        <v>5573.4561825131386</v>
      </c>
      <c r="X31" s="113">
        <f xml:space="preserve"> OpCost!X$124</f>
        <v>5971.3524462494024</v>
      </c>
      <c r="Y31" s="113">
        <f xml:space="preserve"> OpCost!Y$124</f>
        <v>6388.238709985666</v>
      </c>
      <c r="Z31" s="113">
        <f xml:space="preserve"> OpCost!Z$124</f>
        <v>6817.858275203057</v>
      </c>
      <c r="AA31" s="113">
        <f xml:space="preserve"> OpCost!AA$124</f>
        <v>7311.6778404204488</v>
      </c>
      <c r="AB31" s="113">
        <f xml:space="preserve"> OpCost!AB$124</f>
        <v>7712.5045070871147</v>
      </c>
      <c r="AC31" s="113">
        <f xml:space="preserve"> OpCost!AC$124</f>
        <v>8129.3907708233783</v>
      </c>
      <c r="AD31" s="113">
        <f xml:space="preserve"> OpCost!AD$124</f>
        <v>8559.0103360407702</v>
      </c>
      <c r="AE31" s="113">
        <f xml:space="preserve"> OpCost!AE$124</f>
        <v>9052.8299012581629</v>
      </c>
      <c r="AF31" s="113">
        <f xml:space="preserve"> OpCost!AF$124</f>
        <v>9453.6565679248288</v>
      </c>
      <c r="AG31" s="113">
        <f xml:space="preserve"> OpCost!AG$124</f>
        <v>9870.5428316610924</v>
      </c>
      <c r="AH31" s="113">
        <f xml:space="preserve"> OpCost!AH$124</f>
        <v>10300.162396878484</v>
      </c>
      <c r="AI31" s="113">
        <f xml:space="preserve"> OpCost!AI$124</f>
        <v>10793.981962095877</v>
      </c>
      <c r="AJ31" s="113">
        <f xml:space="preserve"> OpCost!AJ$124</f>
        <v>11194.808628762543</v>
      </c>
      <c r="AK31" s="113">
        <f xml:space="preserve"> OpCost!AK$124</f>
        <v>11611.694892498806</v>
      </c>
      <c r="AL31" s="113">
        <f xml:space="preserve"> OpCost!AL$124</f>
        <v>12041.314457716198</v>
      </c>
      <c r="AM31" s="113">
        <f xml:space="preserve"> OpCost!AM$124</f>
        <v>12535.134022933591</v>
      </c>
      <c r="AN31" s="113">
        <f xml:space="preserve"> OpCost!AN$124</f>
        <v>12933.030286669855</v>
      </c>
      <c r="AO31" s="113">
        <f xml:space="preserve"> OpCost!AO$124</f>
        <v>13349.916550406118</v>
      </c>
      <c r="AP31" s="113">
        <f xml:space="preserve"> OpCost!AP$124</f>
        <v>13779.53611562351</v>
      </c>
      <c r="AQ31" s="113">
        <f xml:space="preserve"> OpCost!AQ$124</f>
        <v>14273.355680840901</v>
      </c>
      <c r="AR31" s="113">
        <f xml:space="preserve"> OpCost!AR$124</f>
        <v>14674.182347507567</v>
      </c>
      <c r="AS31" s="113">
        <f xml:space="preserve"> OpCost!AS$124</f>
        <v>15091.068611243831</v>
      </c>
      <c r="AT31" s="113">
        <f xml:space="preserve"> OpCost!AT$124</f>
        <v>15520.688176461223</v>
      </c>
      <c r="AU31" s="113">
        <f xml:space="preserve"> OpCost!AU$124</f>
        <v>16014.507741678615</v>
      </c>
      <c r="AV31" s="113">
        <f xml:space="preserve"> OpCost!AV$124</f>
        <v>16415.334408345283</v>
      </c>
      <c r="AW31" s="113">
        <f xml:space="preserve"> OpCost!AW$124</f>
        <v>16832.220672081548</v>
      </c>
      <c r="AX31" s="113">
        <f xml:space="preserve"> OpCost!AX$124</f>
        <v>17261.84023729894</v>
      </c>
      <c r="AY31" s="113">
        <f xml:space="preserve"> OpCost!AY$124</f>
        <v>17755.659802516333</v>
      </c>
      <c r="AZ31" s="113">
        <f xml:space="preserve"> OpCost!AZ$124</f>
        <v>18156.486469183001</v>
      </c>
      <c r="BA31" s="113">
        <f xml:space="preserve"> OpCost!BA$124</f>
        <v>18573.372732919266</v>
      </c>
      <c r="BB31" s="113">
        <f xml:space="preserve"> OpCost!BB$124</f>
        <v>19002.992298136658</v>
      </c>
      <c r="BC31" s="113">
        <f xml:space="preserve"> OpCost!BC$124</f>
        <v>19496.811863354051</v>
      </c>
      <c r="BD31" s="113">
        <f xml:space="preserve"> OpCost!BD$124</f>
        <v>19894.708127090315</v>
      </c>
      <c r="BE31" s="113">
        <f xml:space="preserve"> OpCost!BE$124</f>
        <v>20311.59439082658</v>
      </c>
      <c r="BF31" s="113">
        <f xml:space="preserve"> OpCost!BF$124</f>
        <v>20741.213956043972</v>
      </c>
      <c r="BG31" s="113">
        <f xml:space="preserve"> OpCost!BG$124</f>
        <v>21235.033521261365</v>
      </c>
      <c r="BH31" s="113">
        <f xml:space="preserve"> OpCost!BH$124</f>
        <v>21635.860187928032</v>
      </c>
      <c r="BI31" s="113">
        <f xml:space="preserve"> OpCost!BI$124</f>
        <v>22052.746451664298</v>
      </c>
      <c r="BJ31" s="113">
        <f xml:space="preserve"> OpCost!BJ$124</f>
        <v>22482.36601688169</v>
      </c>
      <c r="BK31" s="113">
        <f xml:space="preserve"> OpCost!BK$124</f>
        <v>22976.185582099082</v>
      </c>
      <c r="BL31" s="113">
        <f xml:space="preserve"> OpCost!BL$124</f>
        <v>23377.01224876575</v>
      </c>
      <c r="BM31" s="113">
        <f xml:space="preserve"> OpCost!BM$124</f>
        <v>23793.898512502015</v>
      </c>
      <c r="BN31" s="113">
        <f xml:space="preserve"> OpCost!BN$124</f>
        <v>24223.518077719407</v>
      </c>
      <c r="BO31" s="113">
        <f xml:space="preserve"> OpCost!BO$124</f>
        <v>24717.3376429368</v>
      </c>
      <c r="BP31" s="113">
        <f xml:space="preserve"> OpCost!BP$124</f>
        <v>25118.164309603468</v>
      </c>
      <c r="BQ31" s="113">
        <f xml:space="preserve"> OpCost!BQ$124</f>
        <v>25535.050573339733</v>
      </c>
      <c r="BR31" s="113">
        <f xml:space="preserve"> OpCost!BR$124</f>
        <v>25964.670138557125</v>
      </c>
      <c r="BS31" s="113">
        <f xml:space="preserve"> OpCost!BS$124</f>
        <v>26458.489703774518</v>
      </c>
      <c r="BT31" s="113">
        <f xml:space="preserve"> OpCost!BT$124</f>
        <v>26458.489703774518</v>
      </c>
      <c r="BU31" s="113">
        <f xml:space="preserve"> OpCost!BU$124</f>
        <v>26458.489703774518</v>
      </c>
      <c r="BV31" s="113">
        <f xml:space="preserve"> OpCost!BV$124</f>
        <v>26458.489703774518</v>
      </c>
      <c r="BW31" s="113">
        <f xml:space="preserve"> OpCost!BW$124</f>
        <v>26458.489703774518</v>
      </c>
    </row>
    <row r="32" spans="1:75" ht="14.4" x14ac:dyDescent="0.25">
      <c r="A32" s="52"/>
      <c r="B32" s="52"/>
      <c r="C32" s="53"/>
      <c r="D32" s="67"/>
      <c r="E32" s="113" t="str">
        <f xml:space="preserve"> Debt!E$32</f>
        <v>Debt facility balance</v>
      </c>
      <c r="F32" s="113">
        <f xml:space="preserve"> Debt!F$32</f>
        <v>0</v>
      </c>
      <c r="G32" s="113">
        <f xml:space="preserve"> Debt!G$32</f>
        <v>0</v>
      </c>
      <c r="H32" s="113">
        <f xml:space="preserve"> Debt!H$32</f>
        <v>0</v>
      </c>
      <c r="I32" s="113">
        <f xml:space="preserve"> Debt!I$32</f>
        <v>0</v>
      </c>
      <c r="J32" s="113">
        <f xml:space="preserve"> Debt!J$32</f>
        <v>0</v>
      </c>
      <c r="K32" s="113">
        <f xml:space="preserve"> Debt!K$32</f>
        <v>60000</v>
      </c>
      <c r="L32" s="113">
        <f xml:space="preserve"> Debt!L$32</f>
        <v>56250</v>
      </c>
      <c r="M32" s="113">
        <f xml:space="preserve"> Debt!M$32</f>
        <v>52500</v>
      </c>
      <c r="N32" s="113">
        <f xml:space="preserve"> Debt!N$32</f>
        <v>48750</v>
      </c>
      <c r="O32" s="113">
        <f xml:space="preserve"> Debt!O$32</f>
        <v>45000</v>
      </c>
      <c r="P32" s="113">
        <f xml:space="preserve"> Debt!P$32</f>
        <v>41250</v>
      </c>
      <c r="Q32" s="113">
        <f xml:space="preserve"> Debt!Q$32</f>
        <v>37500</v>
      </c>
      <c r="R32" s="113">
        <f xml:space="preserve"> Debt!R$32</f>
        <v>33750</v>
      </c>
      <c r="S32" s="113">
        <f xml:space="preserve"> Debt!S$32</f>
        <v>30000</v>
      </c>
      <c r="T32" s="113">
        <f xml:space="preserve"> Debt!T$32</f>
        <v>26250</v>
      </c>
      <c r="U32" s="113">
        <f xml:space="preserve"> Debt!U$32</f>
        <v>22500</v>
      </c>
      <c r="V32" s="113">
        <f xml:space="preserve"> Debt!V$32</f>
        <v>18750</v>
      </c>
      <c r="W32" s="113">
        <f xml:space="preserve"> Debt!W$32</f>
        <v>15000</v>
      </c>
      <c r="X32" s="113">
        <f xml:space="preserve"> Debt!X$32</f>
        <v>11250</v>
      </c>
      <c r="Y32" s="113">
        <f xml:space="preserve"> Debt!Y$32</f>
        <v>7500</v>
      </c>
      <c r="Z32" s="113">
        <f xml:space="preserve"> Debt!Z$32</f>
        <v>3750</v>
      </c>
      <c r="AA32" s="113">
        <f xml:space="preserve"> Debt!AA$32</f>
        <v>0</v>
      </c>
      <c r="AB32" s="113">
        <f xml:space="preserve"> Debt!AB$32</f>
        <v>0</v>
      </c>
      <c r="AC32" s="113">
        <f xml:space="preserve"> Debt!AC$32</f>
        <v>0</v>
      </c>
      <c r="AD32" s="113">
        <f xml:space="preserve"> Debt!AD$32</f>
        <v>0</v>
      </c>
      <c r="AE32" s="113">
        <f xml:space="preserve"> Debt!AE$32</f>
        <v>0</v>
      </c>
      <c r="AF32" s="113">
        <f xml:space="preserve"> Debt!AF$32</f>
        <v>0</v>
      </c>
      <c r="AG32" s="113">
        <f xml:space="preserve"> Debt!AG$32</f>
        <v>0</v>
      </c>
      <c r="AH32" s="113">
        <f xml:space="preserve"> Debt!AH$32</f>
        <v>0</v>
      </c>
      <c r="AI32" s="113">
        <f xml:space="preserve"> Debt!AI$32</f>
        <v>0</v>
      </c>
      <c r="AJ32" s="113">
        <f xml:space="preserve"> Debt!AJ$32</f>
        <v>0</v>
      </c>
      <c r="AK32" s="113">
        <f xml:space="preserve"> Debt!AK$32</f>
        <v>0</v>
      </c>
      <c r="AL32" s="113">
        <f xml:space="preserve"> Debt!AL$32</f>
        <v>0</v>
      </c>
      <c r="AM32" s="113">
        <f xml:space="preserve"> Debt!AM$32</f>
        <v>0</v>
      </c>
      <c r="AN32" s="113">
        <f xml:space="preserve"> Debt!AN$32</f>
        <v>0</v>
      </c>
      <c r="AO32" s="113">
        <f xml:space="preserve"> Debt!AO$32</f>
        <v>0</v>
      </c>
      <c r="AP32" s="113">
        <f xml:space="preserve"> Debt!AP$32</f>
        <v>0</v>
      </c>
      <c r="AQ32" s="113">
        <f xml:space="preserve"> Debt!AQ$32</f>
        <v>0</v>
      </c>
      <c r="AR32" s="113">
        <f xml:space="preserve"> Debt!AR$32</f>
        <v>0</v>
      </c>
      <c r="AS32" s="113">
        <f xml:space="preserve"> Debt!AS$32</f>
        <v>0</v>
      </c>
      <c r="AT32" s="113">
        <f xml:space="preserve"> Debt!AT$32</f>
        <v>0</v>
      </c>
      <c r="AU32" s="113">
        <f xml:space="preserve"> Debt!AU$32</f>
        <v>0</v>
      </c>
      <c r="AV32" s="113">
        <f xml:space="preserve"> Debt!AV$32</f>
        <v>0</v>
      </c>
      <c r="AW32" s="113">
        <f xml:space="preserve"> Debt!AW$32</f>
        <v>0</v>
      </c>
      <c r="AX32" s="113">
        <f xml:space="preserve"> Debt!AX$32</f>
        <v>0</v>
      </c>
      <c r="AY32" s="113">
        <f xml:space="preserve"> Debt!AY$32</f>
        <v>0</v>
      </c>
      <c r="AZ32" s="113">
        <f xml:space="preserve"> Debt!AZ$32</f>
        <v>0</v>
      </c>
      <c r="BA32" s="113">
        <f xml:space="preserve"> Debt!BA$32</f>
        <v>0</v>
      </c>
      <c r="BB32" s="113">
        <f xml:space="preserve"> Debt!BB$32</f>
        <v>0</v>
      </c>
      <c r="BC32" s="113">
        <f xml:space="preserve"> Debt!BC$32</f>
        <v>0</v>
      </c>
      <c r="BD32" s="113">
        <f xml:space="preserve"> Debt!BD$32</f>
        <v>0</v>
      </c>
      <c r="BE32" s="113">
        <f xml:space="preserve"> Debt!BE$32</f>
        <v>0</v>
      </c>
      <c r="BF32" s="113">
        <f xml:space="preserve"> Debt!BF$32</f>
        <v>0</v>
      </c>
      <c r="BG32" s="113">
        <f xml:space="preserve"> Debt!BG$32</f>
        <v>0</v>
      </c>
      <c r="BH32" s="113">
        <f xml:space="preserve"> Debt!BH$32</f>
        <v>0</v>
      </c>
      <c r="BI32" s="113">
        <f xml:space="preserve"> Debt!BI$32</f>
        <v>0</v>
      </c>
      <c r="BJ32" s="113">
        <f xml:space="preserve"> Debt!BJ$32</f>
        <v>0</v>
      </c>
      <c r="BK32" s="113">
        <f xml:space="preserve"> Debt!BK$32</f>
        <v>0</v>
      </c>
      <c r="BL32" s="113">
        <f xml:space="preserve"> Debt!BL$32</f>
        <v>0</v>
      </c>
      <c r="BM32" s="113">
        <f xml:space="preserve"> Debt!BM$32</f>
        <v>0</v>
      </c>
      <c r="BN32" s="113">
        <f xml:space="preserve"> Debt!BN$32</f>
        <v>0</v>
      </c>
      <c r="BO32" s="113">
        <f xml:space="preserve"> Debt!BO$32</f>
        <v>0</v>
      </c>
      <c r="BP32" s="113">
        <f xml:space="preserve"> Debt!BP$32</f>
        <v>0</v>
      </c>
      <c r="BQ32" s="113">
        <f xml:space="preserve"> Debt!BQ$32</f>
        <v>0</v>
      </c>
      <c r="BR32" s="113">
        <f xml:space="preserve"> Debt!BR$32</f>
        <v>0</v>
      </c>
      <c r="BS32" s="113">
        <f xml:space="preserve"> Debt!BS$32</f>
        <v>0</v>
      </c>
      <c r="BT32" s="113">
        <f xml:space="preserve"> Debt!BT$32</f>
        <v>0</v>
      </c>
      <c r="BU32" s="113">
        <f xml:space="preserve"> Debt!BU$32</f>
        <v>0</v>
      </c>
      <c r="BV32" s="113">
        <f xml:space="preserve"> Debt!BV$32</f>
        <v>0</v>
      </c>
      <c r="BW32" s="113">
        <f xml:space="preserve"> Debt!BW$32</f>
        <v>0</v>
      </c>
    </row>
    <row r="33" spans="1:75" ht="14.4" x14ac:dyDescent="0.25">
      <c r="A33" s="52"/>
      <c r="B33" s="52"/>
      <c r="C33" s="53"/>
      <c r="D33" s="67"/>
      <c r="E33" s="113" t="str">
        <f xml:space="preserve"> Tax!E$46</f>
        <v>Deffered tax balance</v>
      </c>
      <c r="F33" s="113">
        <f xml:space="preserve"> Tax!F$46</f>
        <v>0</v>
      </c>
      <c r="G33" s="113">
        <f xml:space="preserve"> Tax!G$46</f>
        <v>0</v>
      </c>
      <c r="H33" s="113">
        <f xml:space="preserve"> Tax!H$46</f>
        <v>0</v>
      </c>
      <c r="I33" s="113">
        <f xml:space="preserve"> Tax!I$46</f>
        <v>0</v>
      </c>
      <c r="J33" s="113">
        <f xml:space="preserve"> Tax!J$46</f>
        <v>0</v>
      </c>
      <c r="K33" s="113">
        <f xml:space="preserve"> Tax!K$46</f>
        <v>33000</v>
      </c>
      <c r="L33" s="113">
        <f xml:space="preserve"> Tax!L$46</f>
        <v>32316.043750000001</v>
      </c>
      <c r="M33" s="113">
        <f xml:space="preserve"> Tax!M$46</f>
        <v>32491.325000000001</v>
      </c>
      <c r="N33" s="113">
        <f xml:space="preserve"> Tax!N$46</f>
        <v>32853.673750000002</v>
      </c>
      <c r="O33" s="113">
        <f xml:space="preserve"> Tax!O$46</f>
        <v>35411.252124999999</v>
      </c>
      <c r="P33" s="113">
        <f xml:space="preserve"> Tax!P$46</f>
        <v>34797.608374999996</v>
      </c>
      <c r="Q33" s="113">
        <f xml:space="preserve"> Tax!Q$46</f>
        <v>35043.202124999996</v>
      </c>
      <c r="R33" s="113">
        <f xml:space="preserve"> Tax!R$46</f>
        <v>35475.863374999994</v>
      </c>
      <c r="S33" s="113">
        <f xml:space="preserve"> Tax!S$46</f>
        <v>38103.754249999991</v>
      </c>
      <c r="T33" s="113">
        <f xml:space="preserve"> Tax!T$46</f>
        <v>37560.422999999988</v>
      </c>
      <c r="U33" s="113">
        <f xml:space="preserve"> Tax!U$46</f>
        <v>37876.329249999988</v>
      </c>
      <c r="V33" s="113">
        <f xml:space="preserve"> Tax!V$46</f>
        <v>38379.302999999985</v>
      </c>
      <c r="W33" s="113">
        <f xml:space="preserve"> Tax!W$46</f>
        <v>41077.506374999983</v>
      </c>
      <c r="X33" s="113">
        <f xml:space="preserve"> Tax!X$46</f>
        <v>41328.768374999985</v>
      </c>
      <c r="Y33" s="113">
        <f xml:space="preserve"> Tax!Y$46</f>
        <v>41714.987124999985</v>
      </c>
      <c r="Z33" s="113">
        <f xml:space="preserve"> Tax!Z$46</f>
        <v>42288.273374999982</v>
      </c>
      <c r="AA33" s="113">
        <f xml:space="preserve"> Tax!AA$46</f>
        <v>44334.117749999983</v>
      </c>
      <c r="AB33" s="113">
        <f xml:space="preserve"> Tax!AB$46</f>
        <v>44638.37274999998</v>
      </c>
      <c r="AC33" s="113">
        <f xml:space="preserve"> Tax!AC$46</f>
        <v>45077.32587499998</v>
      </c>
      <c r="AD33" s="113">
        <f xml:space="preserve"> Tax!AD$46</f>
        <v>45685.768374999978</v>
      </c>
      <c r="AE33" s="113">
        <f xml:space="preserve"> Tax!AE$46</f>
        <v>47749.190874999978</v>
      </c>
      <c r="AF33" s="113">
        <f xml:space="preserve"> Tax!AF$46</f>
        <v>48053.445874999976</v>
      </c>
      <c r="AG33" s="113">
        <f xml:space="preserve"> Tax!AG$46</f>
        <v>48492.398999999976</v>
      </c>
      <c r="AH33" s="113">
        <f xml:space="preserve"> Tax!AH$46</f>
        <v>49100.841499999973</v>
      </c>
      <c r="AI33" s="113">
        <f xml:space="preserve"> Tax!AI$46</f>
        <v>51164.263999999974</v>
      </c>
      <c r="AJ33" s="113">
        <f xml:space="preserve"> Tax!AJ$46</f>
        <v>51468.518999999971</v>
      </c>
      <c r="AK33" s="113">
        <f xml:space="preserve"> Tax!AK$46</f>
        <v>51907.472124999971</v>
      </c>
      <c r="AL33" s="113">
        <f xml:space="preserve"> Tax!AL$46</f>
        <v>52515.914624999969</v>
      </c>
      <c r="AM33" s="113">
        <f xml:space="preserve"> Tax!AM$46</f>
        <v>54579.337124999969</v>
      </c>
      <c r="AN33" s="113">
        <f xml:space="preserve"> Tax!AN$46</f>
        <v>54900.911624999972</v>
      </c>
      <c r="AO33" s="113">
        <f xml:space="preserve"> Tax!AO$46</f>
        <v>55339.864749999972</v>
      </c>
      <c r="AP33" s="113">
        <f xml:space="preserve"> Tax!AP$46</f>
        <v>55948.307249999969</v>
      </c>
      <c r="AQ33" s="113">
        <f xml:space="preserve"> Tax!AQ$46</f>
        <v>58011.729749999969</v>
      </c>
      <c r="AR33" s="113">
        <f xml:space="preserve"> Tax!AR$46</f>
        <v>58315.984749999967</v>
      </c>
      <c r="AS33" s="113">
        <f xml:space="preserve"> Tax!AS$46</f>
        <v>58754.937874999967</v>
      </c>
      <c r="AT33" s="113">
        <f xml:space="preserve"> Tax!AT$46</f>
        <v>59363.380374999964</v>
      </c>
      <c r="AU33" s="113">
        <f xml:space="preserve"> Tax!AU$46</f>
        <v>61426.802874999965</v>
      </c>
      <c r="AV33" s="113">
        <f xml:space="preserve"> Tax!AV$46</f>
        <v>61731.057874999962</v>
      </c>
      <c r="AW33" s="113">
        <f xml:space="preserve"> Tax!AW$46</f>
        <v>62170.010999999962</v>
      </c>
      <c r="AX33" s="113">
        <f xml:space="preserve"> Tax!AX$46</f>
        <v>62778.45349999996</v>
      </c>
      <c r="AY33" s="113">
        <f xml:space="preserve"> Tax!AY$46</f>
        <v>64841.87599999996</v>
      </c>
      <c r="AZ33" s="113">
        <f xml:space="preserve"> Tax!AZ$46</f>
        <v>65146.130999999958</v>
      </c>
      <c r="BA33" s="113">
        <f xml:space="preserve"> Tax!BA$46</f>
        <v>65585.08412499995</v>
      </c>
      <c r="BB33" s="113">
        <f xml:space="preserve"> Tax!BB$46</f>
        <v>66193.526624999955</v>
      </c>
      <c r="BC33" s="113">
        <f xml:space="preserve"> Tax!BC$46</f>
        <v>68256.949124999956</v>
      </c>
      <c r="BD33" s="113">
        <f xml:space="preserve"> Tax!BD$46</f>
        <v>68578.523624999958</v>
      </c>
      <c r="BE33" s="113">
        <f xml:space="preserve"> Tax!BE$46</f>
        <v>69017.476749999958</v>
      </c>
      <c r="BF33" s="113">
        <f xml:space="preserve"> Tax!BF$46</f>
        <v>69625.919249999963</v>
      </c>
      <c r="BG33" s="113">
        <f xml:space="preserve"> Tax!BG$46</f>
        <v>71689.341749999963</v>
      </c>
      <c r="BH33" s="113">
        <f xml:space="preserve"> Tax!BH$46</f>
        <v>72681.096749999968</v>
      </c>
      <c r="BI33" s="113">
        <f xml:space="preserve"> Tax!BI$46</f>
        <v>73807.549874999968</v>
      </c>
      <c r="BJ33" s="113">
        <f xml:space="preserve"> Tax!BJ$46</f>
        <v>75103.492374999973</v>
      </c>
      <c r="BK33" s="113">
        <f xml:space="preserve"> Tax!BK$46</f>
        <v>77854.414874999973</v>
      </c>
      <c r="BL33" s="113">
        <f xml:space="preserve"> Tax!BL$46</f>
        <v>78846.169874999978</v>
      </c>
      <c r="BM33" s="113">
        <f xml:space="preserve"> Tax!BM$46</f>
        <v>79972.622999999978</v>
      </c>
      <c r="BN33" s="113">
        <f xml:space="preserve"> Tax!BN$46</f>
        <v>81268.565499999982</v>
      </c>
      <c r="BO33" s="113">
        <f xml:space="preserve"> Tax!BO$46</f>
        <v>84019.487999999983</v>
      </c>
      <c r="BP33" s="113">
        <f xml:space="preserve"> Tax!BP$46</f>
        <v>85011.242999999988</v>
      </c>
      <c r="BQ33" s="113">
        <f xml:space="preserve"> Tax!BQ$46</f>
        <v>86137.696124999988</v>
      </c>
      <c r="BR33" s="113">
        <f xml:space="preserve"> Tax!BR$46</f>
        <v>87433.638624999992</v>
      </c>
      <c r="BS33" s="113">
        <f xml:space="preserve"> Tax!BS$46</f>
        <v>90184.561124999993</v>
      </c>
      <c r="BT33" s="113">
        <f xml:space="preserve"> Tax!BT$46</f>
        <v>90184.561124999993</v>
      </c>
      <c r="BU33" s="113">
        <f xml:space="preserve"> Tax!BU$46</f>
        <v>90184.561124999993</v>
      </c>
      <c r="BV33" s="113">
        <f xml:space="preserve"> Tax!BV$46</f>
        <v>90184.561124999993</v>
      </c>
      <c r="BW33" s="113">
        <f xml:space="preserve"> Tax!BW$46</f>
        <v>90184.561124999993</v>
      </c>
    </row>
    <row r="34" spans="1:75" ht="14.4" x14ac:dyDescent="0.25">
      <c r="A34" s="52"/>
      <c r="B34" s="52"/>
      <c r="C34" s="53"/>
      <c r="D34" s="67"/>
      <c r="E34" s="113" t="str">
        <f xml:space="preserve"> Equity!E$35</f>
        <v>share capital balance</v>
      </c>
      <c r="F34" s="113">
        <f xml:space="preserve"> Equity!F$35</f>
        <v>0</v>
      </c>
      <c r="G34" s="113">
        <f xml:space="preserve"> Equity!G$35</f>
        <v>0</v>
      </c>
      <c r="H34" s="113">
        <f xml:space="preserve"> Equity!H$35</f>
        <v>0</v>
      </c>
      <c r="I34" s="113">
        <f xml:space="preserve"> Equity!I$35</f>
        <v>0</v>
      </c>
      <c r="J34" s="113">
        <f xml:space="preserve"> Equity!J$35</f>
        <v>0</v>
      </c>
      <c r="K34" s="113">
        <f xml:space="preserve"> Equity!K$35</f>
        <v>37300</v>
      </c>
      <c r="L34" s="113">
        <f xml:space="preserve"> Equity!L$35</f>
        <v>37300</v>
      </c>
      <c r="M34" s="113">
        <f xml:space="preserve"> Equity!M$35</f>
        <v>37300</v>
      </c>
      <c r="N34" s="113">
        <f xml:space="preserve"> Equity!N$35</f>
        <v>37300</v>
      </c>
      <c r="O34" s="113">
        <f xml:space="preserve"> Equity!O$35</f>
        <v>37300</v>
      </c>
      <c r="P34" s="113">
        <f xml:space="preserve"> Equity!P$35</f>
        <v>37300</v>
      </c>
      <c r="Q34" s="113">
        <f xml:space="preserve"> Equity!Q$35</f>
        <v>37300</v>
      </c>
      <c r="R34" s="113">
        <f xml:space="preserve"> Equity!R$35</f>
        <v>37300</v>
      </c>
      <c r="S34" s="113">
        <f xml:space="preserve"> Equity!S$35</f>
        <v>37300</v>
      </c>
      <c r="T34" s="113">
        <f xml:space="preserve"> Equity!T$35</f>
        <v>37300</v>
      </c>
      <c r="U34" s="113">
        <f xml:space="preserve"> Equity!U$35</f>
        <v>37300</v>
      </c>
      <c r="V34" s="113">
        <f xml:space="preserve"> Equity!V$35</f>
        <v>37300</v>
      </c>
      <c r="W34" s="113">
        <f xml:space="preserve"> Equity!W$35</f>
        <v>37300</v>
      </c>
      <c r="X34" s="113">
        <f xml:space="preserve"> Equity!X$35</f>
        <v>37300</v>
      </c>
      <c r="Y34" s="113">
        <f xml:space="preserve"> Equity!Y$35</f>
        <v>37300</v>
      </c>
      <c r="Z34" s="113">
        <f xml:space="preserve"> Equity!Z$35</f>
        <v>37300</v>
      </c>
      <c r="AA34" s="113">
        <f xml:space="preserve"> Equity!AA$35</f>
        <v>37300</v>
      </c>
      <c r="AB34" s="113">
        <f xml:space="preserve"> Equity!AB$35</f>
        <v>37300</v>
      </c>
      <c r="AC34" s="113">
        <f xml:space="preserve"> Equity!AC$35</f>
        <v>37300</v>
      </c>
      <c r="AD34" s="113">
        <f xml:space="preserve"> Equity!AD$35</f>
        <v>37300</v>
      </c>
      <c r="AE34" s="113">
        <f xml:space="preserve"> Equity!AE$35</f>
        <v>37300</v>
      </c>
      <c r="AF34" s="113">
        <f xml:space="preserve"> Equity!AF$35</f>
        <v>37300</v>
      </c>
      <c r="AG34" s="113">
        <f xml:space="preserve"> Equity!AG$35</f>
        <v>37300</v>
      </c>
      <c r="AH34" s="113">
        <f xml:space="preserve"> Equity!AH$35</f>
        <v>37300</v>
      </c>
      <c r="AI34" s="113">
        <f xml:space="preserve"> Equity!AI$35</f>
        <v>37300</v>
      </c>
      <c r="AJ34" s="113">
        <f xml:space="preserve"> Equity!AJ$35</f>
        <v>37300</v>
      </c>
      <c r="AK34" s="113">
        <f xml:space="preserve"> Equity!AK$35</f>
        <v>37300</v>
      </c>
      <c r="AL34" s="113">
        <f xml:space="preserve"> Equity!AL$35</f>
        <v>37300</v>
      </c>
      <c r="AM34" s="113">
        <f xml:space="preserve"> Equity!AM$35</f>
        <v>37300</v>
      </c>
      <c r="AN34" s="113">
        <f xml:space="preserve"> Equity!AN$35</f>
        <v>37300</v>
      </c>
      <c r="AO34" s="113">
        <f xml:space="preserve"> Equity!AO$35</f>
        <v>37300</v>
      </c>
      <c r="AP34" s="113">
        <f xml:space="preserve"> Equity!AP$35</f>
        <v>37300</v>
      </c>
      <c r="AQ34" s="113">
        <f xml:space="preserve"> Equity!AQ$35</f>
        <v>37300</v>
      </c>
      <c r="AR34" s="113">
        <f xml:space="preserve"> Equity!AR$35</f>
        <v>37300</v>
      </c>
      <c r="AS34" s="113">
        <f xml:space="preserve"> Equity!AS$35</f>
        <v>37300</v>
      </c>
      <c r="AT34" s="113">
        <f xml:space="preserve"> Equity!AT$35</f>
        <v>37300</v>
      </c>
      <c r="AU34" s="113">
        <f xml:space="preserve"> Equity!AU$35</f>
        <v>37300</v>
      </c>
      <c r="AV34" s="113">
        <f xml:space="preserve"> Equity!AV$35</f>
        <v>37300</v>
      </c>
      <c r="AW34" s="113">
        <f xml:space="preserve"> Equity!AW$35</f>
        <v>37300</v>
      </c>
      <c r="AX34" s="113">
        <f xml:space="preserve"> Equity!AX$35</f>
        <v>37300</v>
      </c>
      <c r="AY34" s="113">
        <f xml:space="preserve"> Equity!AY$35</f>
        <v>37300</v>
      </c>
      <c r="AZ34" s="113">
        <f xml:space="preserve"> Equity!AZ$35</f>
        <v>37300</v>
      </c>
      <c r="BA34" s="113">
        <f xml:space="preserve"> Equity!BA$35</f>
        <v>37300</v>
      </c>
      <c r="BB34" s="113">
        <f xml:space="preserve"> Equity!BB$35</f>
        <v>37300</v>
      </c>
      <c r="BC34" s="113">
        <f xml:space="preserve"> Equity!BC$35</f>
        <v>37300</v>
      </c>
      <c r="BD34" s="113">
        <f xml:space="preserve"> Equity!BD$35</f>
        <v>37300</v>
      </c>
      <c r="BE34" s="113">
        <f xml:space="preserve"> Equity!BE$35</f>
        <v>37300</v>
      </c>
      <c r="BF34" s="113">
        <f xml:space="preserve"> Equity!BF$35</f>
        <v>37300</v>
      </c>
      <c r="BG34" s="113">
        <f xml:space="preserve"> Equity!BG$35</f>
        <v>37300</v>
      </c>
      <c r="BH34" s="113">
        <f xml:space="preserve"> Equity!BH$35</f>
        <v>37300</v>
      </c>
      <c r="BI34" s="113">
        <f xml:space="preserve"> Equity!BI$35</f>
        <v>37300</v>
      </c>
      <c r="BJ34" s="113">
        <f xml:space="preserve"> Equity!BJ$35</f>
        <v>37300</v>
      </c>
      <c r="BK34" s="113">
        <f xml:space="preserve"> Equity!BK$35</f>
        <v>37300</v>
      </c>
      <c r="BL34" s="113">
        <f xml:space="preserve"> Equity!BL$35</f>
        <v>37300</v>
      </c>
      <c r="BM34" s="113">
        <f xml:space="preserve"> Equity!BM$35</f>
        <v>37300</v>
      </c>
      <c r="BN34" s="113">
        <f xml:space="preserve"> Equity!BN$35</f>
        <v>37300</v>
      </c>
      <c r="BO34" s="113">
        <f xml:space="preserve"> Equity!BO$35</f>
        <v>37300</v>
      </c>
      <c r="BP34" s="113">
        <f xml:space="preserve"> Equity!BP$35</f>
        <v>37300</v>
      </c>
      <c r="BQ34" s="113">
        <f xml:space="preserve"> Equity!BQ$35</f>
        <v>37300</v>
      </c>
      <c r="BR34" s="113">
        <f xml:space="preserve"> Equity!BR$35</f>
        <v>37300</v>
      </c>
      <c r="BS34" s="113">
        <f xml:space="preserve"> Equity!BS$35</f>
        <v>37300</v>
      </c>
      <c r="BT34" s="113">
        <f xml:space="preserve"> Equity!BT$35</f>
        <v>37300</v>
      </c>
      <c r="BU34" s="113">
        <f xml:space="preserve"> Equity!BU$35</f>
        <v>37300</v>
      </c>
      <c r="BV34" s="113">
        <f xml:space="preserve"> Equity!BV$35</f>
        <v>37300</v>
      </c>
      <c r="BW34" s="113">
        <f xml:space="preserve"> Equity!BW$35</f>
        <v>37300</v>
      </c>
    </row>
    <row r="35" spans="1:75" ht="14.4" x14ac:dyDescent="0.25">
      <c r="A35" s="52"/>
      <c r="B35" s="52"/>
      <c r="C35" s="53"/>
      <c r="D35" s="67"/>
      <c r="E35" s="113" t="str">
        <f xml:space="preserve"> Equity!E$15</f>
        <v>retained earnings balance</v>
      </c>
      <c r="F35" s="113">
        <f xml:space="preserve"> Equity!F$15</f>
        <v>0</v>
      </c>
      <c r="G35" s="113">
        <f xml:space="preserve"> Equity!G$15</f>
        <v>0</v>
      </c>
      <c r="H35" s="113">
        <f xml:space="preserve"> Equity!H$15</f>
        <v>0</v>
      </c>
      <c r="I35" s="113">
        <f xml:space="preserve"> Equity!I$15</f>
        <v>0</v>
      </c>
      <c r="J35" s="113">
        <f xml:space="preserve"> Equity!J$15</f>
        <v>0</v>
      </c>
      <c r="K35" s="113">
        <f xml:space="preserve"> Equity!K$15</f>
        <v>4500</v>
      </c>
      <c r="L35" s="113">
        <f xml:space="preserve"> Equity!L$15</f>
        <v>1224.0656250000002</v>
      </c>
      <c r="M35" s="113">
        <f xml:space="preserve"> Equity!M$15</f>
        <v>874.95468749999975</v>
      </c>
      <c r="N35" s="113">
        <f xml:space="preserve"> Equity!N$15</f>
        <v>981.00046874999975</v>
      </c>
      <c r="O35" s="113">
        <f xml:space="preserve"> Equity!O$15</f>
        <v>4326.8677968749998</v>
      </c>
      <c r="P35" s="113">
        <f xml:space="preserve"> Equity!P$15</f>
        <v>1242.9682734375001</v>
      </c>
      <c r="Q35" s="113">
        <f xml:space="preserve"> Equity!Q$15</f>
        <v>989.87476171874971</v>
      </c>
      <c r="R35" s="113">
        <f xml:space="preserve"> Equity!R$15</f>
        <v>1143.9292558593747</v>
      </c>
      <c r="S35" s="113">
        <f xml:space="preserve"> Equity!S$15</f>
        <v>4513.8009404296872</v>
      </c>
      <c r="T35" s="113">
        <f xml:space="preserve"> Equity!T$15</f>
        <v>1441.9035952148438</v>
      </c>
      <c r="U35" s="113">
        <f xml:space="preserve"> Equity!U$15</f>
        <v>1194.8111726074217</v>
      </c>
      <c r="V35" s="113">
        <f xml:space="preserve"> Equity!V$15</f>
        <v>1351.8662113037108</v>
      </c>
      <c r="W35" s="113">
        <f xml:space="preserve"> Equity!W$15</f>
        <v>4723.2381681518555</v>
      </c>
      <c r="X35" s="113">
        <f xml:space="preserve"> Equity!X$15</f>
        <v>2738.5120840759278</v>
      </c>
      <c r="Y35" s="113">
        <f xml:space="preserve"> Equity!Y$15</f>
        <v>1948.5841670379637</v>
      </c>
      <c r="Z35" s="113">
        <f xml:space="preserve"> Equity!Z$15</f>
        <v>1834.2214585189818</v>
      </c>
      <c r="AA35" s="113">
        <f xml:space="preserve"> Equity!AA$15</f>
        <v>3985.8772917594906</v>
      </c>
      <c r="AB35" s="113">
        <f xml:space="preserve"> Equity!AB$15</f>
        <v>2449.321145879745</v>
      </c>
      <c r="AC35" s="113">
        <f xml:space="preserve"> Equity!AC$15</f>
        <v>1883.0902604398721</v>
      </c>
      <c r="AD35" s="113">
        <f xml:space="preserve"> Equity!AD$15</f>
        <v>1854.208880219936</v>
      </c>
      <c r="AE35" s="113">
        <f xml:space="preserve"> Equity!AE$15</f>
        <v>4022.2381901099675</v>
      </c>
      <c r="AF35" s="113">
        <f xml:space="preserve"> Equity!AF$15</f>
        <v>2467.5015950549837</v>
      </c>
      <c r="AG35" s="113">
        <f xml:space="preserve"> Equity!AG$15</f>
        <v>1892.1804850274916</v>
      </c>
      <c r="AH35" s="113">
        <f xml:space="preserve"> Equity!AH$15</f>
        <v>1858.7539925137457</v>
      </c>
      <c r="AI35" s="113">
        <f xml:space="preserve"> Equity!AI$15</f>
        <v>4024.5107462568722</v>
      </c>
      <c r="AJ35" s="113">
        <f xml:space="preserve"> Equity!AJ$15</f>
        <v>2468.6378731284358</v>
      </c>
      <c r="AK35" s="113">
        <f xml:space="preserve"> Equity!AK$15</f>
        <v>1892.7486240642174</v>
      </c>
      <c r="AL35" s="113">
        <f xml:space="preserve"> Equity!AL$15</f>
        <v>1859.0380620321084</v>
      </c>
      <c r="AM35" s="113">
        <f xml:space="preserve"> Equity!AM$15</f>
        <v>4024.6527810160537</v>
      </c>
      <c r="AN35" s="113">
        <f xml:space="preserve"> Equity!AN$15</f>
        <v>2494.6881405080271</v>
      </c>
      <c r="AO35" s="113">
        <f xml:space="preserve"> Equity!AO$15</f>
        <v>1905.7737577540133</v>
      </c>
      <c r="AP35" s="113">
        <f xml:space="preserve"> Equity!AP$15</f>
        <v>1865.5506288770066</v>
      </c>
      <c r="AQ35" s="113">
        <f xml:space="preserve"> Equity!AQ$15</f>
        <v>4027.9090644385028</v>
      </c>
      <c r="AR35" s="113">
        <f xml:space="preserve"> Equity!AR$15</f>
        <v>2470.3370322192513</v>
      </c>
      <c r="AS35" s="113">
        <f xml:space="preserve"> Equity!AS$15</f>
        <v>1893.5982036096252</v>
      </c>
      <c r="AT35" s="113">
        <f xml:space="preserve"> Equity!AT$15</f>
        <v>1859.4628518048125</v>
      </c>
      <c r="AU35" s="113">
        <f xml:space="preserve"> Equity!AU$15</f>
        <v>4024.865175902406</v>
      </c>
      <c r="AV35" s="113">
        <f xml:space="preserve"> Equity!AV$15</f>
        <v>2468.8150879512027</v>
      </c>
      <c r="AW35" s="113">
        <f xml:space="preserve"> Equity!AW$15</f>
        <v>1892.8372314756011</v>
      </c>
      <c r="AX35" s="113">
        <f xml:space="preserve"> Equity!AX$15</f>
        <v>1859.0823657378005</v>
      </c>
      <c r="AY35" s="113">
        <f xml:space="preserve"> Equity!AY$15</f>
        <v>4024.6749328688998</v>
      </c>
      <c r="AZ35" s="113">
        <f xml:space="preserve"> Equity!AZ$15</f>
        <v>2468.7199664344498</v>
      </c>
      <c r="BA35" s="113">
        <f xml:space="preserve"> Equity!BA$15</f>
        <v>1892.7896707172245</v>
      </c>
      <c r="BB35" s="113">
        <f xml:space="preserve"> Equity!BB$15</f>
        <v>1859.0585853586122</v>
      </c>
      <c r="BC35" s="113">
        <f xml:space="preserve"> Equity!BC$15</f>
        <v>4024.6630426793054</v>
      </c>
      <c r="BD35" s="113">
        <f xml:space="preserve"> Equity!BD$15</f>
        <v>2494.6932713396527</v>
      </c>
      <c r="BE35" s="113">
        <f xml:space="preserve"> Equity!BE$15</f>
        <v>1905.7763231698259</v>
      </c>
      <c r="BF35" s="113">
        <f xml:space="preserve"> Equity!BF$15</f>
        <v>1865.5519115849129</v>
      </c>
      <c r="BG35" s="113">
        <f xml:space="preserve"> Equity!BG$15</f>
        <v>4027.909705792456</v>
      </c>
      <c r="BH35" s="113">
        <f xml:space="preserve"> Equity!BH$15</f>
        <v>3501.5873528962275</v>
      </c>
      <c r="BI35" s="113">
        <f xml:space="preserve"> Equity!BI$15</f>
        <v>3440.4733639481133</v>
      </c>
      <c r="BJ35" s="113">
        <f xml:space="preserve"> Equity!BJ$15</f>
        <v>3664.1504319740561</v>
      </c>
      <c r="BK35" s="113">
        <f xml:space="preserve"> Equity!BK$15</f>
        <v>5958.4589659870271</v>
      </c>
      <c r="BL35" s="113">
        <f xml:space="preserve"> Equity!BL$15</f>
        <v>4466.8619829935133</v>
      </c>
      <c r="BM35" s="113">
        <f xml:space="preserve"> Equity!BM$15</f>
        <v>3923.1106789967562</v>
      </c>
      <c r="BN35" s="113">
        <f xml:space="preserve"> Equity!BN$15</f>
        <v>3905.4690894983778</v>
      </c>
      <c r="BO35" s="113">
        <f xml:space="preserve"> Equity!BO$15</f>
        <v>6079.118294749188</v>
      </c>
      <c r="BP35" s="113">
        <f xml:space="preserve"> Equity!BP$15</f>
        <v>4527.1916473745932</v>
      </c>
      <c r="BQ35" s="113">
        <f xml:space="preserve"> Equity!BQ$15</f>
        <v>3953.2755111872962</v>
      </c>
      <c r="BR35" s="113">
        <f xml:space="preserve"> Equity!BR$15</f>
        <v>3920.5515055936476</v>
      </c>
      <c r="BS35" s="113">
        <f xml:space="preserve"> Equity!BS$15</f>
        <v>6086.6595027968233</v>
      </c>
      <c r="BT35" s="113">
        <f xml:space="preserve"> Equity!BT$15</f>
        <v>3043.3297513984116</v>
      </c>
      <c r="BU35" s="113">
        <f xml:space="preserve"> Equity!BU$15</f>
        <v>1521.6648756992058</v>
      </c>
      <c r="BV35" s="113">
        <f xml:space="preserve"> Equity!BV$15</f>
        <v>760.83243784960291</v>
      </c>
      <c r="BW35" s="113">
        <f xml:space="preserve"> Equity!BW$15</f>
        <v>380.41621892480146</v>
      </c>
    </row>
    <row r="36" spans="1:75" ht="14.4" x14ac:dyDescent="0.25">
      <c r="A36" s="130"/>
      <c r="B36" s="131"/>
      <c r="C36" s="132"/>
      <c r="D36" s="133"/>
      <c r="E36" s="134" t="s">
        <v>78</v>
      </c>
      <c r="F36" s="134"/>
      <c r="G36" s="134" t="str">
        <f>Smu</f>
        <v>USD k</v>
      </c>
      <c r="H36" s="134"/>
      <c r="I36" s="134"/>
      <c r="J36" s="134">
        <f t="shared" ref="J36:AO36" si="10" xml:space="preserve"> SUM(J31:J35)</f>
        <v>0</v>
      </c>
      <c r="K36" s="134">
        <f t="shared" si="10"/>
        <v>135150</v>
      </c>
      <c r="L36" s="134">
        <f t="shared" si="10"/>
        <v>127786.12604166668</v>
      </c>
      <c r="M36" s="134">
        <f t="shared" si="10"/>
        <v>124279.18261790293</v>
      </c>
      <c r="N36" s="134">
        <f t="shared" si="10"/>
        <v>121427.19671437032</v>
      </c>
      <c r="O36" s="134">
        <f t="shared" si="10"/>
        <v>124129.27198271271</v>
      </c>
      <c r="P36" s="134">
        <f t="shared" si="10"/>
        <v>117027.74537594187</v>
      </c>
      <c r="Q36" s="134">
        <f t="shared" si="10"/>
        <v>113687.13187795939</v>
      </c>
      <c r="R36" s="134">
        <f t="shared" si="10"/>
        <v>110953.46718731741</v>
      </c>
      <c r="S36" s="134">
        <f t="shared" si="10"/>
        <v>113749.85931210511</v>
      </c>
      <c r="T36" s="134">
        <f t="shared" si="10"/>
        <v>106730.64738355692</v>
      </c>
      <c r="U36" s="134">
        <f t="shared" si="10"/>
        <v>103466.34747468577</v>
      </c>
      <c r="V36" s="134">
        <f t="shared" si="10"/>
        <v>100805.99582859945</v>
      </c>
      <c r="W36" s="134">
        <f t="shared" si="10"/>
        <v>103674.20072566498</v>
      </c>
      <c r="X36" s="134">
        <f t="shared" si="10"/>
        <v>98588.632905325314</v>
      </c>
      <c r="Y36" s="134">
        <f t="shared" si="10"/>
        <v>94851.810002023602</v>
      </c>
      <c r="Z36" s="134">
        <f t="shared" si="10"/>
        <v>91990.353108722018</v>
      </c>
      <c r="AA36" s="134">
        <f t="shared" si="10"/>
        <v>92931.672882179919</v>
      </c>
      <c r="AB36" s="134">
        <f t="shared" si="10"/>
        <v>92100.198402966838</v>
      </c>
      <c r="AC36" s="134">
        <f t="shared" si="10"/>
        <v>92389.806906263228</v>
      </c>
      <c r="AD36" s="134">
        <f t="shared" si="10"/>
        <v>93398.987591260695</v>
      </c>
      <c r="AE36" s="134">
        <f t="shared" si="10"/>
        <v>98124.258966368114</v>
      </c>
      <c r="AF36" s="134">
        <f t="shared" si="10"/>
        <v>97274.604037979792</v>
      </c>
      <c r="AG36" s="134">
        <f t="shared" si="10"/>
        <v>97555.122316688561</v>
      </c>
      <c r="AH36" s="134">
        <f t="shared" si="10"/>
        <v>98559.757889392189</v>
      </c>
      <c r="AI36" s="134">
        <f t="shared" si="10"/>
        <v>103282.75670835272</v>
      </c>
      <c r="AJ36" s="134">
        <f t="shared" si="10"/>
        <v>102431.96550189095</v>
      </c>
      <c r="AK36" s="134">
        <f t="shared" si="10"/>
        <v>102711.915641563</v>
      </c>
      <c r="AL36" s="134">
        <f t="shared" si="10"/>
        <v>103716.26714474827</v>
      </c>
      <c r="AM36" s="134">
        <f t="shared" si="10"/>
        <v>108439.12392894962</v>
      </c>
      <c r="AN36" s="134">
        <f t="shared" si="10"/>
        <v>107628.63005217785</v>
      </c>
      <c r="AO36" s="134">
        <f t="shared" si="10"/>
        <v>107895.5550581601</v>
      </c>
      <c r="AP36" s="134">
        <f t="shared" ref="AP36:BU36" si="11" xml:space="preserve"> SUM(AP31:AP35)</f>
        <v>108893.3939945005</v>
      </c>
      <c r="AQ36" s="134">
        <f t="shared" si="11"/>
        <v>113612.99449527937</v>
      </c>
      <c r="AR36" s="134">
        <f t="shared" si="11"/>
        <v>112760.50412972679</v>
      </c>
      <c r="AS36" s="134">
        <f t="shared" si="11"/>
        <v>113039.60468985343</v>
      </c>
      <c r="AT36" s="134">
        <f t="shared" si="11"/>
        <v>114043.531403266</v>
      </c>
      <c r="AU36" s="134">
        <f t="shared" si="11"/>
        <v>118766.17579258099</v>
      </c>
      <c r="AV36" s="134">
        <f t="shared" si="11"/>
        <v>117915.20737129645</v>
      </c>
      <c r="AW36" s="134">
        <f t="shared" si="11"/>
        <v>118195.06890355711</v>
      </c>
      <c r="AX36" s="134">
        <f t="shared" si="11"/>
        <v>119199.3761030367</v>
      </c>
      <c r="AY36" s="134">
        <f t="shared" si="11"/>
        <v>123922.2107353852</v>
      </c>
      <c r="AZ36" s="134">
        <f t="shared" si="11"/>
        <v>123071.33743561742</v>
      </c>
      <c r="BA36" s="134">
        <f t="shared" si="11"/>
        <v>123351.24652863643</v>
      </c>
      <c r="BB36" s="134">
        <f t="shared" si="11"/>
        <v>124355.57750849522</v>
      </c>
      <c r="BC36" s="134">
        <f t="shared" si="11"/>
        <v>129078.42403103333</v>
      </c>
      <c r="BD36" s="134">
        <f t="shared" si="11"/>
        <v>128267.92502342993</v>
      </c>
      <c r="BE36" s="134">
        <f t="shared" si="11"/>
        <v>128534.84746399635</v>
      </c>
      <c r="BF36" s="134">
        <f t="shared" si="11"/>
        <v>129532.68511762885</v>
      </c>
      <c r="BG36" s="134">
        <f t="shared" si="11"/>
        <v>134252.28497705379</v>
      </c>
      <c r="BH36" s="134">
        <f t="shared" si="11"/>
        <v>135118.54429082421</v>
      </c>
      <c r="BI36" s="134">
        <f t="shared" si="11"/>
        <v>136600.76969061239</v>
      </c>
      <c r="BJ36" s="134">
        <f t="shared" si="11"/>
        <v>138550.00882385572</v>
      </c>
      <c r="BK36" s="134">
        <f t="shared" si="11"/>
        <v>144089.05942308609</v>
      </c>
      <c r="BL36" s="134">
        <f t="shared" si="11"/>
        <v>143990.04410675925</v>
      </c>
      <c r="BM36" s="134">
        <f t="shared" si="11"/>
        <v>144989.63219149873</v>
      </c>
      <c r="BN36" s="134">
        <f t="shared" si="11"/>
        <v>146697.55266721777</v>
      </c>
      <c r="BO36" s="134">
        <f t="shared" si="11"/>
        <v>152115.94393768595</v>
      </c>
      <c r="BP36" s="134">
        <f t="shared" si="11"/>
        <v>151956.59895697806</v>
      </c>
      <c r="BQ36" s="134">
        <f t="shared" si="11"/>
        <v>152926.022209527</v>
      </c>
      <c r="BR36" s="134">
        <f t="shared" si="11"/>
        <v>154618.86026915075</v>
      </c>
      <c r="BS36" s="134">
        <f t="shared" si="11"/>
        <v>160029.71033157135</v>
      </c>
      <c r="BT36" s="134">
        <f t="shared" si="11"/>
        <v>156986.38058017293</v>
      </c>
      <c r="BU36" s="134">
        <f t="shared" si="11"/>
        <v>155464.71570447373</v>
      </c>
      <c r="BV36" s="134">
        <f t="shared" ref="BV36:BW36" si="12" xml:space="preserve"> SUM(BV31:BV35)</f>
        <v>154703.88326662412</v>
      </c>
      <c r="BW36" s="134">
        <f t="shared" si="12"/>
        <v>154323.46704769932</v>
      </c>
    </row>
    <row r="37" spans="1:75" ht="14.4" x14ac:dyDescent="0.25">
      <c r="A37" s="128"/>
      <c r="B37" s="52"/>
      <c r="C37" s="53"/>
      <c r="D37" s="129"/>
      <c r="E37" s="55"/>
      <c r="F37" s="55"/>
      <c r="G37" s="55"/>
      <c r="H37" s="55"/>
      <c r="I37" s="55"/>
      <c r="J37" s="55"/>
      <c r="K37" s="55"/>
      <c r="L37" s="55"/>
      <c r="M37" s="55"/>
      <c r="N37" s="55"/>
      <c r="O37" s="55"/>
      <c r="P37" s="55"/>
      <c r="Q37" s="55"/>
      <c r="R37" s="55"/>
      <c r="S37" s="55"/>
      <c r="T37" s="55"/>
      <c r="U37" s="55"/>
      <c r="V37" s="55"/>
      <c r="W37" s="55"/>
      <c r="X37" s="55"/>
      <c r="Y37" s="55"/>
      <c r="Z37" s="55"/>
      <c r="AA37" s="55"/>
      <c r="AB37" s="55"/>
      <c r="AC37" s="55"/>
      <c r="AD37" s="55"/>
      <c r="AE37" s="55"/>
      <c r="AF37" s="55"/>
      <c r="AG37" s="55"/>
      <c r="AH37" s="55"/>
      <c r="AI37" s="55"/>
      <c r="AJ37" s="55"/>
      <c r="AK37" s="55"/>
      <c r="AL37" s="55"/>
      <c r="AM37" s="55"/>
      <c r="AN37" s="55"/>
      <c r="AO37" s="55"/>
      <c r="AP37" s="55"/>
      <c r="AQ37" s="55"/>
      <c r="AR37" s="55"/>
      <c r="AS37" s="55"/>
      <c r="AT37" s="55"/>
      <c r="AU37" s="55"/>
      <c r="AV37" s="55"/>
      <c r="AW37" s="55"/>
      <c r="AX37" s="55"/>
      <c r="AY37" s="55"/>
      <c r="AZ37" s="55"/>
      <c r="BA37" s="55"/>
      <c r="BB37" s="55"/>
      <c r="BC37" s="55"/>
      <c r="BD37" s="55"/>
      <c r="BE37" s="55"/>
      <c r="BF37" s="55"/>
      <c r="BG37" s="55"/>
      <c r="BH37" s="55"/>
      <c r="BI37" s="55"/>
      <c r="BJ37" s="55"/>
      <c r="BK37" s="55"/>
      <c r="BL37" s="55"/>
      <c r="BM37" s="55"/>
      <c r="BN37" s="55"/>
      <c r="BO37" s="55"/>
      <c r="BP37" s="55"/>
      <c r="BQ37" s="55"/>
      <c r="BR37" s="55"/>
      <c r="BS37" s="55"/>
      <c r="BT37" s="55"/>
      <c r="BU37" s="55"/>
      <c r="BV37" s="55"/>
      <c r="BW37" s="55"/>
    </row>
    <row r="38" spans="1:75" ht="14.4" x14ac:dyDescent="0.25">
      <c r="A38" s="128"/>
      <c r="B38" s="52"/>
      <c r="C38" s="53"/>
      <c r="D38" s="129"/>
      <c r="E38" s="55"/>
      <c r="F38" s="55"/>
      <c r="G38" s="55"/>
      <c r="H38" s="55"/>
      <c r="I38" s="55"/>
      <c r="J38" s="55"/>
      <c r="K38" s="55"/>
      <c r="L38" s="55"/>
      <c r="M38" s="55"/>
      <c r="N38" s="55"/>
      <c r="O38" s="55"/>
      <c r="P38" s="55"/>
      <c r="Q38" s="55"/>
      <c r="R38" s="55"/>
      <c r="S38" s="55"/>
      <c r="T38" s="55"/>
      <c r="U38" s="55"/>
      <c r="V38" s="55"/>
      <c r="W38" s="55"/>
      <c r="X38" s="55"/>
      <c r="Y38" s="55"/>
      <c r="Z38" s="55"/>
      <c r="AA38" s="55"/>
      <c r="AB38" s="55"/>
      <c r="AC38" s="55"/>
      <c r="AD38" s="55"/>
      <c r="AE38" s="55"/>
      <c r="AF38" s="55"/>
      <c r="AG38" s="55"/>
      <c r="AH38" s="55"/>
      <c r="AI38" s="55"/>
      <c r="AJ38" s="55"/>
      <c r="AK38" s="55"/>
      <c r="AL38" s="55"/>
      <c r="AM38" s="55"/>
      <c r="AN38" s="55"/>
      <c r="AO38" s="55"/>
      <c r="AP38" s="55"/>
      <c r="AQ38" s="55"/>
      <c r="AR38" s="55"/>
      <c r="AS38" s="55"/>
      <c r="AT38" s="55"/>
      <c r="AU38" s="55"/>
      <c r="AV38" s="55"/>
      <c r="AW38" s="55"/>
      <c r="AX38" s="55"/>
      <c r="AY38" s="55"/>
      <c r="AZ38" s="55"/>
      <c r="BA38" s="55"/>
      <c r="BB38" s="55"/>
      <c r="BC38" s="55"/>
      <c r="BD38" s="55"/>
      <c r="BE38" s="55"/>
      <c r="BF38" s="55"/>
      <c r="BG38" s="55"/>
      <c r="BH38" s="55"/>
      <c r="BI38" s="55"/>
      <c r="BJ38" s="55"/>
      <c r="BK38" s="55"/>
      <c r="BL38" s="55"/>
      <c r="BM38" s="55"/>
      <c r="BN38" s="55"/>
      <c r="BO38" s="55"/>
      <c r="BP38" s="55"/>
      <c r="BQ38" s="55"/>
      <c r="BR38" s="55"/>
      <c r="BS38" s="55"/>
      <c r="BT38" s="55"/>
      <c r="BU38" s="55"/>
      <c r="BV38" s="55"/>
      <c r="BW38" s="55"/>
    </row>
    <row r="39" spans="1:75" ht="14.4" x14ac:dyDescent="0.25">
      <c r="A39" s="128" t="s">
        <v>79</v>
      </c>
      <c r="B39" s="52"/>
      <c r="C39" s="53"/>
      <c r="D39" s="129"/>
      <c r="E39" s="55"/>
      <c r="F39" s="55"/>
      <c r="G39" s="55"/>
      <c r="H39" s="55"/>
      <c r="I39" s="55"/>
      <c r="J39" s="55"/>
      <c r="K39" s="55"/>
      <c r="L39" s="55"/>
      <c r="M39" s="55"/>
      <c r="N39" s="55"/>
      <c r="O39" s="55"/>
      <c r="P39" s="55"/>
      <c r="Q39" s="55"/>
      <c r="R39" s="55"/>
      <c r="S39" s="55"/>
      <c r="T39" s="55"/>
      <c r="U39" s="55"/>
      <c r="V39" s="55"/>
      <c r="W39" s="55"/>
      <c r="X39" s="55"/>
      <c r="Y39" s="55"/>
      <c r="Z39" s="55"/>
      <c r="AA39" s="55"/>
      <c r="AB39" s="55"/>
      <c r="AC39" s="55"/>
      <c r="AD39" s="55"/>
      <c r="AE39" s="55"/>
      <c r="AF39" s="55"/>
      <c r="AG39" s="55"/>
      <c r="AH39" s="55"/>
      <c r="AI39" s="55"/>
      <c r="AJ39" s="55"/>
      <c r="AK39" s="55"/>
      <c r="AL39" s="55"/>
      <c r="AM39" s="55"/>
      <c r="AN39" s="55"/>
      <c r="AO39" s="55"/>
      <c r="AP39" s="55"/>
      <c r="AQ39" s="55"/>
      <c r="AR39" s="55"/>
      <c r="AS39" s="55"/>
      <c r="AT39" s="55"/>
      <c r="AU39" s="55"/>
      <c r="AV39" s="55"/>
      <c r="AW39" s="55"/>
      <c r="AX39" s="55"/>
      <c r="AY39" s="55"/>
      <c r="AZ39" s="55"/>
      <c r="BA39" s="55"/>
      <c r="BB39" s="55"/>
      <c r="BC39" s="55"/>
      <c r="BD39" s="55"/>
      <c r="BE39" s="55"/>
      <c r="BF39" s="55"/>
      <c r="BG39" s="55"/>
      <c r="BH39" s="55"/>
      <c r="BI39" s="55"/>
      <c r="BJ39" s="55"/>
      <c r="BK39" s="55"/>
      <c r="BL39" s="55"/>
      <c r="BM39" s="55"/>
      <c r="BN39" s="55"/>
      <c r="BO39" s="55"/>
      <c r="BP39" s="55"/>
      <c r="BQ39" s="55"/>
      <c r="BR39" s="55"/>
      <c r="BS39" s="55"/>
      <c r="BT39" s="55"/>
      <c r="BU39" s="55"/>
      <c r="BV39" s="55"/>
      <c r="BW39" s="55"/>
    </row>
    <row r="40" spans="1:75" ht="14.4" x14ac:dyDescent="0.25">
      <c r="A40" s="128"/>
      <c r="B40" s="52"/>
      <c r="C40" s="53"/>
      <c r="D40" s="129"/>
      <c r="E40" s="55"/>
      <c r="F40" s="55"/>
      <c r="G40" s="55"/>
      <c r="H40" s="55"/>
      <c r="I40" s="55"/>
      <c r="J40" s="55"/>
      <c r="K40" s="55"/>
      <c r="L40" s="55"/>
      <c r="M40" s="55"/>
      <c r="N40" s="55"/>
      <c r="O40" s="55"/>
      <c r="P40" s="55"/>
      <c r="Q40" s="55"/>
      <c r="R40" s="55"/>
      <c r="S40" s="55"/>
      <c r="T40" s="55"/>
      <c r="U40" s="55"/>
      <c r="V40" s="55"/>
      <c r="W40" s="55"/>
      <c r="X40" s="55"/>
      <c r="Y40" s="55"/>
      <c r="Z40" s="55"/>
      <c r="AA40" s="55"/>
      <c r="AB40" s="55"/>
      <c r="AC40" s="55"/>
      <c r="AD40" s="55"/>
      <c r="AE40" s="55"/>
      <c r="AF40" s="55"/>
      <c r="AG40" s="55"/>
      <c r="AH40" s="55"/>
      <c r="AI40" s="55"/>
      <c r="AJ40" s="55"/>
      <c r="AK40" s="55"/>
      <c r="AL40" s="55"/>
      <c r="AM40" s="55"/>
      <c r="AN40" s="55"/>
      <c r="AO40" s="55"/>
      <c r="AP40" s="55"/>
      <c r="AQ40" s="55"/>
      <c r="AR40" s="55"/>
      <c r="AS40" s="55"/>
      <c r="AT40" s="55"/>
      <c r="AU40" s="55"/>
      <c r="AV40" s="55"/>
      <c r="AW40" s="55"/>
      <c r="AX40" s="55"/>
      <c r="AY40" s="55"/>
      <c r="AZ40" s="55"/>
      <c r="BA40" s="55"/>
      <c r="BB40" s="55"/>
      <c r="BC40" s="55"/>
      <c r="BD40" s="55"/>
      <c r="BE40" s="55"/>
      <c r="BF40" s="55"/>
      <c r="BG40" s="55"/>
      <c r="BH40" s="55"/>
      <c r="BI40" s="55"/>
      <c r="BJ40" s="55"/>
      <c r="BK40" s="55"/>
      <c r="BL40" s="55"/>
      <c r="BM40" s="55"/>
      <c r="BN40" s="55"/>
      <c r="BO40" s="55"/>
      <c r="BP40" s="55"/>
      <c r="BQ40" s="55"/>
      <c r="BR40" s="55"/>
      <c r="BS40" s="55"/>
      <c r="BT40" s="55"/>
      <c r="BU40" s="55"/>
      <c r="BV40" s="55"/>
      <c r="BW40" s="55"/>
    </row>
    <row r="41" spans="1:75" ht="14.4" x14ac:dyDescent="0.25">
      <c r="A41" s="128"/>
      <c r="B41" s="52"/>
      <c r="C41" s="53"/>
      <c r="D41" s="129"/>
      <c r="E41" s="55" t="s">
        <v>72</v>
      </c>
      <c r="F41" s="55">
        <f t="shared" ref="F41:AK41" si="13" xml:space="preserve"> F$11</f>
        <v>0</v>
      </c>
      <c r="G41" s="55" t="str">
        <f t="shared" si="13"/>
        <v>USD k</v>
      </c>
      <c r="H41" s="55">
        <f t="shared" si="13"/>
        <v>370300.74450000003</v>
      </c>
      <c r="I41" s="55">
        <f t="shared" si="13"/>
        <v>0</v>
      </c>
      <c r="J41" s="55">
        <f t="shared" si="13"/>
        <v>0</v>
      </c>
      <c r="K41" s="55">
        <f t="shared" si="13"/>
        <v>0</v>
      </c>
      <c r="L41" s="55">
        <f t="shared" si="13"/>
        <v>1139.1750000000002</v>
      </c>
      <c r="M41" s="55">
        <f t="shared" si="13"/>
        <v>4505.8124999999991</v>
      </c>
      <c r="N41" s="55">
        <f t="shared" si="13"/>
        <v>5183.7699999999995</v>
      </c>
      <c r="O41" s="55">
        <f t="shared" si="13"/>
        <v>13894.376</v>
      </c>
      <c r="P41" s="55">
        <f t="shared" si="13"/>
        <v>1139.1750000000002</v>
      </c>
      <c r="Q41" s="55">
        <f t="shared" si="13"/>
        <v>4505.8124999999991</v>
      </c>
      <c r="R41" s="55">
        <f t="shared" si="13"/>
        <v>5183.7699999999995</v>
      </c>
      <c r="S41" s="55">
        <f t="shared" si="13"/>
        <v>13894.376</v>
      </c>
      <c r="T41" s="55">
        <f t="shared" si="13"/>
        <v>1139.1750000000002</v>
      </c>
      <c r="U41" s="55">
        <f t="shared" si="13"/>
        <v>4505.8124999999991</v>
      </c>
      <c r="V41" s="55">
        <f t="shared" si="13"/>
        <v>5183.7699999999995</v>
      </c>
      <c r="W41" s="55">
        <f t="shared" si="13"/>
        <v>13894.376</v>
      </c>
      <c r="X41" s="55">
        <f t="shared" si="13"/>
        <v>4036.2980000000002</v>
      </c>
      <c r="Y41" s="55">
        <f t="shared" si="13"/>
        <v>4505.8124999999991</v>
      </c>
      <c r="Z41" s="55">
        <f t="shared" si="13"/>
        <v>5183.7699999999995</v>
      </c>
      <c r="AA41" s="55">
        <f t="shared" si="13"/>
        <v>11003.689999999999</v>
      </c>
      <c r="AB41" s="55">
        <f t="shared" si="13"/>
        <v>3967.0199999999995</v>
      </c>
      <c r="AC41" s="55">
        <f t="shared" si="13"/>
        <v>4505.8124999999991</v>
      </c>
      <c r="AD41" s="55">
        <f t="shared" si="13"/>
        <v>5183.7699999999995</v>
      </c>
      <c r="AE41" s="55">
        <f t="shared" si="13"/>
        <v>11003.689999999999</v>
      </c>
      <c r="AF41" s="55">
        <f t="shared" si="13"/>
        <v>3967.0199999999995</v>
      </c>
      <c r="AG41" s="55">
        <f t="shared" si="13"/>
        <v>4505.8124999999991</v>
      </c>
      <c r="AH41" s="55">
        <f t="shared" si="13"/>
        <v>5183.7699999999995</v>
      </c>
      <c r="AI41" s="55">
        <f t="shared" si="13"/>
        <v>11003.689999999999</v>
      </c>
      <c r="AJ41" s="55">
        <f t="shared" si="13"/>
        <v>3967.0199999999995</v>
      </c>
      <c r="AK41" s="55">
        <f t="shared" si="13"/>
        <v>4505.8124999999991</v>
      </c>
      <c r="AL41" s="55">
        <f t="shared" ref="AL41:BQ41" si="14" xml:space="preserve"> AL$11</f>
        <v>5183.7699999999995</v>
      </c>
      <c r="AM41" s="55">
        <f t="shared" si="14"/>
        <v>11003.689999999999</v>
      </c>
      <c r="AN41" s="55">
        <f t="shared" si="14"/>
        <v>4036.2980000000002</v>
      </c>
      <c r="AO41" s="55">
        <f t="shared" si="14"/>
        <v>4505.8124999999991</v>
      </c>
      <c r="AP41" s="55">
        <f t="shared" si="14"/>
        <v>5183.7699999999995</v>
      </c>
      <c r="AQ41" s="55">
        <f t="shared" si="14"/>
        <v>11003.689999999999</v>
      </c>
      <c r="AR41" s="55">
        <f t="shared" si="14"/>
        <v>3967.0199999999995</v>
      </c>
      <c r="AS41" s="55">
        <f t="shared" si="14"/>
        <v>4505.8124999999991</v>
      </c>
      <c r="AT41" s="55">
        <f t="shared" si="14"/>
        <v>5183.7699999999995</v>
      </c>
      <c r="AU41" s="55">
        <f t="shared" si="14"/>
        <v>11003.689999999999</v>
      </c>
      <c r="AV41" s="55">
        <f t="shared" si="14"/>
        <v>3967.0199999999995</v>
      </c>
      <c r="AW41" s="55">
        <f t="shared" si="14"/>
        <v>4505.8124999999991</v>
      </c>
      <c r="AX41" s="55">
        <f t="shared" si="14"/>
        <v>5183.7699999999995</v>
      </c>
      <c r="AY41" s="55">
        <f t="shared" si="14"/>
        <v>11003.689999999999</v>
      </c>
      <c r="AZ41" s="55">
        <f t="shared" si="14"/>
        <v>3967.0199999999995</v>
      </c>
      <c r="BA41" s="55">
        <f t="shared" si="14"/>
        <v>4505.8124999999991</v>
      </c>
      <c r="BB41" s="55">
        <f t="shared" si="14"/>
        <v>5183.7699999999995</v>
      </c>
      <c r="BC41" s="55">
        <f t="shared" si="14"/>
        <v>11003.689999999999</v>
      </c>
      <c r="BD41" s="55">
        <f t="shared" si="14"/>
        <v>4036.2980000000002</v>
      </c>
      <c r="BE41" s="55">
        <f t="shared" si="14"/>
        <v>4505.8124999999991</v>
      </c>
      <c r="BF41" s="55">
        <f t="shared" si="14"/>
        <v>5183.7699999999995</v>
      </c>
      <c r="BG41" s="55">
        <f t="shared" si="14"/>
        <v>11003.689999999999</v>
      </c>
      <c r="BH41" s="55">
        <f t="shared" si="14"/>
        <v>3967.0199999999995</v>
      </c>
      <c r="BI41" s="55">
        <f t="shared" si="14"/>
        <v>4505.8124999999991</v>
      </c>
      <c r="BJ41" s="55">
        <f t="shared" si="14"/>
        <v>5183.7699999999995</v>
      </c>
      <c r="BK41" s="55">
        <f t="shared" si="14"/>
        <v>11003.689999999999</v>
      </c>
      <c r="BL41" s="55">
        <f t="shared" si="14"/>
        <v>3967.0199999999995</v>
      </c>
      <c r="BM41" s="55">
        <f t="shared" si="14"/>
        <v>4505.8124999999991</v>
      </c>
      <c r="BN41" s="55">
        <f t="shared" si="14"/>
        <v>5183.7699999999995</v>
      </c>
      <c r="BO41" s="55">
        <f t="shared" si="14"/>
        <v>11003.689999999999</v>
      </c>
      <c r="BP41" s="55">
        <f t="shared" si="14"/>
        <v>3967.0199999999995</v>
      </c>
      <c r="BQ41" s="55">
        <f t="shared" si="14"/>
        <v>4505.8124999999991</v>
      </c>
      <c r="BR41" s="55">
        <f t="shared" ref="BR41:BW41" si="15" xml:space="preserve"> BR$11</f>
        <v>5183.7699999999995</v>
      </c>
      <c r="BS41" s="55">
        <f t="shared" si="15"/>
        <v>11003.689999999999</v>
      </c>
      <c r="BT41" s="55">
        <f t="shared" si="15"/>
        <v>0</v>
      </c>
      <c r="BU41" s="55">
        <f t="shared" si="15"/>
        <v>0</v>
      </c>
      <c r="BV41" s="55">
        <f t="shared" si="15"/>
        <v>0</v>
      </c>
      <c r="BW41" s="55">
        <f t="shared" si="15"/>
        <v>0</v>
      </c>
    </row>
    <row r="42" spans="1:75" ht="14.4" x14ac:dyDescent="0.25">
      <c r="A42" s="52"/>
      <c r="B42" s="52"/>
      <c r="C42" s="53"/>
      <c r="D42" s="67"/>
      <c r="E42" s="113" t="str">
        <f xml:space="preserve"> OpCost!E$132</f>
        <v>movement in working capital</v>
      </c>
      <c r="F42" s="113">
        <f xml:space="preserve"> OpCost!F$132</f>
        <v>0</v>
      </c>
      <c r="G42" s="113" t="str">
        <f xml:space="preserve"> OpCost!G$132</f>
        <v xml:space="preserve">USD k </v>
      </c>
      <c r="H42" s="113">
        <f xml:space="preserve"> OpCost!H$132</f>
        <v>0</v>
      </c>
      <c r="I42" s="113">
        <f xml:space="preserve"> OpCost!I$132</f>
        <v>0</v>
      </c>
      <c r="J42" s="113">
        <f xml:space="preserve"> OpCost!J$132</f>
        <v>0</v>
      </c>
      <c r="K42" s="113">
        <f xml:space="preserve"> OpCost!K$132</f>
        <v>-500</v>
      </c>
      <c r="L42" s="113">
        <f xml:space="preserve"> OpCost!L$132</f>
        <v>-424.83333333333348</v>
      </c>
      <c r="M42" s="113">
        <f xml:space="preserve"> OpCost!M$132</f>
        <v>-1093.7637362637365</v>
      </c>
      <c r="N42" s="113">
        <f xml:space="preserve"> OpCost!N$132</f>
        <v>-1210.630434782609</v>
      </c>
      <c r="O42" s="113">
        <f xml:space="preserve"> OpCost!O$132</f>
        <v>-3398.0144347826099</v>
      </c>
      <c r="P42" s="113">
        <f xml:space="preserve"> OpCost!P$132</f>
        <v>-424.83333333333303</v>
      </c>
      <c r="Q42" s="113">
        <f xml:space="preserve"> OpCost!Q$132</f>
        <v>-1093.7637362637361</v>
      </c>
      <c r="R42" s="113">
        <f xml:space="preserve"> OpCost!R$132</f>
        <v>-1210.6304347826117</v>
      </c>
      <c r="S42" s="113">
        <f xml:space="preserve"> OpCost!S$132</f>
        <v>-3398.0144347826117</v>
      </c>
      <c r="T42" s="113">
        <f xml:space="preserve"> OpCost!T$132</f>
        <v>-424.83333333333576</v>
      </c>
      <c r="U42" s="113">
        <f xml:space="preserve"> OpCost!U$132</f>
        <v>-1093.7637362637379</v>
      </c>
      <c r="V42" s="113">
        <f xml:space="preserve"> OpCost!V$132</f>
        <v>-1210.6304347826081</v>
      </c>
      <c r="W42" s="113">
        <f xml:space="preserve"> OpCost!W$132</f>
        <v>-3398.0144347826135</v>
      </c>
      <c r="X42" s="113">
        <f xml:space="preserve"> OpCost!X$132</f>
        <v>-1208.3877362637359</v>
      </c>
      <c r="Y42" s="113">
        <f xml:space="preserve"> OpCost!Y$132</f>
        <v>-1093.7637362637397</v>
      </c>
      <c r="Z42" s="113">
        <f xml:space="preserve"> OpCost!Z$132</f>
        <v>-1210.6304347826081</v>
      </c>
      <c r="AA42" s="113">
        <f xml:space="preserve"> OpCost!AA$132</f>
        <v>-2617.3904347826065</v>
      </c>
      <c r="AB42" s="113">
        <f xml:space="preserve"> OpCost!AB$132</f>
        <v>-1205.4573333333356</v>
      </c>
      <c r="AC42" s="113">
        <f xml:space="preserve"> OpCost!AC$132</f>
        <v>-1093.7637362637288</v>
      </c>
      <c r="AD42" s="113">
        <f xml:space="preserve"> OpCost!AD$132</f>
        <v>-1210.6304347826081</v>
      </c>
      <c r="AE42" s="113">
        <f xml:space="preserve"> OpCost!AE$132</f>
        <v>-2617.3904347826065</v>
      </c>
      <c r="AF42" s="113">
        <f xml:space="preserve"> OpCost!AF$132</f>
        <v>-1205.4573333333319</v>
      </c>
      <c r="AG42" s="113">
        <f xml:space="preserve"> OpCost!AG$132</f>
        <v>-1093.7637362637397</v>
      </c>
      <c r="AH42" s="113">
        <f xml:space="preserve"> OpCost!AH$132</f>
        <v>-1210.6304347826081</v>
      </c>
      <c r="AI42" s="113">
        <f xml:space="preserve"> OpCost!AI$132</f>
        <v>-2617.3904347826028</v>
      </c>
      <c r="AJ42" s="113">
        <f xml:space="preserve"> OpCost!AJ$132</f>
        <v>-1205.4573333333392</v>
      </c>
      <c r="AK42" s="113">
        <f xml:space="preserve"> OpCost!AK$132</f>
        <v>-1093.7637362637324</v>
      </c>
      <c r="AL42" s="113">
        <f xml:space="preserve"> OpCost!AL$132</f>
        <v>-1210.6304347826081</v>
      </c>
      <c r="AM42" s="113">
        <f xml:space="preserve"> OpCost!AM$132</f>
        <v>-2617.3904347826101</v>
      </c>
      <c r="AN42" s="113">
        <f xml:space="preserve"> OpCost!AN$132</f>
        <v>-1208.3877362637359</v>
      </c>
      <c r="AO42" s="113">
        <f xml:space="preserve"> OpCost!AO$132</f>
        <v>-1093.7637362637397</v>
      </c>
      <c r="AP42" s="113">
        <f xml:space="preserve"> OpCost!AP$132</f>
        <v>-1210.6304347826081</v>
      </c>
      <c r="AQ42" s="113">
        <f xml:space="preserve"> OpCost!AQ$132</f>
        <v>-2617.3904347826101</v>
      </c>
      <c r="AR42" s="113">
        <f xml:space="preserve"> OpCost!AR$132</f>
        <v>-1205.4573333333319</v>
      </c>
      <c r="AS42" s="113">
        <f xml:space="preserve"> OpCost!AS$132</f>
        <v>-1093.7637362637397</v>
      </c>
      <c r="AT42" s="113">
        <f xml:space="preserve"> OpCost!AT$132</f>
        <v>-1210.6304347826081</v>
      </c>
      <c r="AU42" s="113">
        <f xml:space="preserve"> OpCost!AU$132</f>
        <v>-2617.3904347825955</v>
      </c>
      <c r="AV42" s="113">
        <f xml:space="preserve"> OpCost!AV$132</f>
        <v>-1205.4573333333319</v>
      </c>
      <c r="AW42" s="113">
        <f xml:space="preserve"> OpCost!AW$132</f>
        <v>-1093.7637362637324</v>
      </c>
      <c r="AX42" s="113">
        <f xml:space="preserve"> OpCost!AX$132</f>
        <v>-1210.6304347826081</v>
      </c>
      <c r="AY42" s="113">
        <f xml:space="preserve"> OpCost!AY$132</f>
        <v>-2617.3904347825955</v>
      </c>
      <c r="AZ42" s="113">
        <f xml:space="preserve"> OpCost!AZ$132</f>
        <v>-1205.4573333333319</v>
      </c>
      <c r="BA42" s="113">
        <f xml:space="preserve"> OpCost!BA$132</f>
        <v>-1093.7637362637324</v>
      </c>
      <c r="BB42" s="113">
        <f xml:space="preserve"> OpCost!BB$132</f>
        <v>-1210.6304347826081</v>
      </c>
      <c r="BC42" s="113">
        <f xml:space="preserve"> OpCost!BC$132</f>
        <v>-2617.3904347825883</v>
      </c>
      <c r="BD42" s="113">
        <f xml:space="preserve"> OpCost!BD$132</f>
        <v>-1208.3877362637431</v>
      </c>
      <c r="BE42" s="113">
        <f xml:space="preserve"> OpCost!BE$132</f>
        <v>-1093.7637362637324</v>
      </c>
      <c r="BF42" s="113">
        <f xml:space="preserve"> OpCost!BF$132</f>
        <v>-1210.6304347826081</v>
      </c>
      <c r="BG42" s="113">
        <f xml:space="preserve"> OpCost!BG$132</f>
        <v>-2617.3904347825883</v>
      </c>
      <c r="BH42" s="113">
        <f xml:space="preserve"> OpCost!BH$132</f>
        <v>-1205.4573333333392</v>
      </c>
      <c r="BI42" s="113">
        <f xml:space="preserve"> OpCost!BI$132</f>
        <v>-1093.7637362637324</v>
      </c>
      <c r="BJ42" s="113">
        <f xml:space="preserve"> OpCost!BJ$132</f>
        <v>-1210.6304347826081</v>
      </c>
      <c r="BK42" s="113">
        <f xml:space="preserve"> OpCost!BK$132</f>
        <v>-2617.3904347826028</v>
      </c>
      <c r="BL42" s="113">
        <f xml:space="preserve"> OpCost!BL$132</f>
        <v>-1205.4573333333246</v>
      </c>
      <c r="BM42" s="113">
        <f xml:space="preserve"> OpCost!BM$132</f>
        <v>-1093.7637362637324</v>
      </c>
      <c r="BN42" s="113">
        <f xml:space="preserve"> OpCost!BN$132</f>
        <v>-1210.6304347826081</v>
      </c>
      <c r="BO42" s="113">
        <f xml:space="preserve"> OpCost!BO$132</f>
        <v>-2617.3904347825883</v>
      </c>
      <c r="BP42" s="113">
        <f xml:space="preserve"> OpCost!BP$132</f>
        <v>-1205.4573333333392</v>
      </c>
      <c r="BQ42" s="113">
        <f xml:space="preserve"> OpCost!BQ$132</f>
        <v>-1093.7637362637324</v>
      </c>
      <c r="BR42" s="113">
        <f xml:space="preserve"> OpCost!BR$132</f>
        <v>-1210.6304347826081</v>
      </c>
      <c r="BS42" s="113">
        <f xml:space="preserve"> OpCost!BS$132</f>
        <v>-2617.3904347826028</v>
      </c>
      <c r="BT42" s="113">
        <f xml:space="preserve"> OpCost!BT$132</f>
        <v>0</v>
      </c>
      <c r="BU42" s="113">
        <f xml:space="preserve"> OpCost!BU$132</f>
        <v>0</v>
      </c>
      <c r="BV42" s="113">
        <f xml:space="preserve"> OpCost!BV$132</f>
        <v>0</v>
      </c>
      <c r="BW42" s="113">
        <f xml:space="preserve"> OpCost!BW$132</f>
        <v>0</v>
      </c>
    </row>
    <row r="43" spans="1:75" ht="14.4" x14ac:dyDescent="0.25">
      <c r="A43" s="52"/>
      <c r="B43" s="52"/>
      <c r="C43" s="53"/>
      <c r="D43" s="67"/>
      <c r="E43" s="236" t="str">
        <f xml:space="preserve"> Tax!E$26</f>
        <v>tax paid</v>
      </c>
      <c r="F43" s="236">
        <f xml:space="preserve"> Tax!F$26</f>
        <v>0</v>
      </c>
      <c r="G43" s="236" t="str">
        <f xml:space="preserve"> Tax!G$26</f>
        <v>USD k</v>
      </c>
      <c r="H43" s="236">
        <f xml:space="preserve"> Tax!H$26</f>
        <v>0</v>
      </c>
      <c r="I43" s="236">
        <f xml:space="preserve"> Tax!I$26</f>
        <v>0</v>
      </c>
      <c r="J43" s="236">
        <f xml:space="preserve"> Tax!J$26</f>
        <v>0</v>
      </c>
      <c r="K43" s="236">
        <f xml:space="preserve"> Tax!K$26</f>
        <v>0</v>
      </c>
      <c r="L43" s="236">
        <f xml:space="preserve"> Tax!L$26</f>
        <v>0</v>
      </c>
      <c r="M43" s="236">
        <f xml:space="preserve"> Tax!M$26</f>
        <v>0</v>
      </c>
      <c r="N43" s="236">
        <f xml:space="preserve"> Tax!N$26</f>
        <v>0</v>
      </c>
      <c r="O43" s="236">
        <f xml:space="preserve"> Tax!O$26</f>
        <v>0</v>
      </c>
      <c r="P43" s="236">
        <f xml:space="preserve"> Tax!P$26</f>
        <v>0</v>
      </c>
      <c r="Q43" s="236">
        <f xml:space="preserve"> Tax!Q$26</f>
        <v>0</v>
      </c>
      <c r="R43" s="236">
        <f xml:space="preserve"> Tax!R$26</f>
        <v>0</v>
      </c>
      <c r="S43" s="236">
        <f xml:space="preserve"> Tax!S$26</f>
        <v>0</v>
      </c>
      <c r="T43" s="236">
        <f xml:space="preserve"> Tax!T$26</f>
        <v>0</v>
      </c>
      <c r="U43" s="236">
        <f xml:space="preserve"> Tax!U$26</f>
        <v>0</v>
      </c>
      <c r="V43" s="236">
        <f xml:space="preserve"> Tax!V$26</f>
        <v>0</v>
      </c>
      <c r="W43" s="236">
        <f xml:space="preserve"> Tax!W$26</f>
        <v>0</v>
      </c>
      <c r="X43" s="236">
        <f xml:space="preserve"> Tax!X$26</f>
        <v>0</v>
      </c>
      <c r="Y43" s="236">
        <f xml:space="preserve"> Tax!Y$26</f>
        <v>0</v>
      </c>
      <c r="Z43" s="236">
        <f xml:space="preserve"> Tax!Z$26</f>
        <v>0</v>
      </c>
      <c r="AA43" s="236">
        <f xml:space="preserve"> Tax!AA$26</f>
        <v>0</v>
      </c>
      <c r="AB43" s="236">
        <f xml:space="preserve"> Tax!AB$26</f>
        <v>0</v>
      </c>
      <c r="AC43" s="236">
        <f xml:space="preserve"> Tax!AC$26</f>
        <v>0</v>
      </c>
      <c r="AD43" s="236">
        <f xml:space="preserve"> Tax!AD$26</f>
        <v>0</v>
      </c>
      <c r="AE43" s="236">
        <f xml:space="preserve"> Tax!AE$26</f>
        <v>0</v>
      </c>
      <c r="AF43" s="236">
        <f xml:space="preserve"> Tax!AF$26</f>
        <v>0</v>
      </c>
      <c r="AG43" s="236">
        <f xml:space="preserve"> Tax!AG$26</f>
        <v>0</v>
      </c>
      <c r="AH43" s="236">
        <f xml:space="preserve"> Tax!AH$26</f>
        <v>0</v>
      </c>
      <c r="AI43" s="236">
        <f xml:space="preserve"> Tax!AI$26</f>
        <v>0</v>
      </c>
      <c r="AJ43" s="236">
        <f xml:space="preserve"> Tax!AJ$26</f>
        <v>0</v>
      </c>
      <c r="AK43" s="236">
        <f xml:space="preserve"> Tax!AK$26</f>
        <v>0</v>
      </c>
      <c r="AL43" s="236">
        <f xml:space="preserve"> Tax!AL$26</f>
        <v>0</v>
      </c>
      <c r="AM43" s="236">
        <f xml:space="preserve"> Tax!AM$26</f>
        <v>0</v>
      </c>
      <c r="AN43" s="236">
        <f xml:space="preserve"> Tax!AN$26</f>
        <v>0</v>
      </c>
      <c r="AO43" s="236">
        <f xml:space="preserve"> Tax!AO$26</f>
        <v>0</v>
      </c>
      <c r="AP43" s="236">
        <f xml:space="preserve"> Tax!AP$26</f>
        <v>0</v>
      </c>
      <c r="AQ43" s="236">
        <f xml:space="preserve"> Tax!AQ$26</f>
        <v>0</v>
      </c>
      <c r="AR43" s="236">
        <f xml:space="preserve"> Tax!AR$26</f>
        <v>0</v>
      </c>
      <c r="AS43" s="236">
        <f xml:space="preserve"> Tax!AS$26</f>
        <v>0</v>
      </c>
      <c r="AT43" s="236">
        <f xml:space="preserve"> Tax!AT$26</f>
        <v>0</v>
      </c>
      <c r="AU43" s="236">
        <f xml:space="preserve"> Tax!AU$26</f>
        <v>0</v>
      </c>
      <c r="AV43" s="236">
        <f xml:space="preserve"> Tax!AV$26</f>
        <v>0</v>
      </c>
      <c r="AW43" s="236">
        <f xml:space="preserve"> Tax!AW$26</f>
        <v>0</v>
      </c>
      <c r="AX43" s="236">
        <f xml:space="preserve"> Tax!AX$26</f>
        <v>0</v>
      </c>
      <c r="AY43" s="236">
        <f xml:space="preserve"> Tax!AY$26</f>
        <v>0</v>
      </c>
      <c r="AZ43" s="236">
        <f xml:space="preserve"> Tax!AZ$26</f>
        <v>0</v>
      </c>
      <c r="BA43" s="236">
        <f xml:space="preserve"> Tax!BA$26</f>
        <v>0</v>
      </c>
      <c r="BB43" s="236">
        <f xml:space="preserve"> Tax!BB$26</f>
        <v>0</v>
      </c>
      <c r="BC43" s="236">
        <f xml:space="preserve"> Tax!BC$26</f>
        <v>0</v>
      </c>
      <c r="BD43" s="236">
        <f xml:space="preserve"> Tax!BD$26</f>
        <v>0</v>
      </c>
      <c r="BE43" s="236">
        <f xml:space="preserve"> Tax!BE$26</f>
        <v>0</v>
      </c>
      <c r="BF43" s="236">
        <f xml:space="preserve"> Tax!BF$26</f>
        <v>0</v>
      </c>
      <c r="BG43" s="236">
        <f xml:space="preserve"> Tax!BG$26</f>
        <v>0</v>
      </c>
      <c r="BH43" s="236">
        <f xml:space="preserve"> Tax!BH$26</f>
        <v>0</v>
      </c>
      <c r="BI43" s="236">
        <f xml:space="preserve"> Tax!BI$26</f>
        <v>0</v>
      </c>
      <c r="BJ43" s="236">
        <f xml:space="preserve"> Tax!BJ$26</f>
        <v>0</v>
      </c>
      <c r="BK43" s="236">
        <f xml:space="preserve"> Tax!BK$26</f>
        <v>0</v>
      </c>
      <c r="BL43" s="236">
        <f xml:space="preserve"> Tax!BL$26</f>
        <v>0</v>
      </c>
      <c r="BM43" s="236">
        <f xml:space="preserve"> Tax!BM$26</f>
        <v>0</v>
      </c>
      <c r="BN43" s="236">
        <f xml:space="preserve"> Tax!BN$26</f>
        <v>0</v>
      </c>
      <c r="BO43" s="236">
        <f xml:space="preserve"> Tax!BO$26</f>
        <v>0</v>
      </c>
      <c r="BP43" s="236">
        <f xml:space="preserve"> Tax!BP$26</f>
        <v>0</v>
      </c>
      <c r="BQ43" s="236">
        <f xml:space="preserve"> Tax!BQ$26</f>
        <v>0</v>
      </c>
      <c r="BR43" s="236">
        <f xml:space="preserve"> Tax!BR$26</f>
        <v>0</v>
      </c>
      <c r="BS43" s="236">
        <f xml:space="preserve"> Tax!BS$26</f>
        <v>0</v>
      </c>
      <c r="BT43" s="236">
        <f xml:space="preserve"> Tax!BT$26</f>
        <v>0</v>
      </c>
      <c r="BU43" s="236">
        <f xml:space="preserve"> Tax!BU$26</f>
        <v>0</v>
      </c>
      <c r="BV43" s="236">
        <f xml:space="preserve"> Tax!BV$26</f>
        <v>0</v>
      </c>
      <c r="BW43" s="236">
        <f xml:space="preserve"> Tax!BW$26</f>
        <v>0</v>
      </c>
    </row>
    <row r="44" spans="1:75" ht="14.4" x14ac:dyDescent="0.25">
      <c r="A44" s="130"/>
      <c r="B44" s="131"/>
      <c r="C44" s="132"/>
      <c r="D44" s="133"/>
      <c r="E44" s="134" t="s">
        <v>80</v>
      </c>
      <c r="F44" s="134"/>
      <c r="G44" s="134" t="str">
        <f>Smu</f>
        <v>USD k</v>
      </c>
      <c r="H44" s="134">
        <f xml:space="preserve"> SUM(J44:BW44)</f>
        <v>277883.32420377457</v>
      </c>
      <c r="I44" s="134"/>
      <c r="J44" s="134">
        <f t="shared" ref="J44:AO44" si="16" xml:space="preserve"> SUM(J41:J43)</f>
        <v>0</v>
      </c>
      <c r="K44" s="134">
        <f t="shared" si="16"/>
        <v>-500</v>
      </c>
      <c r="L44" s="134">
        <f t="shared" si="16"/>
        <v>714.3416666666667</v>
      </c>
      <c r="M44" s="134">
        <f t="shared" si="16"/>
        <v>3412.0487637362626</v>
      </c>
      <c r="N44" s="134">
        <f t="shared" si="16"/>
        <v>3973.1395652173906</v>
      </c>
      <c r="O44" s="134">
        <f t="shared" si="16"/>
        <v>10496.36156521739</v>
      </c>
      <c r="P44" s="134">
        <f t="shared" si="16"/>
        <v>714.34166666666715</v>
      </c>
      <c r="Q44" s="134">
        <f t="shared" si="16"/>
        <v>3412.048763736263</v>
      </c>
      <c r="R44" s="134">
        <f t="shared" si="16"/>
        <v>3973.1395652173878</v>
      </c>
      <c r="S44" s="134">
        <f t="shared" si="16"/>
        <v>10496.361565217388</v>
      </c>
      <c r="T44" s="134">
        <f t="shared" si="16"/>
        <v>714.34166666666442</v>
      </c>
      <c r="U44" s="134">
        <f t="shared" si="16"/>
        <v>3412.0487637362612</v>
      </c>
      <c r="V44" s="134">
        <f t="shared" si="16"/>
        <v>3973.1395652173915</v>
      </c>
      <c r="W44" s="134">
        <f t="shared" si="16"/>
        <v>10496.361565217387</v>
      </c>
      <c r="X44" s="134">
        <f t="shared" si="16"/>
        <v>2827.9102637362644</v>
      </c>
      <c r="Y44" s="134">
        <f t="shared" si="16"/>
        <v>3412.0487637362594</v>
      </c>
      <c r="Z44" s="134">
        <f t="shared" si="16"/>
        <v>3973.1395652173915</v>
      </c>
      <c r="AA44" s="134">
        <f t="shared" si="16"/>
        <v>8386.2995652173922</v>
      </c>
      <c r="AB44" s="134">
        <f t="shared" si="16"/>
        <v>2761.562666666664</v>
      </c>
      <c r="AC44" s="134">
        <f t="shared" si="16"/>
        <v>3412.0487637362703</v>
      </c>
      <c r="AD44" s="134">
        <f t="shared" si="16"/>
        <v>3973.1395652173915</v>
      </c>
      <c r="AE44" s="134">
        <f t="shared" si="16"/>
        <v>8386.2995652173922</v>
      </c>
      <c r="AF44" s="134">
        <f t="shared" si="16"/>
        <v>2761.5626666666676</v>
      </c>
      <c r="AG44" s="134">
        <f t="shared" si="16"/>
        <v>3412.0487637362594</v>
      </c>
      <c r="AH44" s="134">
        <f t="shared" si="16"/>
        <v>3973.1395652173915</v>
      </c>
      <c r="AI44" s="134">
        <f t="shared" si="16"/>
        <v>8386.2995652173959</v>
      </c>
      <c r="AJ44" s="134">
        <f t="shared" si="16"/>
        <v>2761.5626666666603</v>
      </c>
      <c r="AK44" s="134">
        <f t="shared" si="16"/>
        <v>3412.0487637362667</v>
      </c>
      <c r="AL44" s="134">
        <f t="shared" si="16"/>
        <v>3973.1395652173915</v>
      </c>
      <c r="AM44" s="134">
        <f t="shared" si="16"/>
        <v>8386.2995652173886</v>
      </c>
      <c r="AN44" s="134">
        <f t="shared" si="16"/>
        <v>2827.9102637362644</v>
      </c>
      <c r="AO44" s="134">
        <f t="shared" si="16"/>
        <v>3412.0487637362594</v>
      </c>
      <c r="AP44" s="134">
        <f t="shared" ref="AP44:BU44" si="17" xml:space="preserve"> SUM(AP41:AP43)</f>
        <v>3973.1395652173915</v>
      </c>
      <c r="AQ44" s="134">
        <f t="shared" si="17"/>
        <v>8386.2995652173886</v>
      </c>
      <c r="AR44" s="134">
        <f t="shared" si="17"/>
        <v>2761.5626666666676</v>
      </c>
      <c r="AS44" s="134">
        <f t="shared" si="17"/>
        <v>3412.0487637362594</v>
      </c>
      <c r="AT44" s="134">
        <f t="shared" si="17"/>
        <v>3973.1395652173915</v>
      </c>
      <c r="AU44" s="134">
        <f t="shared" si="17"/>
        <v>8386.2995652174031</v>
      </c>
      <c r="AV44" s="134">
        <f t="shared" si="17"/>
        <v>2761.5626666666676</v>
      </c>
      <c r="AW44" s="134">
        <f t="shared" si="17"/>
        <v>3412.0487637362667</v>
      </c>
      <c r="AX44" s="134">
        <f t="shared" si="17"/>
        <v>3973.1395652173915</v>
      </c>
      <c r="AY44" s="134">
        <f t="shared" si="17"/>
        <v>8386.2995652174031</v>
      </c>
      <c r="AZ44" s="134">
        <f t="shared" si="17"/>
        <v>2761.5626666666676</v>
      </c>
      <c r="BA44" s="134">
        <f t="shared" si="17"/>
        <v>3412.0487637362667</v>
      </c>
      <c r="BB44" s="134">
        <f t="shared" si="17"/>
        <v>3973.1395652173915</v>
      </c>
      <c r="BC44" s="134">
        <f t="shared" si="17"/>
        <v>8386.2995652174104</v>
      </c>
      <c r="BD44" s="134">
        <f t="shared" si="17"/>
        <v>2827.9102637362571</v>
      </c>
      <c r="BE44" s="134">
        <f t="shared" si="17"/>
        <v>3412.0487637362667</v>
      </c>
      <c r="BF44" s="134">
        <f t="shared" si="17"/>
        <v>3973.1395652173915</v>
      </c>
      <c r="BG44" s="134">
        <f t="shared" si="17"/>
        <v>8386.2995652174104</v>
      </c>
      <c r="BH44" s="134">
        <f t="shared" si="17"/>
        <v>2761.5626666666603</v>
      </c>
      <c r="BI44" s="134">
        <f t="shared" si="17"/>
        <v>3412.0487637362667</v>
      </c>
      <c r="BJ44" s="134">
        <f t="shared" si="17"/>
        <v>3973.1395652173915</v>
      </c>
      <c r="BK44" s="134">
        <f t="shared" si="17"/>
        <v>8386.2995652173959</v>
      </c>
      <c r="BL44" s="134">
        <f t="shared" si="17"/>
        <v>2761.5626666666749</v>
      </c>
      <c r="BM44" s="134">
        <f t="shared" si="17"/>
        <v>3412.0487637362667</v>
      </c>
      <c r="BN44" s="134">
        <f t="shared" si="17"/>
        <v>3973.1395652173915</v>
      </c>
      <c r="BO44" s="134">
        <f t="shared" si="17"/>
        <v>8386.2995652174104</v>
      </c>
      <c r="BP44" s="134">
        <f t="shared" si="17"/>
        <v>2761.5626666666603</v>
      </c>
      <c r="BQ44" s="134">
        <f t="shared" si="17"/>
        <v>3412.0487637362667</v>
      </c>
      <c r="BR44" s="134">
        <f t="shared" si="17"/>
        <v>3973.1395652173915</v>
      </c>
      <c r="BS44" s="134">
        <f t="shared" si="17"/>
        <v>8386.2995652173959</v>
      </c>
      <c r="BT44" s="134">
        <f t="shared" si="17"/>
        <v>0</v>
      </c>
      <c r="BU44" s="134">
        <f t="shared" si="17"/>
        <v>0</v>
      </c>
      <c r="BV44" s="134">
        <f t="shared" ref="BV44:BW44" si="18" xml:space="preserve"> SUM(BV41:BV43)</f>
        <v>0</v>
      </c>
      <c r="BW44" s="134">
        <f t="shared" si="18"/>
        <v>0</v>
      </c>
    </row>
    <row r="45" spans="1:75" ht="14.4" x14ac:dyDescent="0.25">
      <c r="A45" s="128"/>
      <c r="B45" s="52"/>
      <c r="C45" s="53"/>
      <c r="D45" s="129"/>
      <c r="E45" s="55"/>
      <c r="F45" s="55"/>
      <c r="G45" s="55"/>
      <c r="H45" s="55"/>
      <c r="I45" s="55"/>
      <c r="J45" s="55"/>
      <c r="K45" s="55"/>
      <c r="L45" s="55"/>
      <c r="M45" s="55"/>
      <c r="N45" s="55"/>
      <c r="O45" s="55"/>
      <c r="P45" s="55"/>
      <c r="Q45" s="55"/>
      <c r="R45" s="55"/>
      <c r="S45" s="55"/>
      <c r="T45" s="55"/>
      <c r="U45" s="55"/>
      <c r="V45" s="55"/>
      <c r="W45" s="55"/>
      <c r="X45" s="55"/>
      <c r="Y45" s="55"/>
      <c r="Z45" s="55"/>
      <c r="AA45" s="55"/>
      <c r="AB45" s="55"/>
      <c r="AC45" s="55"/>
      <c r="AD45" s="55"/>
      <c r="AE45" s="55"/>
      <c r="AF45" s="55"/>
      <c r="AG45" s="55"/>
      <c r="AH45" s="55"/>
      <c r="AI45" s="55"/>
      <c r="AJ45" s="55"/>
      <c r="AK45" s="55"/>
      <c r="AL45" s="55"/>
      <c r="AM45" s="55"/>
      <c r="AN45" s="55"/>
      <c r="AO45" s="55"/>
      <c r="AP45" s="55"/>
      <c r="AQ45" s="55"/>
      <c r="AR45" s="55"/>
      <c r="AS45" s="55"/>
      <c r="AT45" s="55"/>
      <c r="AU45" s="55"/>
      <c r="AV45" s="55"/>
      <c r="AW45" s="55"/>
      <c r="AX45" s="55"/>
      <c r="AY45" s="55"/>
      <c r="AZ45" s="55"/>
      <c r="BA45" s="55"/>
      <c r="BB45" s="55"/>
      <c r="BC45" s="55"/>
      <c r="BD45" s="55"/>
      <c r="BE45" s="55"/>
      <c r="BF45" s="55"/>
      <c r="BG45" s="55"/>
      <c r="BH45" s="55"/>
      <c r="BI45" s="55"/>
      <c r="BJ45" s="55"/>
      <c r="BK45" s="55"/>
      <c r="BL45" s="55"/>
      <c r="BM45" s="55"/>
      <c r="BN45" s="55"/>
      <c r="BO45" s="55"/>
      <c r="BP45" s="55"/>
      <c r="BQ45" s="55"/>
      <c r="BR45" s="55"/>
      <c r="BS45" s="55"/>
      <c r="BT45" s="55"/>
      <c r="BU45" s="55"/>
      <c r="BV45" s="55"/>
      <c r="BW45" s="55"/>
    </row>
    <row r="46" spans="1:75" ht="14.4" x14ac:dyDescent="0.25">
      <c r="A46" s="52"/>
      <c r="B46" s="52"/>
      <c r="C46" s="53"/>
      <c r="D46" s="67"/>
      <c r="E46" s="236" t="str">
        <f xml:space="preserve"> Debt!E$42</f>
        <v>Finance cost</v>
      </c>
      <c r="F46" s="236">
        <f xml:space="preserve"> Debt!F$42</f>
        <v>0</v>
      </c>
      <c r="G46" s="236" t="str">
        <f xml:space="preserve"> Debt!G$42</f>
        <v>USD k</v>
      </c>
      <c r="H46" s="236">
        <f xml:space="preserve"> Debt!H$42</f>
        <v>-9562.5</v>
      </c>
      <c r="I46" s="236">
        <f xml:space="preserve"> Debt!I$42</f>
        <v>0</v>
      </c>
      <c r="J46" s="236">
        <f xml:space="preserve"> Debt!J$42</f>
        <v>0</v>
      </c>
      <c r="K46" s="236">
        <f xml:space="preserve"> Debt!K$42</f>
        <v>0</v>
      </c>
      <c r="L46" s="236">
        <f xml:space="preserve"> Debt!L$42</f>
        <v>-1125</v>
      </c>
      <c r="M46" s="236">
        <f xml:space="preserve"> Debt!M$42</f>
        <v>-1054.6875</v>
      </c>
      <c r="N46" s="236">
        <f xml:space="preserve"> Debt!N$42</f>
        <v>-984.375</v>
      </c>
      <c r="O46" s="236">
        <f xml:space="preserve"> Debt!O$42</f>
        <v>-914.0625</v>
      </c>
      <c r="P46" s="236">
        <f xml:space="preserve"> Debt!P$42</f>
        <v>-843.75</v>
      </c>
      <c r="Q46" s="236">
        <f xml:space="preserve"> Debt!Q$42</f>
        <v>-773.4375</v>
      </c>
      <c r="R46" s="236">
        <f xml:space="preserve"> Debt!R$42</f>
        <v>-703.125</v>
      </c>
      <c r="S46" s="236">
        <f xml:space="preserve"> Debt!S$42</f>
        <v>-632.8125</v>
      </c>
      <c r="T46" s="236">
        <f xml:space="preserve"> Debt!T$42</f>
        <v>-562.5</v>
      </c>
      <c r="U46" s="236">
        <f xml:space="preserve"> Debt!U$42</f>
        <v>-492.1875</v>
      </c>
      <c r="V46" s="236">
        <f xml:space="preserve"> Debt!V$42</f>
        <v>-421.875</v>
      </c>
      <c r="W46" s="236">
        <f xml:space="preserve"> Debt!W$42</f>
        <v>-351.5625</v>
      </c>
      <c r="X46" s="236">
        <f xml:space="preserve"> Debt!X$42</f>
        <v>-281.25</v>
      </c>
      <c r="Y46" s="236">
        <f xml:space="preserve"> Debt!Y$42</f>
        <v>-210.9375</v>
      </c>
      <c r="Z46" s="236">
        <f xml:space="preserve"> Debt!Z$42</f>
        <v>-140.625</v>
      </c>
      <c r="AA46" s="236">
        <f xml:space="preserve"> Debt!AA$42</f>
        <v>-70.3125</v>
      </c>
      <c r="AB46" s="236">
        <f xml:space="preserve"> Debt!AB$42</f>
        <v>0</v>
      </c>
      <c r="AC46" s="236">
        <f xml:space="preserve"> Debt!AC$42</f>
        <v>0</v>
      </c>
      <c r="AD46" s="236">
        <f xml:space="preserve"> Debt!AD$42</f>
        <v>0</v>
      </c>
      <c r="AE46" s="236">
        <f xml:space="preserve"> Debt!AE$42</f>
        <v>0</v>
      </c>
      <c r="AF46" s="236">
        <f xml:space="preserve"> Debt!AF$42</f>
        <v>0</v>
      </c>
      <c r="AG46" s="236">
        <f xml:space="preserve"> Debt!AG$42</f>
        <v>0</v>
      </c>
      <c r="AH46" s="236">
        <f xml:space="preserve"> Debt!AH$42</f>
        <v>0</v>
      </c>
      <c r="AI46" s="236">
        <f xml:space="preserve"> Debt!AI$42</f>
        <v>0</v>
      </c>
      <c r="AJ46" s="236">
        <f xml:space="preserve"> Debt!AJ$42</f>
        <v>0</v>
      </c>
      <c r="AK46" s="236">
        <f xml:space="preserve"> Debt!AK$42</f>
        <v>0</v>
      </c>
      <c r="AL46" s="236">
        <f xml:space="preserve"> Debt!AL$42</f>
        <v>0</v>
      </c>
      <c r="AM46" s="236">
        <f xml:space="preserve"> Debt!AM$42</f>
        <v>0</v>
      </c>
      <c r="AN46" s="236">
        <f xml:space="preserve"> Debt!AN$42</f>
        <v>0</v>
      </c>
      <c r="AO46" s="236">
        <f xml:space="preserve"> Debt!AO$42</f>
        <v>0</v>
      </c>
      <c r="AP46" s="236">
        <f xml:space="preserve"> Debt!AP$42</f>
        <v>0</v>
      </c>
      <c r="AQ46" s="236">
        <f xml:space="preserve"> Debt!AQ$42</f>
        <v>0</v>
      </c>
      <c r="AR46" s="236">
        <f xml:space="preserve"> Debt!AR$42</f>
        <v>0</v>
      </c>
      <c r="AS46" s="236">
        <f xml:space="preserve"> Debt!AS$42</f>
        <v>0</v>
      </c>
      <c r="AT46" s="236">
        <f xml:space="preserve"> Debt!AT$42</f>
        <v>0</v>
      </c>
      <c r="AU46" s="236">
        <f xml:space="preserve"> Debt!AU$42</f>
        <v>0</v>
      </c>
      <c r="AV46" s="236">
        <f xml:space="preserve"> Debt!AV$42</f>
        <v>0</v>
      </c>
      <c r="AW46" s="236">
        <f xml:space="preserve"> Debt!AW$42</f>
        <v>0</v>
      </c>
      <c r="AX46" s="236">
        <f xml:space="preserve"> Debt!AX$42</f>
        <v>0</v>
      </c>
      <c r="AY46" s="236">
        <f xml:space="preserve"> Debt!AY$42</f>
        <v>0</v>
      </c>
      <c r="AZ46" s="236">
        <f xml:space="preserve"> Debt!AZ$42</f>
        <v>0</v>
      </c>
      <c r="BA46" s="236">
        <f xml:space="preserve"> Debt!BA$42</f>
        <v>0</v>
      </c>
      <c r="BB46" s="236">
        <f xml:space="preserve"> Debt!BB$42</f>
        <v>0</v>
      </c>
      <c r="BC46" s="236">
        <f xml:space="preserve"> Debt!BC$42</f>
        <v>0</v>
      </c>
      <c r="BD46" s="236">
        <f xml:space="preserve"> Debt!BD$42</f>
        <v>0</v>
      </c>
      <c r="BE46" s="236">
        <f xml:space="preserve"> Debt!BE$42</f>
        <v>0</v>
      </c>
      <c r="BF46" s="236">
        <f xml:space="preserve"> Debt!BF$42</f>
        <v>0</v>
      </c>
      <c r="BG46" s="236">
        <f xml:space="preserve"> Debt!BG$42</f>
        <v>0</v>
      </c>
      <c r="BH46" s="236">
        <f xml:space="preserve"> Debt!BH$42</f>
        <v>0</v>
      </c>
      <c r="BI46" s="236">
        <f xml:space="preserve"> Debt!BI$42</f>
        <v>0</v>
      </c>
      <c r="BJ46" s="236">
        <f xml:space="preserve"> Debt!BJ$42</f>
        <v>0</v>
      </c>
      <c r="BK46" s="236">
        <f xml:space="preserve"> Debt!BK$42</f>
        <v>0</v>
      </c>
      <c r="BL46" s="236">
        <f xml:space="preserve"> Debt!BL$42</f>
        <v>0</v>
      </c>
      <c r="BM46" s="236">
        <f xml:space="preserve"> Debt!BM$42</f>
        <v>0</v>
      </c>
      <c r="BN46" s="236">
        <f xml:space="preserve"> Debt!BN$42</f>
        <v>0</v>
      </c>
      <c r="BO46" s="236">
        <f xml:space="preserve"> Debt!BO$42</f>
        <v>0</v>
      </c>
      <c r="BP46" s="236">
        <f xml:space="preserve"> Debt!BP$42</f>
        <v>0</v>
      </c>
      <c r="BQ46" s="236">
        <f xml:space="preserve"> Debt!BQ$42</f>
        <v>0</v>
      </c>
      <c r="BR46" s="236">
        <f xml:space="preserve"> Debt!BR$42</f>
        <v>0</v>
      </c>
      <c r="BS46" s="236">
        <f xml:space="preserve"> Debt!BS$42</f>
        <v>0</v>
      </c>
      <c r="BT46" s="236">
        <f xml:space="preserve"> Debt!BT$42</f>
        <v>0</v>
      </c>
      <c r="BU46" s="236">
        <f xml:space="preserve"> Debt!BU$42</f>
        <v>0</v>
      </c>
      <c r="BV46" s="236">
        <f xml:space="preserve"> Debt!BV$42</f>
        <v>0</v>
      </c>
      <c r="BW46" s="236">
        <f xml:space="preserve"> Debt!BW$42</f>
        <v>0</v>
      </c>
    </row>
    <row r="47" spans="1:75" ht="14.4" x14ac:dyDescent="0.25">
      <c r="A47" s="52"/>
      <c r="B47" s="52"/>
      <c r="C47" s="53"/>
      <c r="D47" s="67"/>
      <c r="E47" s="236" t="str">
        <f xml:space="preserve"> Debt!E$13</f>
        <v>Debt facility repayment amount</v>
      </c>
      <c r="F47" s="236">
        <f xml:space="preserve"> Debt!F$13</f>
        <v>0</v>
      </c>
      <c r="G47" s="236" t="str">
        <f xml:space="preserve"> Debt!G$13</f>
        <v>USD k</v>
      </c>
      <c r="H47" s="236">
        <f xml:space="preserve"> Debt!H$13</f>
        <v>-60000</v>
      </c>
      <c r="I47" s="236">
        <f xml:space="preserve"> Debt!I$13</f>
        <v>0</v>
      </c>
      <c r="J47" s="236">
        <f xml:space="preserve"> Debt!J$13</f>
        <v>0</v>
      </c>
      <c r="K47" s="236">
        <f xml:space="preserve"> Debt!K$13</f>
        <v>0</v>
      </c>
      <c r="L47" s="236">
        <f xml:space="preserve"> Debt!L$13</f>
        <v>-3750</v>
      </c>
      <c r="M47" s="236">
        <f xml:space="preserve"> Debt!M$13</f>
        <v>-3750</v>
      </c>
      <c r="N47" s="236">
        <f xml:space="preserve"> Debt!N$13</f>
        <v>-3750</v>
      </c>
      <c r="O47" s="236">
        <f xml:space="preserve"> Debt!O$13</f>
        <v>-3750</v>
      </c>
      <c r="P47" s="236">
        <f xml:space="preserve"> Debt!P$13</f>
        <v>-3750</v>
      </c>
      <c r="Q47" s="236">
        <f xml:space="preserve"> Debt!Q$13</f>
        <v>-3750</v>
      </c>
      <c r="R47" s="236">
        <f xml:space="preserve"> Debt!R$13</f>
        <v>-3750</v>
      </c>
      <c r="S47" s="236">
        <f xml:space="preserve"> Debt!S$13</f>
        <v>-3750</v>
      </c>
      <c r="T47" s="236">
        <f xml:space="preserve"> Debt!T$13</f>
        <v>-3750</v>
      </c>
      <c r="U47" s="236">
        <f xml:space="preserve"> Debt!U$13</f>
        <v>-3750</v>
      </c>
      <c r="V47" s="236">
        <f xml:space="preserve"> Debt!V$13</f>
        <v>-3750</v>
      </c>
      <c r="W47" s="236">
        <f xml:space="preserve"> Debt!W$13</f>
        <v>-3750</v>
      </c>
      <c r="X47" s="236">
        <f xml:space="preserve"> Debt!X$13</f>
        <v>-3750</v>
      </c>
      <c r="Y47" s="236">
        <f xml:space="preserve"> Debt!Y$13</f>
        <v>-3750</v>
      </c>
      <c r="Z47" s="236">
        <f xml:space="preserve"> Debt!Z$13</f>
        <v>-3750</v>
      </c>
      <c r="AA47" s="236">
        <f xml:space="preserve"> Debt!AA$13</f>
        <v>-3750</v>
      </c>
      <c r="AB47" s="236">
        <f xml:space="preserve"> Debt!AB$13</f>
        <v>0</v>
      </c>
      <c r="AC47" s="236">
        <f xml:space="preserve"> Debt!AC$13</f>
        <v>0</v>
      </c>
      <c r="AD47" s="236">
        <f xml:space="preserve"> Debt!AD$13</f>
        <v>0</v>
      </c>
      <c r="AE47" s="236">
        <f xml:space="preserve"> Debt!AE$13</f>
        <v>0</v>
      </c>
      <c r="AF47" s="236">
        <f xml:space="preserve"> Debt!AF$13</f>
        <v>0</v>
      </c>
      <c r="AG47" s="236">
        <f xml:space="preserve"> Debt!AG$13</f>
        <v>0</v>
      </c>
      <c r="AH47" s="236">
        <f xml:space="preserve"> Debt!AH$13</f>
        <v>0</v>
      </c>
      <c r="AI47" s="236">
        <f xml:space="preserve"> Debt!AI$13</f>
        <v>0</v>
      </c>
      <c r="AJ47" s="236">
        <f xml:space="preserve"> Debt!AJ$13</f>
        <v>0</v>
      </c>
      <c r="AK47" s="236">
        <f xml:space="preserve"> Debt!AK$13</f>
        <v>0</v>
      </c>
      <c r="AL47" s="236">
        <f xml:space="preserve"> Debt!AL$13</f>
        <v>0</v>
      </c>
      <c r="AM47" s="236">
        <f xml:space="preserve"> Debt!AM$13</f>
        <v>0</v>
      </c>
      <c r="AN47" s="236">
        <f xml:space="preserve"> Debt!AN$13</f>
        <v>0</v>
      </c>
      <c r="AO47" s="236">
        <f xml:space="preserve"> Debt!AO$13</f>
        <v>0</v>
      </c>
      <c r="AP47" s="236">
        <f xml:space="preserve"> Debt!AP$13</f>
        <v>0</v>
      </c>
      <c r="AQ47" s="236">
        <f xml:space="preserve"> Debt!AQ$13</f>
        <v>0</v>
      </c>
      <c r="AR47" s="236">
        <f xml:space="preserve"> Debt!AR$13</f>
        <v>0</v>
      </c>
      <c r="AS47" s="236">
        <f xml:space="preserve"> Debt!AS$13</f>
        <v>0</v>
      </c>
      <c r="AT47" s="236">
        <f xml:space="preserve"> Debt!AT$13</f>
        <v>0</v>
      </c>
      <c r="AU47" s="236">
        <f xml:space="preserve"> Debt!AU$13</f>
        <v>0</v>
      </c>
      <c r="AV47" s="236">
        <f xml:space="preserve"> Debt!AV$13</f>
        <v>0</v>
      </c>
      <c r="AW47" s="236">
        <f xml:space="preserve"> Debt!AW$13</f>
        <v>0</v>
      </c>
      <c r="AX47" s="236">
        <f xml:space="preserve"> Debt!AX$13</f>
        <v>0</v>
      </c>
      <c r="AY47" s="236">
        <f xml:space="preserve"> Debt!AY$13</f>
        <v>0</v>
      </c>
      <c r="AZ47" s="236">
        <f xml:space="preserve"> Debt!AZ$13</f>
        <v>0</v>
      </c>
      <c r="BA47" s="236">
        <f xml:space="preserve"> Debt!BA$13</f>
        <v>0</v>
      </c>
      <c r="BB47" s="236">
        <f xml:space="preserve"> Debt!BB$13</f>
        <v>0</v>
      </c>
      <c r="BC47" s="236">
        <f xml:space="preserve"> Debt!BC$13</f>
        <v>0</v>
      </c>
      <c r="BD47" s="236">
        <f xml:space="preserve"> Debt!BD$13</f>
        <v>0</v>
      </c>
      <c r="BE47" s="236">
        <f xml:space="preserve"> Debt!BE$13</f>
        <v>0</v>
      </c>
      <c r="BF47" s="236">
        <f xml:space="preserve"> Debt!BF$13</f>
        <v>0</v>
      </c>
      <c r="BG47" s="236">
        <f xml:space="preserve"> Debt!BG$13</f>
        <v>0</v>
      </c>
      <c r="BH47" s="236">
        <f xml:space="preserve"> Debt!BH$13</f>
        <v>0</v>
      </c>
      <c r="BI47" s="236">
        <f xml:space="preserve"> Debt!BI$13</f>
        <v>0</v>
      </c>
      <c r="BJ47" s="236">
        <f xml:space="preserve"> Debt!BJ$13</f>
        <v>0</v>
      </c>
      <c r="BK47" s="236">
        <f xml:space="preserve"> Debt!BK$13</f>
        <v>0</v>
      </c>
      <c r="BL47" s="236">
        <f xml:space="preserve"> Debt!BL$13</f>
        <v>0</v>
      </c>
      <c r="BM47" s="236">
        <f xml:space="preserve"> Debt!BM$13</f>
        <v>0</v>
      </c>
      <c r="BN47" s="236">
        <f xml:space="preserve"> Debt!BN$13</f>
        <v>0</v>
      </c>
      <c r="BO47" s="236">
        <f xml:space="preserve"> Debt!BO$13</f>
        <v>0</v>
      </c>
      <c r="BP47" s="236">
        <f xml:space="preserve"> Debt!BP$13</f>
        <v>0</v>
      </c>
      <c r="BQ47" s="236">
        <f xml:space="preserve"> Debt!BQ$13</f>
        <v>0</v>
      </c>
      <c r="BR47" s="236">
        <f xml:space="preserve"> Debt!BR$13</f>
        <v>0</v>
      </c>
      <c r="BS47" s="236">
        <f xml:space="preserve"> Debt!BS$13</f>
        <v>0</v>
      </c>
      <c r="BT47" s="236">
        <f xml:space="preserve"> Debt!BT$13</f>
        <v>0</v>
      </c>
      <c r="BU47" s="236">
        <f xml:space="preserve"> Debt!BU$13</f>
        <v>0</v>
      </c>
      <c r="BV47" s="236">
        <f xml:space="preserve"> Debt!BV$13</f>
        <v>0</v>
      </c>
      <c r="BW47" s="236">
        <f xml:space="preserve"> Debt!BW$13</f>
        <v>0</v>
      </c>
    </row>
    <row r="48" spans="1:75" ht="14.4" x14ac:dyDescent="0.25">
      <c r="A48" s="130"/>
      <c r="B48" s="131"/>
      <c r="C48" s="132"/>
      <c r="D48" s="133"/>
      <c r="E48" s="134" t="s">
        <v>81</v>
      </c>
      <c r="F48" s="134"/>
      <c r="G48" s="134" t="str">
        <f>Smu</f>
        <v>USD k</v>
      </c>
      <c r="H48" s="134">
        <f xml:space="preserve"> SUM(J48:BW48)</f>
        <v>208320.82420377454</v>
      </c>
      <c r="I48" s="134"/>
      <c r="J48" s="134">
        <f t="shared" ref="J48:AO48" si="19" xml:space="preserve"> J44 + SUM(J46:J47)</f>
        <v>0</v>
      </c>
      <c r="K48" s="134">
        <f t="shared" si="19"/>
        <v>-500</v>
      </c>
      <c r="L48" s="134">
        <f t="shared" si="19"/>
        <v>-4160.6583333333328</v>
      </c>
      <c r="M48" s="134">
        <f t="shared" si="19"/>
        <v>-1392.6387362637374</v>
      </c>
      <c r="N48" s="134">
        <f t="shared" si="19"/>
        <v>-761.23543478260945</v>
      </c>
      <c r="O48" s="134">
        <f t="shared" si="19"/>
        <v>5832.2990652173903</v>
      </c>
      <c r="P48" s="134">
        <f t="shared" si="19"/>
        <v>-3879.4083333333328</v>
      </c>
      <c r="Q48" s="134">
        <f t="shared" si="19"/>
        <v>-1111.388736263737</v>
      </c>
      <c r="R48" s="134">
        <f t="shared" si="19"/>
        <v>-479.98543478261217</v>
      </c>
      <c r="S48" s="134">
        <f t="shared" si="19"/>
        <v>6113.5490652173885</v>
      </c>
      <c r="T48" s="134">
        <f t="shared" si="19"/>
        <v>-3598.1583333333356</v>
      </c>
      <c r="U48" s="134">
        <f t="shared" si="19"/>
        <v>-830.13873626373879</v>
      </c>
      <c r="V48" s="134">
        <f t="shared" si="19"/>
        <v>-198.73543478260854</v>
      </c>
      <c r="W48" s="134">
        <f t="shared" si="19"/>
        <v>6394.7990652173867</v>
      </c>
      <c r="X48" s="134">
        <f t="shared" si="19"/>
        <v>-1203.3397362637356</v>
      </c>
      <c r="Y48" s="134">
        <f t="shared" si="19"/>
        <v>-548.88873626374061</v>
      </c>
      <c r="Z48" s="134">
        <f t="shared" si="19"/>
        <v>82.514565217391464</v>
      </c>
      <c r="AA48" s="134">
        <f t="shared" si="19"/>
        <v>4565.9870652173922</v>
      </c>
      <c r="AB48" s="134">
        <f t="shared" si="19"/>
        <v>2761.562666666664</v>
      </c>
      <c r="AC48" s="134">
        <f t="shared" si="19"/>
        <v>3412.0487637362703</v>
      </c>
      <c r="AD48" s="134">
        <f t="shared" si="19"/>
        <v>3973.1395652173915</v>
      </c>
      <c r="AE48" s="134">
        <f t="shared" si="19"/>
        <v>8386.2995652173922</v>
      </c>
      <c r="AF48" s="134">
        <f t="shared" si="19"/>
        <v>2761.5626666666676</v>
      </c>
      <c r="AG48" s="134">
        <f t="shared" si="19"/>
        <v>3412.0487637362594</v>
      </c>
      <c r="AH48" s="134">
        <f t="shared" si="19"/>
        <v>3973.1395652173915</v>
      </c>
      <c r="AI48" s="134">
        <f t="shared" si="19"/>
        <v>8386.2995652173959</v>
      </c>
      <c r="AJ48" s="134">
        <f t="shared" si="19"/>
        <v>2761.5626666666603</v>
      </c>
      <c r="AK48" s="134">
        <f t="shared" si="19"/>
        <v>3412.0487637362667</v>
      </c>
      <c r="AL48" s="134">
        <f t="shared" si="19"/>
        <v>3973.1395652173915</v>
      </c>
      <c r="AM48" s="134">
        <f t="shared" si="19"/>
        <v>8386.2995652173886</v>
      </c>
      <c r="AN48" s="134">
        <f t="shared" si="19"/>
        <v>2827.9102637362644</v>
      </c>
      <c r="AO48" s="134">
        <f t="shared" si="19"/>
        <v>3412.0487637362594</v>
      </c>
      <c r="AP48" s="134">
        <f t="shared" ref="AP48:BU48" si="20" xml:space="preserve"> AP44 + SUM(AP46:AP47)</f>
        <v>3973.1395652173915</v>
      </c>
      <c r="AQ48" s="134">
        <f t="shared" si="20"/>
        <v>8386.2995652173886</v>
      </c>
      <c r="AR48" s="134">
        <f t="shared" si="20"/>
        <v>2761.5626666666676</v>
      </c>
      <c r="AS48" s="134">
        <f t="shared" si="20"/>
        <v>3412.0487637362594</v>
      </c>
      <c r="AT48" s="134">
        <f t="shared" si="20"/>
        <v>3973.1395652173915</v>
      </c>
      <c r="AU48" s="134">
        <f t="shared" si="20"/>
        <v>8386.2995652174031</v>
      </c>
      <c r="AV48" s="134">
        <f t="shared" si="20"/>
        <v>2761.5626666666676</v>
      </c>
      <c r="AW48" s="134">
        <f t="shared" si="20"/>
        <v>3412.0487637362667</v>
      </c>
      <c r="AX48" s="134">
        <f t="shared" si="20"/>
        <v>3973.1395652173915</v>
      </c>
      <c r="AY48" s="134">
        <f t="shared" si="20"/>
        <v>8386.2995652174031</v>
      </c>
      <c r="AZ48" s="134">
        <f t="shared" si="20"/>
        <v>2761.5626666666676</v>
      </c>
      <c r="BA48" s="134">
        <f t="shared" si="20"/>
        <v>3412.0487637362667</v>
      </c>
      <c r="BB48" s="134">
        <f t="shared" si="20"/>
        <v>3973.1395652173915</v>
      </c>
      <c r="BC48" s="134">
        <f t="shared" si="20"/>
        <v>8386.2995652174104</v>
      </c>
      <c r="BD48" s="134">
        <f t="shared" si="20"/>
        <v>2827.9102637362571</v>
      </c>
      <c r="BE48" s="134">
        <f t="shared" si="20"/>
        <v>3412.0487637362667</v>
      </c>
      <c r="BF48" s="134">
        <f t="shared" si="20"/>
        <v>3973.1395652173915</v>
      </c>
      <c r="BG48" s="134">
        <f t="shared" si="20"/>
        <v>8386.2995652174104</v>
      </c>
      <c r="BH48" s="134">
        <f t="shared" si="20"/>
        <v>2761.5626666666603</v>
      </c>
      <c r="BI48" s="134">
        <f t="shared" si="20"/>
        <v>3412.0487637362667</v>
      </c>
      <c r="BJ48" s="134">
        <f t="shared" si="20"/>
        <v>3973.1395652173915</v>
      </c>
      <c r="BK48" s="134">
        <f t="shared" si="20"/>
        <v>8386.2995652173959</v>
      </c>
      <c r="BL48" s="134">
        <f t="shared" si="20"/>
        <v>2761.5626666666749</v>
      </c>
      <c r="BM48" s="134">
        <f t="shared" si="20"/>
        <v>3412.0487637362667</v>
      </c>
      <c r="BN48" s="134">
        <f t="shared" si="20"/>
        <v>3973.1395652173915</v>
      </c>
      <c r="BO48" s="134">
        <f t="shared" si="20"/>
        <v>8386.2995652174104</v>
      </c>
      <c r="BP48" s="134">
        <f t="shared" si="20"/>
        <v>2761.5626666666603</v>
      </c>
      <c r="BQ48" s="134">
        <f t="shared" si="20"/>
        <v>3412.0487637362667</v>
      </c>
      <c r="BR48" s="134">
        <f t="shared" si="20"/>
        <v>3973.1395652173915</v>
      </c>
      <c r="BS48" s="134">
        <f t="shared" si="20"/>
        <v>8386.2995652173959</v>
      </c>
      <c r="BT48" s="134">
        <f t="shared" si="20"/>
        <v>0</v>
      </c>
      <c r="BU48" s="134">
        <f t="shared" si="20"/>
        <v>0</v>
      </c>
      <c r="BV48" s="134">
        <f t="shared" ref="BV48:BW48" si="21" xml:space="preserve"> BV44 + SUM(BV46:BV47)</f>
        <v>0</v>
      </c>
      <c r="BW48" s="134">
        <f t="shared" si="21"/>
        <v>0</v>
      </c>
    </row>
    <row r="49" spans="1:75" ht="14.4" x14ac:dyDescent="0.25">
      <c r="A49" s="128"/>
      <c r="B49" s="52"/>
      <c r="C49" s="53"/>
      <c r="D49" s="129"/>
      <c r="E49" s="55"/>
      <c r="F49" s="55"/>
      <c r="G49" s="55"/>
      <c r="H49" s="55"/>
      <c r="I49" s="55"/>
      <c r="J49" s="55"/>
      <c r="K49" s="55"/>
      <c r="L49" s="55"/>
      <c r="M49" s="55"/>
      <c r="N49" s="55"/>
      <c r="O49" s="55"/>
      <c r="P49" s="55"/>
      <c r="Q49" s="55"/>
      <c r="R49" s="55"/>
      <c r="S49" s="55"/>
      <c r="T49" s="55"/>
      <c r="U49" s="55"/>
      <c r="V49" s="55"/>
      <c r="W49" s="55"/>
      <c r="X49" s="55"/>
      <c r="Y49" s="55"/>
      <c r="Z49" s="55"/>
      <c r="AA49" s="55"/>
      <c r="AB49" s="55"/>
      <c r="AC49" s="55"/>
      <c r="AD49" s="55"/>
      <c r="AE49" s="55"/>
      <c r="AF49" s="55"/>
      <c r="AG49" s="55"/>
      <c r="AH49" s="55"/>
      <c r="AI49" s="55"/>
      <c r="AJ49" s="55"/>
      <c r="AK49" s="55"/>
      <c r="AL49" s="55"/>
      <c r="AM49" s="55"/>
      <c r="AN49" s="55"/>
      <c r="AO49" s="55"/>
      <c r="AP49" s="55"/>
      <c r="AQ49" s="55"/>
      <c r="AR49" s="55"/>
      <c r="AS49" s="55"/>
      <c r="AT49" s="55"/>
      <c r="AU49" s="55"/>
      <c r="AV49" s="55"/>
      <c r="AW49" s="55"/>
      <c r="AX49" s="55"/>
      <c r="AY49" s="55"/>
      <c r="AZ49" s="55"/>
      <c r="BA49" s="55"/>
      <c r="BB49" s="55"/>
      <c r="BC49" s="55"/>
      <c r="BD49" s="55"/>
      <c r="BE49" s="55"/>
      <c r="BF49" s="55"/>
      <c r="BG49" s="55"/>
      <c r="BH49" s="55"/>
      <c r="BI49" s="55"/>
      <c r="BJ49" s="55"/>
      <c r="BK49" s="55"/>
      <c r="BL49" s="55"/>
      <c r="BM49" s="55"/>
      <c r="BN49" s="55"/>
      <c r="BO49" s="55"/>
      <c r="BP49" s="55"/>
      <c r="BQ49" s="55"/>
      <c r="BR49" s="55"/>
      <c r="BS49" s="55"/>
      <c r="BT49" s="55"/>
      <c r="BU49" s="55"/>
      <c r="BV49" s="55"/>
      <c r="BW49" s="55"/>
    </row>
    <row r="50" spans="1:75" ht="14.4" x14ac:dyDescent="0.25">
      <c r="A50" s="52"/>
      <c r="B50" s="52"/>
      <c r="C50" s="53"/>
      <c r="D50" s="67"/>
      <c r="E50" s="236" t="str">
        <f xml:space="preserve"> Equity!E$45</f>
        <v>DIVIDEND PAY OUT</v>
      </c>
      <c r="F50" s="236">
        <f xml:space="preserve"> Equity!F$45</f>
        <v>0</v>
      </c>
      <c r="G50" s="236" t="str">
        <f xml:space="preserve"> Equity!G$45</f>
        <v>USD k</v>
      </c>
      <c r="H50" s="236">
        <f xml:space="preserve"> Equity!H$45</f>
        <v>-175673.26715607513</v>
      </c>
      <c r="I50" s="236">
        <f xml:space="preserve"> Equity!I$45</f>
        <v>0</v>
      </c>
      <c r="J50" s="236">
        <f xml:space="preserve"> Equity!J$45</f>
        <v>0</v>
      </c>
      <c r="K50" s="236">
        <f xml:space="preserve"> Equity!K$45</f>
        <v>0</v>
      </c>
      <c r="L50" s="236">
        <f xml:space="preserve"> Equity!L$45</f>
        <v>-1224.0656250000002</v>
      </c>
      <c r="M50" s="236">
        <f xml:space="preserve"> Equity!M$45</f>
        <v>-874.95468749999975</v>
      </c>
      <c r="N50" s="236">
        <f xml:space="preserve"> Equity!N$45</f>
        <v>-981.00046874999975</v>
      </c>
      <c r="O50" s="236">
        <f xml:space="preserve"> Equity!O$45</f>
        <v>-4326.8677968749998</v>
      </c>
      <c r="P50" s="236">
        <f xml:space="preserve"> Equity!P$45</f>
        <v>-1242.9682734375001</v>
      </c>
      <c r="Q50" s="236">
        <f xml:space="preserve"> Equity!Q$45</f>
        <v>-989.87476171874971</v>
      </c>
      <c r="R50" s="236">
        <f xml:space="preserve"> Equity!R$45</f>
        <v>-1143.9292558593747</v>
      </c>
      <c r="S50" s="236">
        <f xml:space="preserve"> Equity!S$45</f>
        <v>-4513.8009404296872</v>
      </c>
      <c r="T50" s="236">
        <f xml:space="preserve"> Equity!T$45</f>
        <v>-1441.9035952148438</v>
      </c>
      <c r="U50" s="236">
        <f xml:space="preserve"> Equity!U$45</f>
        <v>-1194.8111726074217</v>
      </c>
      <c r="V50" s="236">
        <f xml:space="preserve"> Equity!V$45</f>
        <v>-1351.8662113037108</v>
      </c>
      <c r="W50" s="236">
        <f xml:space="preserve"> Equity!W$45</f>
        <v>-4723.2381681518555</v>
      </c>
      <c r="X50" s="236">
        <f xml:space="preserve"> Equity!X$45</f>
        <v>-2738.5120840759278</v>
      </c>
      <c r="Y50" s="236">
        <f xml:space="preserve"> Equity!Y$45</f>
        <v>-1948.5841670379637</v>
      </c>
      <c r="Z50" s="236">
        <f xml:space="preserve"> Equity!Z$45</f>
        <v>-1834.2214585189818</v>
      </c>
      <c r="AA50" s="236">
        <f xml:space="preserve"> Equity!AA$45</f>
        <v>-3985.8772917594906</v>
      </c>
      <c r="AB50" s="236">
        <f xml:space="preserve"> Equity!AB$45</f>
        <v>-2449.321145879745</v>
      </c>
      <c r="AC50" s="236">
        <f xml:space="preserve"> Equity!AC$45</f>
        <v>-1883.0902604398721</v>
      </c>
      <c r="AD50" s="236">
        <f xml:space="preserve"> Equity!AD$45</f>
        <v>-1854.208880219936</v>
      </c>
      <c r="AE50" s="236">
        <f xml:space="preserve"> Equity!AE$45</f>
        <v>-4022.2381901099675</v>
      </c>
      <c r="AF50" s="236">
        <f xml:space="preserve"> Equity!AF$45</f>
        <v>-2467.5015950549837</v>
      </c>
      <c r="AG50" s="236">
        <f xml:space="preserve"> Equity!AG$45</f>
        <v>-1892.1804850274916</v>
      </c>
      <c r="AH50" s="236">
        <f xml:space="preserve"> Equity!AH$45</f>
        <v>-1858.7539925137457</v>
      </c>
      <c r="AI50" s="236">
        <f xml:space="preserve"> Equity!AI$45</f>
        <v>-4024.5107462568722</v>
      </c>
      <c r="AJ50" s="236">
        <f xml:space="preserve"> Equity!AJ$45</f>
        <v>-2468.6378731284358</v>
      </c>
      <c r="AK50" s="236">
        <f xml:space="preserve"> Equity!AK$45</f>
        <v>-1892.7486240642174</v>
      </c>
      <c r="AL50" s="236">
        <f xml:space="preserve"> Equity!AL$45</f>
        <v>-1859.0380620321084</v>
      </c>
      <c r="AM50" s="236">
        <f xml:space="preserve"> Equity!AM$45</f>
        <v>-4024.6527810160537</v>
      </c>
      <c r="AN50" s="236">
        <f xml:space="preserve"> Equity!AN$45</f>
        <v>-2494.6881405080271</v>
      </c>
      <c r="AO50" s="236">
        <f xml:space="preserve"> Equity!AO$45</f>
        <v>-1905.7737577540133</v>
      </c>
      <c r="AP50" s="236">
        <f xml:space="preserve"> Equity!AP$45</f>
        <v>-1865.5506288770066</v>
      </c>
      <c r="AQ50" s="236">
        <f xml:space="preserve"> Equity!AQ$45</f>
        <v>-4027.9090644385028</v>
      </c>
      <c r="AR50" s="236">
        <f xml:space="preserve"> Equity!AR$45</f>
        <v>-2470.3370322192513</v>
      </c>
      <c r="AS50" s="236">
        <f xml:space="preserve"> Equity!AS$45</f>
        <v>-1893.5982036096252</v>
      </c>
      <c r="AT50" s="236">
        <f xml:space="preserve"> Equity!AT$45</f>
        <v>-1859.4628518048125</v>
      </c>
      <c r="AU50" s="236">
        <f xml:space="preserve"> Equity!AU$45</f>
        <v>-4024.865175902406</v>
      </c>
      <c r="AV50" s="236">
        <f xml:space="preserve"> Equity!AV$45</f>
        <v>-2468.8150879512027</v>
      </c>
      <c r="AW50" s="236">
        <f xml:space="preserve"> Equity!AW$45</f>
        <v>-1892.8372314756011</v>
      </c>
      <c r="AX50" s="236">
        <f xml:space="preserve"> Equity!AX$45</f>
        <v>-1859.0823657378005</v>
      </c>
      <c r="AY50" s="236">
        <f xml:space="preserve"> Equity!AY$45</f>
        <v>-4024.6749328688998</v>
      </c>
      <c r="AZ50" s="236">
        <f xml:space="preserve"> Equity!AZ$45</f>
        <v>-2468.7199664344498</v>
      </c>
      <c r="BA50" s="236">
        <f xml:space="preserve"> Equity!BA$45</f>
        <v>-1892.7896707172245</v>
      </c>
      <c r="BB50" s="236">
        <f xml:space="preserve"> Equity!BB$45</f>
        <v>-1859.0585853586122</v>
      </c>
      <c r="BC50" s="236">
        <f xml:space="preserve"> Equity!BC$45</f>
        <v>-4024.6630426793054</v>
      </c>
      <c r="BD50" s="236">
        <f xml:space="preserve"> Equity!BD$45</f>
        <v>-2494.6932713396527</v>
      </c>
      <c r="BE50" s="236">
        <f xml:space="preserve"> Equity!BE$45</f>
        <v>-1905.7763231698259</v>
      </c>
      <c r="BF50" s="236">
        <f xml:space="preserve"> Equity!BF$45</f>
        <v>-1865.5519115849129</v>
      </c>
      <c r="BG50" s="236">
        <f xml:space="preserve"> Equity!BG$45</f>
        <v>-4027.909705792456</v>
      </c>
      <c r="BH50" s="236">
        <f xml:space="preserve"> Equity!BH$45</f>
        <v>-3501.5873528962275</v>
      </c>
      <c r="BI50" s="236">
        <f xml:space="preserve"> Equity!BI$45</f>
        <v>-3440.4733639481133</v>
      </c>
      <c r="BJ50" s="236">
        <f xml:space="preserve"> Equity!BJ$45</f>
        <v>-3664.1504319740561</v>
      </c>
      <c r="BK50" s="236">
        <f xml:space="preserve"> Equity!BK$45</f>
        <v>-5958.4589659870271</v>
      </c>
      <c r="BL50" s="236">
        <f xml:space="preserve"> Equity!BL$45</f>
        <v>-4466.8619829935133</v>
      </c>
      <c r="BM50" s="236">
        <f xml:space="preserve"> Equity!BM$45</f>
        <v>-3923.1106789967562</v>
      </c>
      <c r="BN50" s="236">
        <f xml:space="preserve"> Equity!BN$45</f>
        <v>-3905.4690894983778</v>
      </c>
      <c r="BO50" s="236">
        <f xml:space="preserve"> Equity!BO$45</f>
        <v>-6079.118294749188</v>
      </c>
      <c r="BP50" s="236">
        <f xml:space="preserve"> Equity!BP$45</f>
        <v>-4527.1916473745932</v>
      </c>
      <c r="BQ50" s="236">
        <f xml:space="preserve"> Equity!BQ$45</f>
        <v>-3953.2755111872962</v>
      </c>
      <c r="BR50" s="236">
        <f xml:space="preserve"> Equity!BR$45</f>
        <v>-3920.5515055936476</v>
      </c>
      <c r="BS50" s="236">
        <f xml:space="preserve"> Equity!BS$45</f>
        <v>-6086.6595027968233</v>
      </c>
      <c r="BT50" s="236">
        <f xml:space="preserve"> Equity!BT$45</f>
        <v>-3043.3297513984116</v>
      </c>
      <c r="BU50" s="236">
        <f xml:space="preserve"> Equity!BU$45</f>
        <v>-1521.6648756992058</v>
      </c>
      <c r="BV50" s="236">
        <f xml:space="preserve"> Equity!BV$45</f>
        <v>-760.83243784960291</v>
      </c>
      <c r="BW50" s="236">
        <f xml:space="preserve"> Equity!BW$45</f>
        <v>-380.41621892480146</v>
      </c>
    </row>
    <row r="51" spans="1:75" ht="14.4" x14ac:dyDescent="0.25">
      <c r="A51" s="130"/>
      <c r="B51" s="131"/>
      <c r="C51" s="132"/>
      <c r="D51" s="133"/>
      <c r="E51" s="134" t="s">
        <v>82</v>
      </c>
      <c r="F51" s="134"/>
      <c r="G51" s="134" t="str">
        <f>Smu</f>
        <v>USD k</v>
      </c>
      <c r="H51" s="134">
        <f xml:space="preserve"> SUM(J51:BW51)</f>
        <v>32647.557047699389</v>
      </c>
      <c r="I51" s="134"/>
      <c r="J51" s="134">
        <f xml:space="preserve"> J48 + J50</f>
        <v>0</v>
      </c>
      <c r="K51" s="134">
        <f t="shared" ref="K51:BV51" si="22" xml:space="preserve"> K48 + K50</f>
        <v>-500</v>
      </c>
      <c r="L51" s="134">
        <f t="shared" si="22"/>
        <v>-5384.723958333333</v>
      </c>
      <c r="M51" s="134">
        <f t="shared" si="22"/>
        <v>-2267.5934237637371</v>
      </c>
      <c r="N51" s="134">
        <f t="shared" si="22"/>
        <v>-1742.2359035326092</v>
      </c>
      <c r="O51" s="134">
        <f t="shared" si="22"/>
        <v>1505.4312683423905</v>
      </c>
      <c r="P51" s="134">
        <f t="shared" si="22"/>
        <v>-5122.376606770833</v>
      </c>
      <c r="Q51" s="134">
        <f t="shared" si="22"/>
        <v>-2101.2634979824866</v>
      </c>
      <c r="R51" s="134">
        <f t="shared" si="22"/>
        <v>-1623.9146906419869</v>
      </c>
      <c r="S51" s="134">
        <f t="shared" si="22"/>
        <v>1599.7481247877013</v>
      </c>
      <c r="T51" s="134">
        <f t="shared" si="22"/>
        <v>-5040.0619285481789</v>
      </c>
      <c r="U51" s="134">
        <f t="shared" si="22"/>
        <v>-2024.9499088711605</v>
      </c>
      <c r="V51" s="134">
        <f t="shared" si="22"/>
        <v>-1550.6016460863193</v>
      </c>
      <c r="W51" s="134">
        <f t="shared" si="22"/>
        <v>1671.5608970655312</v>
      </c>
      <c r="X51" s="134">
        <f t="shared" si="22"/>
        <v>-3941.8518203396634</v>
      </c>
      <c r="Y51" s="134">
        <f t="shared" si="22"/>
        <v>-2497.4729033017043</v>
      </c>
      <c r="Z51" s="134">
        <f t="shared" si="22"/>
        <v>-1751.7068933015903</v>
      </c>
      <c r="AA51" s="134">
        <f t="shared" si="22"/>
        <v>580.10977345790161</v>
      </c>
      <c r="AB51" s="134">
        <f t="shared" si="22"/>
        <v>312.24152078691895</v>
      </c>
      <c r="AC51" s="134">
        <f t="shared" si="22"/>
        <v>1528.9585032963982</v>
      </c>
      <c r="AD51" s="134">
        <f t="shared" si="22"/>
        <v>2118.9306849974555</v>
      </c>
      <c r="AE51" s="134">
        <f t="shared" si="22"/>
        <v>4364.0613751074252</v>
      </c>
      <c r="AF51" s="134">
        <f t="shared" si="22"/>
        <v>294.06107161168393</v>
      </c>
      <c r="AG51" s="134">
        <f t="shared" si="22"/>
        <v>1519.8682787087678</v>
      </c>
      <c r="AH51" s="134">
        <f t="shared" si="22"/>
        <v>2114.3855727036457</v>
      </c>
      <c r="AI51" s="134">
        <f t="shared" si="22"/>
        <v>4361.7888189605237</v>
      </c>
      <c r="AJ51" s="134">
        <f t="shared" si="22"/>
        <v>292.92479353822455</v>
      </c>
      <c r="AK51" s="134">
        <f t="shared" si="22"/>
        <v>1519.3001396720492</v>
      </c>
      <c r="AL51" s="134">
        <f t="shared" si="22"/>
        <v>2114.101503185283</v>
      </c>
      <c r="AM51" s="134">
        <f t="shared" si="22"/>
        <v>4361.6467842013353</v>
      </c>
      <c r="AN51" s="134">
        <f t="shared" si="22"/>
        <v>333.22212322823725</v>
      </c>
      <c r="AO51" s="134">
        <f t="shared" si="22"/>
        <v>1506.2750059822461</v>
      </c>
      <c r="AP51" s="134">
        <f t="shared" si="22"/>
        <v>2107.5889363403849</v>
      </c>
      <c r="AQ51" s="134">
        <f t="shared" si="22"/>
        <v>4358.3905007788853</v>
      </c>
      <c r="AR51" s="134">
        <f t="shared" si="22"/>
        <v>291.22563444741627</v>
      </c>
      <c r="AS51" s="134">
        <f t="shared" si="22"/>
        <v>1518.4505601266342</v>
      </c>
      <c r="AT51" s="134">
        <f t="shared" si="22"/>
        <v>2113.6767134125789</v>
      </c>
      <c r="AU51" s="134">
        <f t="shared" si="22"/>
        <v>4361.4343893149971</v>
      </c>
      <c r="AV51" s="134">
        <f t="shared" si="22"/>
        <v>292.7475787154649</v>
      </c>
      <c r="AW51" s="134">
        <f t="shared" si="22"/>
        <v>1519.2115322606655</v>
      </c>
      <c r="AX51" s="134">
        <f t="shared" si="22"/>
        <v>2114.057199479591</v>
      </c>
      <c r="AY51" s="134">
        <f t="shared" si="22"/>
        <v>4361.6246323485029</v>
      </c>
      <c r="AZ51" s="134">
        <f t="shared" si="22"/>
        <v>292.84270023221779</v>
      </c>
      <c r="BA51" s="134">
        <f t="shared" si="22"/>
        <v>1519.2590930190422</v>
      </c>
      <c r="BB51" s="134">
        <f t="shared" si="22"/>
        <v>2114.0809798587793</v>
      </c>
      <c r="BC51" s="134">
        <f t="shared" si="22"/>
        <v>4361.6365225381051</v>
      </c>
      <c r="BD51" s="134">
        <f t="shared" si="22"/>
        <v>333.21699239660438</v>
      </c>
      <c r="BE51" s="134">
        <f t="shared" si="22"/>
        <v>1506.2724405664408</v>
      </c>
      <c r="BF51" s="134">
        <f t="shared" si="22"/>
        <v>2107.5876536324786</v>
      </c>
      <c r="BG51" s="134">
        <f t="shared" si="22"/>
        <v>4358.3898594249549</v>
      </c>
      <c r="BH51" s="134">
        <f t="shared" si="22"/>
        <v>-740.02468622956712</v>
      </c>
      <c r="BI51" s="134">
        <f t="shared" si="22"/>
        <v>-28.424600211846609</v>
      </c>
      <c r="BJ51" s="134">
        <f t="shared" si="22"/>
        <v>308.98913324333535</v>
      </c>
      <c r="BK51" s="134">
        <f t="shared" si="22"/>
        <v>2427.8405992303688</v>
      </c>
      <c r="BL51" s="134">
        <f t="shared" si="22"/>
        <v>-1705.2993163268384</v>
      </c>
      <c r="BM51" s="134">
        <f t="shared" si="22"/>
        <v>-511.06191526048951</v>
      </c>
      <c r="BN51" s="134">
        <f t="shared" si="22"/>
        <v>67.670475719013666</v>
      </c>
      <c r="BO51" s="134">
        <f t="shared" si="22"/>
        <v>2307.1812704682225</v>
      </c>
      <c r="BP51" s="134">
        <f t="shared" si="22"/>
        <v>-1765.6289807079329</v>
      </c>
      <c r="BQ51" s="134">
        <f t="shared" si="22"/>
        <v>-541.2267474510295</v>
      </c>
      <c r="BR51" s="134">
        <f t="shared" si="22"/>
        <v>52.588059623743902</v>
      </c>
      <c r="BS51" s="134">
        <f t="shared" si="22"/>
        <v>2299.6400624205726</v>
      </c>
      <c r="BT51" s="134">
        <f t="shared" si="22"/>
        <v>-3043.3297513984116</v>
      </c>
      <c r="BU51" s="134">
        <f t="shared" si="22"/>
        <v>-1521.6648756992058</v>
      </c>
      <c r="BV51" s="134">
        <f t="shared" si="22"/>
        <v>-760.83243784960291</v>
      </c>
      <c r="BW51" s="134">
        <f xml:space="preserve"> BW48 + BW50</f>
        <v>-380.41621892480146</v>
      </c>
    </row>
    <row r="52" spans="1:75" ht="14.4" x14ac:dyDescent="0.25">
      <c r="A52" s="128"/>
      <c r="B52" s="52"/>
      <c r="C52" s="53"/>
      <c r="D52" s="129"/>
      <c r="E52" s="55"/>
      <c r="F52" s="55"/>
      <c r="G52" s="55"/>
      <c r="H52" s="55"/>
      <c r="I52" s="55"/>
      <c r="J52" s="55"/>
      <c r="K52" s="55"/>
      <c r="L52" s="55"/>
      <c r="M52" s="55"/>
      <c r="N52" s="55"/>
      <c r="O52" s="55"/>
      <c r="P52" s="55"/>
      <c r="Q52" s="55"/>
      <c r="R52" s="55"/>
      <c r="S52" s="55"/>
      <c r="T52" s="55"/>
      <c r="U52" s="55"/>
      <c r="V52" s="55"/>
      <c r="W52" s="55"/>
      <c r="X52" s="55"/>
      <c r="Y52" s="55"/>
      <c r="Z52" s="55"/>
      <c r="AA52" s="55"/>
      <c r="AB52" s="55"/>
      <c r="AC52" s="55"/>
      <c r="AD52" s="55"/>
      <c r="AE52" s="55"/>
      <c r="AF52" s="55"/>
      <c r="AG52" s="55"/>
      <c r="AH52" s="55"/>
      <c r="AI52" s="55"/>
      <c r="AJ52" s="55"/>
      <c r="AK52" s="55"/>
      <c r="AL52" s="55"/>
      <c r="AM52" s="55"/>
      <c r="AN52" s="55"/>
      <c r="AO52" s="55"/>
      <c r="AP52" s="55"/>
      <c r="AQ52" s="55"/>
      <c r="AR52" s="55"/>
      <c r="AS52" s="55"/>
      <c r="AT52" s="55"/>
      <c r="AU52" s="55"/>
      <c r="AV52" s="55"/>
      <c r="AW52" s="55"/>
      <c r="AX52" s="55"/>
      <c r="AY52" s="55"/>
      <c r="AZ52" s="55"/>
      <c r="BA52" s="55"/>
      <c r="BB52" s="55"/>
      <c r="BC52" s="55"/>
      <c r="BD52" s="55"/>
      <c r="BE52" s="55"/>
      <c r="BF52" s="55"/>
      <c r="BG52" s="55"/>
      <c r="BH52" s="55"/>
      <c r="BI52" s="55"/>
      <c r="BJ52" s="55"/>
      <c r="BK52" s="55"/>
      <c r="BL52" s="55"/>
      <c r="BM52" s="55"/>
      <c r="BN52" s="55"/>
      <c r="BO52" s="55"/>
      <c r="BP52" s="55"/>
      <c r="BQ52" s="55"/>
      <c r="BR52" s="55"/>
      <c r="BS52" s="55"/>
      <c r="BT52" s="55"/>
      <c r="BU52" s="55"/>
      <c r="BV52" s="55"/>
      <c r="BW52" s="55"/>
    </row>
    <row r="53" spans="1:75" ht="14.4" x14ac:dyDescent="0.25">
      <c r="A53" s="128"/>
      <c r="B53" s="52"/>
      <c r="C53" s="53"/>
      <c r="D53" s="129"/>
      <c r="E53" s="55"/>
      <c r="F53" s="55"/>
      <c r="G53" s="55"/>
      <c r="H53" s="55"/>
      <c r="I53" s="55"/>
      <c r="J53" s="109"/>
      <c r="K53" s="109"/>
      <c r="L53" s="109"/>
      <c r="M53" s="109"/>
      <c r="N53" s="109"/>
      <c r="O53" s="109"/>
      <c r="P53" s="109"/>
      <c r="Q53" s="109"/>
      <c r="R53" s="109"/>
      <c r="S53" s="109"/>
      <c r="T53" s="109"/>
      <c r="U53" s="109"/>
      <c r="V53" s="109"/>
      <c r="W53" s="109"/>
      <c r="X53" s="109"/>
      <c r="Y53" s="109"/>
      <c r="Z53" s="109"/>
      <c r="AA53" s="109"/>
      <c r="AB53" s="109"/>
      <c r="AC53" s="109"/>
      <c r="AD53" s="109"/>
      <c r="AE53" s="109"/>
      <c r="AF53" s="109"/>
      <c r="AG53" s="109"/>
      <c r="AH53" s="109"/>
      <c r="AI53" s="109"/>
      <c r="AJ53" s="109"/>
      <c r="AK53" s="109"/>
      <c r="AL53" s="109"/>
      <c r="AM53" s="109"/>
      <c r="AN53" s="109"/>
      <c r="AO53" s="109"/>
      <c r="AP53" s="109"/>
      <c r="AQ53" s="109"/>
      <c r="AR53" s="109"/>
      <c r="AS53" s="109"/>
      <c r="AT53" s="109"/>
      <c r="AU53" s="109"/>
      <c r="AV53" s="109"/>
      <c r="AW53" s="109"/>
      <c r="AX53" s="109"/>
      <c r="AY53" s="109"/>
      <c r="AZ53" s="109"/>
      <c r="BA53" s="109"/>
      <c r="BB53" s="109"/>
      <c r="BC53" s="109"/>
      <c r="BD53" s="109"/>
      <c r="BE53" s="109"/>
      <c r="BF53" s="109"/>
      <c r="BG53" s="109"/>
      <c r="BH53" s="109"/>
      <c r="BI53" s="109"/>
      <c r="BJ53" s="109"/>
      <c r="BK53" s="109"/>
      <c r="BL53" s="109"/>
      <c r="BM53" s="109"/>
      <c r="BN53" s="109"/>
      <c r="BO53" s="109"/>
      <c r="BP53" s="109"/>
      <c r="BQ53" s="109"/>
      <c r="BR53" s="109"/>
      <c r="BS53" s="109"/>
      <c r="BT53" s="109"/>
      <c r="BU53" s="109"/>
      <c r="BV53" s="109"/>
      <c r="BW53" s="109"/>
    </row>
    <row r="54" spans="1:75" ht="14.4" x14ac:dyDescent="0.25">
      <c r="A54" s="128" t="s">
        <v>83</v>
      </c>
      <c r="B54" s="52"/>
      <c r="C54" s="53"/>
      <c r="D54" s="129"/>
      <c r="E54" s="55"/>
      <c r="F54" s="55"/>
      <c r="G54" s="55"/>
      <c r="H54" s="55"/>
      <c r="I54" s="55"/>
      <c r="J54" s="109"/>
      <c r="K54" s="109"/>
      <c r="L54" s="109"/>
      <c r="M54" s="109"/>
      <c r="N54" s="109"/>
      <c r="O54" s="109"/>
      <c r="P54" s="109"/>
      <c r="Q54" s="109"/>
      <c r="R54" s="109"/>
      <c r="S54" s="109"/>
      <c r="T54" s="109"/>
      <c r="U54" s="109"/>
      <c r="V54" s="109"/>
      <c r="W54" s="109"/>
      <c r="X54" s="109"/>
      <c r="Y54" s="109"/>
      <c r="Z54" s="109"/>
      <c r="AA54" s="109"/>
      <c r="AB54" s="109"/>
      <c r="AC54" s="109"/>
      <c r="AD54" s="109"/>
      <c r="AE54" s="109"/>
      <c r="AF54" s="109"/>
      <c r="AG54" s="109"/>
      <c r="AH54" s="109"/>
      <c r="AI54" s="109"/>
      <c r="AJ54" s="109"/>
      <c r="AK54" s="109"/>
      <c r="AL54" s="109"/>
      <c r="AM54" s="109"/>
      <c r="AN54" s="109"/>
      <c r="AO54" s="109"/>
      <c r="AP54" s="109"/>
      <c r="AQ54" s="109"/>
      <c r="AR54" s="109"/>
      <c r="AS54" s="109"/>
      <c r="AT54" s="109"/>
      <c r="AU54" s="109"/>
      <c r="AV54" s="109"/>
      <c r="AW54" s="109"/>
      <c r="AX54" s="109"/>
      <c r="AY54" s="109"/>
      <c r="AZ54" s="109"/>
      <c r="BA54" s="109"/>
      <c r="BB54" s="109"/>
      <c r="BC54" s="109"/>
      <c r="BD54" s="109"/>
      <c r="BE54" s="109"/>
      <c r="BF54" s="109"/>
      <c r="BG54" s="109"/>
      <c r="BH54" s="109"/>
      <c r="BI54" s="109"/>
      <c r="BJ54" s="109"/>
      <c r="BK54" s="109"/>
      <c r="BL54" s="109"/>
      <c r="BM54" s="109"/>
      <c r="BN54" s="109"/>
      <c r="BO54" s="109"/>
      <c r="BP54" s="109"/>
      <c r="BQ54" s="109"/>
      <c r="BR54" s="109"/>
      <c r="BS54" s="109"/>
      <c r="BT54" s="109"/>
      <c r="BU54" s="109"/>
      <c r="BV54" s="109"/>
      <c r="BW54" s="109"/>
    </row>
    <row r="55" spans="1:75" ht="14.4" x14ac:dyDescent="0.25">
      <c r="A55" s="128"/>
      <c r="B55" s="52"/>
      <c r="C55" s="53"/>
      <c r="D55" s="129"/>
      <c r="E55" s="55"/>
      <c r="F55" s="55"/>
      <c r="G55" s="55"/>
      <c r="H55" s="55"/>
      <c r="I55" s="55"/>
      <c r="J55" s="109"/>
      <c r="K55" s="109"/>
      <c r="L55" s="109"/>
      <c r="M55" s="109"/>
      <c r="N55" s="109"/>
      <c r="O55" s="109"/>
      <c r="P55" s="109"/>
      <c r="Q55" s="109"/>
      <c r="R55" s="109"/>
      <c r="S55" s="109"/>
      <c r="T55" s="109"/>
      <c r="U55" s="109"/>
      <c r="V55" s="109"/>
      <c r="W55" s="109"/>
      <c r="X55" s="109"/>
      <c r="Y55" s="109"/>
      <c r="Z55" s="109"/>
      <c r="AA55" s="109"/>
      <c r="AB55" s="109"/>
      <c r="AC55" s="109"/>
      <c r="AD55" s="109"/>
      <c r="AE55" s="109"/>
      <c r="AF55" s="109"/>
      <c r="AG55" s="109"/>
      <c r="AH55" s="109"/>
      <c r="AI55" s="109"/>
      <c r="AJ55" s="109"/>
      <c r="AK55" s="109"/>
      <c r="AL55" s="109"/>
      <c r="AM55" s="109"/>
      <c r="AN55" s="109"/>
      <c r="AO55" s="109"/>
      <c r="AP55" s="109"/>
      <c r="AQ55" s="109"/>
      <c r="AR55" s="109"/>
      <c r="AS55" s="109"/>
      <c r="AT55" s="109"/>
      <c r="AU55" s="109"/>
      <c r="AV55" s="109"/>
      <c r="AW55" s="109"/>
      <c r="AX55" s="109"/>
      <c r="AY55" s="109"/>
      <c r="AZ55" s="109"/>
      <c r="BA55" s="109"/>
      <c r="BB55" s="109"/>
      <c r="BC55" s="109"/>
      <c r="BD55" s="109"/>
      <c r="BE55" s="109"/>
      <c r="BF55" s="109"/>
      <c r="BG55" s="109"/>
      <c r="BH55" s="109"/>
      <c r="BI55" s="109"/>
      <c r="BJ55" s="109"/>
      <c r="BK55" s="109"/>
      <c r="BL55" s="109"/>
      <c r="BM55" s="109"/>
      <c r="BN55" s="109"/>
      <c r="BO55" s="109"/>
      <c r="BP55" s="109"/>
      <c r="BQ55" s="109"/>
      <c r="BR55" s="109"/>
      <c r="BS55" s="109"/>
      <c r="BT55" s="109"/>
      <c r="BU55" s="109"/>
      <c r="BV55" s="109"/>
      <c r="BW55" s="109"/>
    </row>
    <row r="56" spans="1:75" ht="14.4" x14ac:dyDescent="0.25">
      <c r="A56" s="128"/>
      <c r="B56" s="52"/>
      <c r="C56" s="53"/>
      <c r="D56" s="129"/>
      <c r="E56" s="55" t="s">
        <v>85</v>
      </c>
      <c r="F56" s="138">
        <f xml:space="preserve"> IF(SUM(J56:BW56) &lt;&gt; 0, 1, 0)</f>
        <v>0</v>
      </c>
      <c r="G56" s="55" t="s">
        <v>69</v>
      </c>
      <c r="H56" s="55"/>
      <c r="I56" s="55"/>
      <c r="J56" s="138">
        <f t="shared" ref="J56:AO56" si="23" xml:space="preserve"> IF(ABS(J29 - J36) &gt; CHK_TOL, 1, 0)</f>
        <v>0</v>
      </c>
      <c r="K56" s="138">
        <f t="shared" si="23"/>
        <v>0</v>
      </c>
      <c r="L56" s="138">
        <f t="shared" si="23"/>
        <v>0</v>
      </c>
      <c r="M56" s="138">
        <f t="shared" si="23"/>
        <v>0</v>
      </c>
      <c r="N56" s="138">
        <f t="shared" si="23"/>
        <v>0</v>
      </c>
      <c r="O56" s="138">
        <f t="shared" si="23"/>
        <v>0</v>
      </c>
      <c r="P56" s="138">
        <f t="shared" si="23"/>
        <v>0</v>
      </c>
      <c r="Q56" s="138">
        <f t="shared" si="23"/>
        <v>0</v>
      </c>
      <c r="R56" s="138">
        <f t="shared" si="23"/>
        <v>0</v>
      </c>
      <c r="S56" s="138">
        <f t="shared" si="23"/>
        <v>0</v>
      </c>
      <c r="T56" s="138">
        <f t="shared" si="23"/>
        <v>0</v>
      </c>
      <c r="U56" s="138">
        <f t="shared" si="23"/>
        <v>0</v>
      </c>
      <c r="V56" s="138">
        <f t="shared" si="23"/>
        <v>0</v>
      </c>
      <c r="W56" s="138">
        <f t="shared" si="23"/>
        <v>0</v>
      </c>
      <c r="X56" s="138">
        <f t="shared" si="23"/>
        <v>0</v>
      </c>
      <c r="Y56" s="138">
        <f t="shared" si="23"/>
        <v>0</v>
      </c>
      <c r="Z56" s="138">
        <f t="shared" si="23"/>
        <v>0</v>
      </c>
      <c r="AA56" s="138">
        <f t="shared" si="23"/>
        <v>0</v>
      </c>
      <c r="AB56" s="138">
        <f t="shared" si="23"/>
        <v>0</v>
      </c>
      <c r="AC56" s="138">
        <f t="shared" si="23"/>
        <v>0</v>
      </c>
      <c r="AD56" s="138">
        <f t="shared" si="23"/>
        <v>0</v>
      </c>
      <c r="AE56" s="138">
        <f t="shared" si="23"/>
        <v>0</v>
      </c>
      <c r="AF56" s="138">
        <f t="shared" si="23"/>
        <v>0</v>
      </c>
      <c r="AG56" s="138">
        <f t="shared" si="23"/>
        <v>0</v>
      </c>
      <c r="AH56" s="138">
        <f t="shared" si="23"/>
        <v>0</v>
      </c>
      <c r="AI56" s="138">
        <f t="shared" si="23"/>
        <v>0</v>
      </c>
      <c r="AJ56" s="138">
        <f t="shared" si="23"/>
        <v>0</v>
      </c>
      <c r="AK56" s="138">
        <f t="shared" si="23"/>
        <v>0</v>
      </c>
      <c r="AL56" s="138">
        <f t="shared" si="23"/>
        <v>0</v>
      </c>
      <c r="AM56" s="138">
        <f t="shared" si="23"/>
        <v>0</v>
      </c>
      <c r="AN56" s="138">
        <f t="shared" si="23"/>
        <v>0</v>
      </c>
      <c r="AO56" s="138">
        <f t="shared" si="23"/>
        <v>0</v>
      </c>
      <c r="AP56" s="138">
        <f t="shared" ref="AP56:BW56" si="24" xml:space="preserve"> IF(ABS(AP29 - AP36) &gt; CHK_TOL, 1, 0)</f>
        <v>0</v>
      </c>
      <c r="AQ56" s="138">
        <f t="shared" si="24"/>
        <v>0</v>
      </c>
      <c r="AR56" s="138">
        <f t="shared" si="24"/>
        <v>0</v>
      </c>
      <c r="AS56" s="138">
        <f t="shared" si="24"/>
        <v>0</v>
      </c>
      <c r="AT56" s="138">
        <f t="shared" si="24"/>
        <v>0</v>
      </c>
      <c r="AU56" s="138">
        <f t="shared" si="24"/>
        <v>0</v>
      </c>
      <c r="AV56" s="138">
        <f t="shared" si="24"/>
        <v>0</v>
      </c>
      <c r="AW56" s="138">
        <f t="shared" si="24"/>
        <v>0</v>
      </c>
      <c r="AX56" s="138">
        <f t="shared" si="24"/>
        <v>0</v>
      </c>
      <c r="AY56" s="138">
        <f t="shared" si="24"/>
        <v>0</v>
      </c>
      <c r="AZ56" s="138">
        <f t="shared" si="24"/>
        <v>0</v>
      </c>
      <c r="BA56" s="138">
        <f t="shared" si="24"/>
        <v>0</v>
      </c>
      <c r="BB56" s="138">
        <f t="shared" si="24"/>
        <v>0</v>
      </c>
      <c r="BC56" s="138">
        <f t="shared" si="24"/>
        <v>0</v>
      </c>
      <c r="BD56" s="138">
        <f t="shared" si="24"/>
        <v>0</v>
      </c>
      <c r="BE56" s="138">
        <f t="shared" si="24"/>
        <v>0</v>
      </c>
      <c r="BF56" s="138">
        <f t="shared" si="24"/>
        <v>0</v>
      </c>
      <c r="BG56" s="138">
        <f t="shared" si="24"/>
        <v>0</v>
      </c>
      <c r="BH56" s="138">
        <f t="shared" si="24"/>
        <v>0</v>
      </c>
      <c r="BI56" s="138">
        <f t="shared" si="24"/>
        <v>0</v>
      </c>
      <c r="BJ56" s="138">
        <f t="shared" si="24"/>
        <v>0</v>
      </c>
      <c r="BK56" s="138">
        <f t="shared" si="24"/>
        <v>0</v>
      </c>
      <c r="BL56" s="138">
        <f t="shared" si="24"/>
        <v>0</v>
      </c>
      <c r="BM56" s="138">
        <f t="shared" si="24"/>
        <v>0</v>
      </c>
      <c r="BN56" s="138">
        <f t="shared" si="24"/>
        <v>0</v>
      </c>
      <c r="BO56" s="138">
        <f t="shared" si="24"/>
        <v>0</v>
      </c>
      <c r="BP56" s="138">
        <f t="shared" si="24"/>
        <v>0</v>
      </c>
      <c r="BQ56" s="138">
        <f t="shared" si="24"/>
        <v>0</v>
      </c>
      <c r="BR56" s="138">
        <f t="shared" si="24"/>
        <v>0</v>
      </c>
      <c r="BS56" s="138">
        <f t="shared" si="24"/>
        <v>0</v>
      </c>
      <c r="BT56" s="138">
        <f t="shared" si="24"/>
        <v>0</v>
      </c>
      <c r="BU56" s="138">
        <f t="shared" si="24"/>
        <v>0</v>
      </c>
      <c r="BV56" s="138">
        <f t="shared" si="24"/>
        <v>0</v>
      </c>
      <c r="BW56" s="138">
        <f t="shared" si="24"/>
        <v>0</v>
      </c>
    </row>
    <row r="57" spans="1:75" ht="14.4" x14ac:dyDescent="0.25">
      <c r="A57" s="128"/>
      <c r="B57" s="52"/>
      <c r="C57" s="53"/>
      <c r="D57" s="129"/>
      <c r="E57" s="54" t="s">
        <v>84</v>
      </c>
      <c r="F57" s="55"/>
      <c r="G57" s="134" t="str">
        <f>Smu</f>
        <v>USD k</v>
      </c>
      <c r="H57" s="55">
        <f xml:space="preserve"> SUM(J57:BW57)</f>
        <v>1.4842953532934189E-9</v>
      </c>
      <c r="I57" s="55"/>
      <c r="J57" s="55">
        <f t="shared" ref="J57:AO57" si="25" xml:space="preserve"> ABS(J29 - J36)</f>
        <v>0</v>
      </c>
      <c r="K57" s="55">
        <f t="shared" si="25"/>
        <v>0</v>
      </c>
      <c r="L57" s="55">
        <f t="shared" si="25"/>
        <v>0</v>
      </c>
      <c r="M57" s="55">
        <f t="shared" si="25"/>
        <v>0</v>
      </c>
      <c r="N57" s="55">
        <f t="shared" si="25"/>
        <v>0</v>
      </c>
      <c r="O57" s="55">
        <f t="shared" si="25"/>
        <v>0</v>
      </c>
      <c r="P57" s="55">
        <f t="shared" si="25"/>
        <v>1.4551915228366852E-11</v>
      </c>
      <c r="Q57" s="55">
        <f t="shared" si="25"/>
        <v>0</v>
      </c>
      <c r="R57" s="55">
        <f t="shared" si="25"/>
        <v>0</v>
      </c>
      <c r="S57" s="55">
        <f t="shared" si="25"/>
        <v>0</v>
      </c>
      <c r="T57" s="55">
        <f t="shared" si="25"/>
        <v>1.4551915228366852E-11</v>
      </c>
      <c r="U57" s="55">
        <f t="shared" si="25"/>
        <v>1.4551915228366852E-11</v>
      </c>
      <c r="V57" s="55">
        <f t="shared" si="25"/>
        <v>1.4551915228366852E-11</v>
      </c>
      <c r="W57" s="55">
        <f t="shared" si="25"/>
        <v>1.4551915228366852E-11</v>
      </c>
      <c r="X57" s="55">
        <f t="shared" si="25"/>
        <v>1.4551915228366852E-11</v>
      </c>
      <c r="Y57" s="55">
        <f t="shared" si="25"/>
        <v>1.4551915228366852E-11</v>
      </c>
      <c r="Z57" s="55">
        <f t="shared" si="25"/>
        <v>1.4551915228366852E-11</v>
      </c>
      <c r="AA57" s="55">
        <f t="shared" si="25"/>
        <v>1.4551915228366852E-11</v>
      </c>
      <c r="AB57" s="55">
        <f t="shared" si="25"/>
        <v>1.4551915228366852E-11</v>
      </c>
      <c r="AC57" s="55">
        <f t="shared" si="25"/>
        <v>2.9103830456733704E-11</v>
      </c>
      <c r="AD57" s="55">
        <f t="shared" si="25"/>
        <v>1.4551915228366852E-11</v>
      </c>
      <c r="AE57" s="55">
        <f t="shared" si="25"/>
        <v>1.4551915228366852E-11</v>
      </c>
      <c r="AF57" s="55">
        <f t="shared" si="25"/>
        <v>2.9103830456733704E-11</v>
      </c>
      <c r="AG57" s="55">
        <f t="shared" si="25"/>
        <v>2.9103830456733704E-11</v>
      </c>
      <c r="AH57" s="55">
        <f t="shared" si="25"/>
        <v>4.3655745685100555E-11</v>
      </c>
      <c r="AI57" s="55">
        <f t="shared" si="25"/>
        <v>1.4551915228366852E-11</v>
      </c>
      <c r="AJ57" s="55">
        <f t="shared" si="25"/>
        <v>2.9103830456733704E-11</v>
      </c>
      <c r="AK57" s="55">
        <f t="shared" si="25"/>
        <v>2.9103830456733704E-11</v>
      </c>
      <c r="AL57" s="55">
        <f t="shared" si="25"/>
        <v>4.3655745685100555E-11</v>
      </c>
      <c r="AM57" s="55">
        <f t="shared" si="25"/>
        <v>2.9103830456733704E-11</v>
      </c>
      <c r="AN57" s="55">
        <f t="shared" si="25"/>
        <v>4.3655745685100555E-11</v>
      </c>
      <c r="AO57" s="55">
        <f t="shared" si="25"/>
        <v>2.9103830456733704E-11</v>
      </c>
      <c r="AP57" s="55">
        <f t="shared" ref="AP57:BW57" si="26" xml:space="preserve"> ABS(AP29 - AP36)</f>
        <v>1.4551915228366852E-11</v>
      </c>
      <c r="AQ57" s="55">
        <f t="shared" si="26"/>
        <v>1.4551915228366852E-11</v>
      </c>
      <c r="AR57" s="55">
        <f t="shared" si="26"/>
        <v>2.9103830456733704E-11</v>
      </c>
      <c r="AS57" s="55">
        <f t="shared" si="26"/>
        <v>2.9103830456733704E-11</v>
      </c>
      <c r="AT57" s="55">
        <f t="shared" si="26"/>
        <v>4.3655745685100555E-11</v>
      </c>
      <c r="AU57" s="55">
        <f t="shared" si="26"/>
        <v>2.9103830456733704E-11</v>
      </c>
      <c r="AV57" s="55">
        <f t="shared" si="26"/>
        <v>2.9103830456733704E-11</v>
      </c>
      <c r="AW57" s="55">
        <f t="shared" si="26"/>
        <v>2.9103830456733704E-11</v>
      </c>
      <c r="AX57" s="55">
        <f t="shared" si="26"/>
        <v>4.3655745685100555E-11</v>
      </c>
      <c r="AY57" s="55">
        <f t="shared" si="26"/>
        <v>2.9103830456733704E-11</v>
      </c>
      <c r="AZ57" s="55">
        <f t="shared" si="26"/>
        <v>4.3655745685100555E-11</v>
      </c>
      <c r="BA57" s="55">
        <f t="shared" si="26"/>
        <v>5.8207660913467407E-11</v>
      </c>
      <c r="BB57" s="55">
        <f t="shared" si="26"/>
        <v>5.8207660913467407E-11</v>
      </c>
      <c r="BC57" s="55">
        <f t="shared" si="26"/>
        <v>2.9103830456733704E-11</v>
      </c>
      <c r="BD57" s="55">
        <f t="shared" si="26"/>
        <v>4.3655745685100555E-11</v>
      </c>
      <c r="BE57" s="55">
        <f t="shared" si="26"/>
        <v>5.8207660913467407E-11</v>
      </c>
      <c r="BF57" s="55">
        <f t="shared" si="26"/>
        <v>2.9103830456733704E-11</v>
      </c>
      <c r="BG57" s="55">
        <f t="shared" si="26"/>
        <v>2.9103830456733704E-11</v>
      </c>
      <c r="BH57" s="55">
        <f t="shared" si="26"/>
        <v>5.8207660913467407E-11</v>
      </c>
      <c r="BI57" s="55">
        <f t="shared" si="26"/>
        <v>0</v>
      </c>
      <c r="BJ57" s="55">
        <f t="shared" si="26"/>
        <v>0</v>
      </c>
      <c r="BK57" s="55">
        <f t="shared" si="26"/>
        <v>2.9103830456733704E-11</v>
      </c>
      <c r="BL57" s="55">
        <f t="shared" si="26"/>
        <v>0</v>
      </c>
      <c r="BM57" s="55">
        <f t="shared" si="26"/>
        <v>2.9103830456733704E-11</v>
      </c>
      <c r="BN57" s="55">
        <f t="shared" si="26"/>
        <v>0</v>
      </c>
      <c r="BO57" s="55">
        <f t="shared" si="26"/>
        <v>2.9103830456733704E-11</v>
      </c>
      <c r="BP57" s="55">
        <f t="shared" si="26"/>
        <v>2.9103830456733704E-11</v>
      </c>
      <c r="BQ57" s="55">
        <f t="shared" si="26"/>
        <v>0</v>
      </c>
      <c r="BR57" s="55">
        <f t="shared" si="26"/>
        <v>0</v>
      </c>
      <c r="BS57" s="55">
        <f t="shared" si="26"/>
        <v>2.9103830456733704E-11</v>
      </c>
      <c r="BT57" s="55">
        <f t="shared" si="26"/>
        <v>2.9103830456733704E-11</v>
      </c>
      <c r="BU57" s="55">
        <f t="shared" si="26"/>
        <v>2.9103830456733704E-11</v>
      </c>
      <c r="BV57" s="55">
        <f t="shared" si="26"/>
        <v>2.9103830456733704E-11</v>
      </c>
      <c r="BW57" s="55">
        <f t="shared" si="26"/>
        <v>2.9103830456733704E-11</v>
      </c>
    </row>
  </sheetData>
  <conditionalFormatting sqref="F2">
    <cfRule type="cellIs" dxfId="17" priority="1" stopIfTrue="1" operator="notEqual">
      <formula>0</formula>
    </cfRule>
    <cfRule type="cellIs" dxfId="16" priority="2" stopIfTrue="1" operator="equal">
      <formula>""</formula>
    </cfRule>
  </conditionalFormatting>
  <conditionalFormatting sqref="F56 J56:BW56">
    <cfRule type="cellIs" dxfId="15" priority="17" stopIfTrue="1" operator="notEqual">
      <formula>0</formula>
    </cfRule>
    <cfRule type="cellIs" dxfId="14" priority="18" stopIfTrue="1" operator="equal">
      <formula>""</formula>
    </cfRule>
  </conditionalFormatting>
  <conditionalFormatting sqref="J3:BW3">
    <cfRule type="cellIs" dxfId="13" priority="7" stopIfTrue="1" operator="equal">
      <formula>"Pre-fcst"</formula>
    </cfRule>
    <cfRule type="cellIs" dxfId="12" priority="8" stopIfTrue="1" operator="equal">
      <formula>"Forecast"</formula>
    </cfRule>
  </conditionalFormatting>
  <printOptions verticalCentered="1" headings="1"/>
  <pageMargins left="0.74803149606299213" right="0.74803149606299213" top="0.98425196850393704" bottom="0.98425196850393704" header="0.51181102362204722" footer="0.51181102362204722"/>
  <pageSetup paperSize="9" scale="55" orientation="landscape" blackAndWhite="1" r:id="rId1"/>
  <headerFooter alignWithMargins="0">
    <oddHeader>&amp;L&amp;"Arial,Bold"&amp;14F1F9 Training Model&amp;C&amp;"Arial,Bold"&amp;14Sheet: &amp;A&amp;R&amp;"Arial,Bold"&amp;14CONFIDENTIAL</oddHeader>
    <oddFooter>&amp;L&amp;F ( Printed on &amp;D at &amp;T )&amp;RPage &amp;P</oddFooter>
  </headerFooter>
  <rowBreaks count="1" manualBreakCount="1">
    <brk id="37" max="16383" man="1"/>
  </row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38692F-2B21-412E-81CB-8A40E3A275DE}">
  <sheetPr>
    <tabColor theme="3" tint="0.59999389629810485"/>
    <outlinePr summaryBelow="0" summaryRight="0"/>
  </sheetPr>
  <dimension ref="A1:BX52"/>
  <sheetViews>
    <sheetView tabSelected="1" defaultGridColor="0" colorId="22" zoomScale="80" workbookViewId="0">
      <pane xSplit="9" ySplit="5" topLeftCell="J6" activePane="bottomRight" state="frozen"/>
      <selection activeCell="F2" sqref="F2:G2"/>
      <selection pane="topRight" activeCell="F2" sqref="F2:G2"/>
      <selection pane="bottomLeft" activeCell="F2" sqref="F2:G2"/>
      <selection pane="bottomRight" activeCell="F2" sqref="A1:XFD1048576"/>
    </sheetView>
  </sheetViews>
  <sheetFormatPr defaultColWidth="0" defaultRowHeight="13.2" x14ac:dyDescent="0.25"/>
  <cols>
    <col min="1" max="2" width="1.21875" style="2" customWidth="1"/>
    <col min="3" max="3" width="1.21875" style="14" customWidth="1"/>
    <col min="4" max="4" width="1.21875" style="1" customWidth="1"/>
    <col min="5" max="5" width="40.77734375" style="11" customWidth="1"/>
    <col min="6" max="6" width="12.77734375" style="11" customWidth="1"/>
    <col min="7" max="8" width="11.77734375" style="11" customWidth="1"/>
    <col min="9" max="9" width="2.77734375" style="11" customWidth="1"/>
    <col min="10" max="75" width="11.77734375" style="11" customWidth="1"/>
    <col min="76" max="76" width="11.77734375" style="44" hidden="1" customWidth="1"/>
    <col min="77" max="16384" width="11.77734375" style="12" hidden="1"/>
  </cols>
  <sheetData>
    <row r="1" spans="1:76" s="46" customFormat="1" ht="25.8" x14ac:dyDescent="0.25">
      <c r="A1" s="51" t="str">
        <f ca="1" xml:space="preserve"> RIGHT(CELL("filename", A1), LEN(CELL("filename", A1)) - SEARCH("]", CELL("filename", A1)))</f>
        <v>Ratio</v>
      </c>
      <c r="B1" s="2"/>
      <c r="C1" s="14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</row>
    <row r="2" spans="1:76" s="15" customFormat="1" ht="14.4" x14ac:dyDescent="0.25">
      <c r="A2" s="56"/>
      <c r="B2" s="56"/>
      <c r="C2" s="122"/>
      <c r="D2" s="56"/>
      <c r="E2"/>
      <c r="F2" s="138">
        <f>Check!$F$9</f>
        <v>0</v>
      </c>
      <c r="G2" s="61" t="s">
        <v>268</v>
      </c>
      <c r="H2"/>
      <c r="I2"/>
      <c r="J2" s="62">
        <f xml:space="preserve"> Time!J$18</f>
        <v>45565</v>
      </c>
      <c r="K2" s="62">
        <f xml:space="preserve"> Time!K$18</f>
        <v>45657</v>
      </c>
      <c r="L2" s="62">
        <f xml:space="preserve"> Time!L$18</f>
        <v>45747</v>
      </c>
      <c r="M2" s="62">
        <f xml:space="preserve"> Time!M$18</f>
        <v>45838</v>
      </c>
      <c r="N2" s="62">
        <f xml:space="preserve"> Time!N$18</f>
        <v>45930</v>
      </c>
      <c r="O2" s="62">
        <f xml:space="preserve"> Time!O$18</f>
        <v>46022</v>
      </c>
      <c r="P2" s="62">
        <f xml:space="preserve"> Time!P$18</f>
        <v>46112</v>
      </c>
      <c r="Q2" s="62">
        <f xml:space="preserve"> Time!Q$18</f>
        <v>46203</v>
      </c>
      <c r="R2" s="62">
        <f xml:space="preserve"> Time!R$18</f>
        <v>46295</v>
      </c>
      <c r="S2" s="62">
        <f xml:space="preserve"> Time!S$18</f>
        <v>46387</v>
      </c>
      <c r="T2" s="62">
        <f xml:space="preserve"> Time!T$18</f>
        <v>46477</v>
      </c>
      <c r="U2" s="62">
        <f xml:space="preserve"> Time!U$18</f>
        <v>46568</v>
      </c>
      <c r="V2" s="62">
        <f xml:space="preserve"> Time!V$18</f>
        <v>46660</v>
      </c>
      <c r="W2" s="62">
        <f xml:space="preserve"> Time!W$18</f>
        <v>46752</v>
      </c>
      <c r="X2" s="62">
        <f xml:space="preserve"> Time!X$18</f>
        <v>46843</v>
      </c>
      <c r="Y2" s="62">
        <f xml:space="preserve"> Time!Y$18</f>
        <v>46934</v>
      </c>
      <c r="Z2" s="62">
        <f xml:space="preserve"> Time!Z$18</f>
        <v>47026</v>
      </c>
      <c r="AA2" s="62">
        <f xml:space="preserve"> Time!AA$18</f>
        <v>47118</v>
      </c>
      <c r="AB2" s="62">
        <f xml:space="preserve"> Time!AB$18</f>
        <v>47208</v>
      </c>
      <c r="AC2" s="62">
        <f xml:space="preserve"> Time!AC$18</f>
        <v>47299</v>
      </c>
      <c r="AD2" s="62">
        <f xml:space="preserve"> Time!AD$18</f>
        <v>47391</v>
      </c>
      <c r="AE2" s="62">
        <f xml:space="preserve"> Time!AE$18</f>
        <v>47483</v>
      </c>
      <c r="AF2" s="62">
        <f xml:space="preserve"> Time!AF$18</f>
        <v>47573</v>
      </c>
      <c r="AG2" s="62">
        <f xml:space="preserve"> Time!AG$18</f>
        <v>47664</v>
      </c>
      <c r="AH2" s="62">
        <f xml:space="preserve"> Time!AH$18</f>
        <v>47756</v>
      </c>
      <c r="AI2" s="62">
        <f xml:space="preserve"> Time!AI$18</f>
        <v>47848</v>
      </c>
      <c r="AJ2" s="62">
        <f xml:space="preserve"> Time!AJ$18</f>
        <v>47938</v>
      </c>
      <c r="AK2" s="62">
        <f xml:space="preserve"> Time!AK$18</f>
        <v>48029</v>
      </c>
      <c r="AL2" s="62">
        <f xml:space="preserve"> Time!AL$18</f>
        <v>48121</v>
      </c>
      <c r="AM2" s="62">
        <f xml:space="preserve"> Time!AM$18</f>
        <v>48213</v>
      </c>
      <c r="AN2" s="62">
        <f xml:space="preserve"> Time!AN$18</f>
        <v>48304</v>
      </c>
      <c r="AO2" s="62">
        <f xml:space="preserve"> Time!AO$18</f>
        <v>48395</v>
      </c>
      <c r="AP2" s="62">
        <f xml:space="preserve"> Time!AP$18</f>
        <v>48487</v>
      </c>
      <c r="AQ2" s="62">
        <f xml:space="preserve"> Time!AQ$18</f>
        <v>48579</v>
      </c>
      <c r="AR2" s="62">
        <f xml:space="preserve"> Time!AR$18</f>
        <v>48669</v>
      </c>
      <c r="AS2" s="62">
        <f xml:space="preserve"> Time!AS$18</f>
        <v>48760</v>
      </c>
      <c r="AT2" s="62">
        <f xml:space="preserve"> Time!AT$18</f>
        <v>48852</v>
      </c>
      <c r="AU2" s="62">
        <f xml:space="preserve"> Time!AU$18</f>
        <v>48944</v>
      </c>
      <c r="AV2" s="62">
        <f xml:space="preserve"> Time!AV$18</f>
        <v>49034</v>
      </c>
      <c r="AW2" s="62">
        <f xml:space="preserve"> Time!AW$18</f>
        <v>49125</v>
      </c>
      <c r="AX2" s="62">
        <f xml:space="preserve"> Time!AX$18</f>
        <v>49217</v>
      </c>
      <c r="AY2" s="62">
        <f xml:space="preserve"> Time!AY$18</f>
        <v>49309</v>
      </c>
      <c r="AZ2" s="62">
        <f xml:space="preserve"> Time!AZ$18</f>
        <v>49399</v>
      </c>
      <c r="BA2" s="62">
        <f xml:space="preserve"> Time!BA$18</f>
        <v>49490</v>
      </c>
      <c r="BB2" s="62">
        <f xml:space="preserve"> Time!BB$18</f>
        <v>49582</v>
      </c>
      <c r="BC2" s="62">
        <f xml:space="preserve"> Time!BC$18</f>
        <v>49674</v>
      </c>
      <c r="BD2" s="62">
        <f xml:space="preserve"> Time!BD$18</f>
        <v>49765</v>
      </c>
      <c r="BE2" s="62">
        <f xml:space="preserve"> Time!BE$18</f>
        <v>49856</v>
      </c>
      <c r="BF2" s="62">
        <f xml:space="preserve"> Time!BF$18</f>
        <v>49948</v>
      </c>
      <c r="BG2" s="62">
        <f xml:space="preserve"> Time!BG$18</f>
        <v>50040</v>
      </c>
      <c r="BH2" s="62">
        <f xml:space="preserve"> Time!BH$18</f>
        <v>50130</v>
      </c>
      <c r="BI2" s="62">
        <f xml:space="preserve"> Time!BI$18</f>
        <v>50221</v>
      </c>
      <c r="BJ2" s="62">
        <f xml:space="preserve"> Time!BJ$18</f>
        <v>50313</v>
      </c>
      <c r="BK2" s="62">
        <f xml:space="preserve"> Time!BK$18</f>
        <v>50405</v>
      </c>
      <c r="BL2" s="62">
        <f xml:space="preserve"> Time!BL$18</f>
        <v>50495</v>
      </c>
      <c r="BM2" s="62">
        <f xml:space="preserve"> Time!BM$18</f>
        <v>50586</v>
      </c>
      <c r="BN2" s="62">
        <f xml:space="preserve"> Time!BN$18</f>
        <v>50678</v>
      </c>
      <c r="BO2" s="62">
        <f xml:space="preserve"> Time!BO$18</f>
        <v>50770</v>
      </c>
      <c r="BP2" s="62">
        <f xml:space="preserve"> Time!BP$18</f>
        <v>50860</v>
      </c>
      <c r="BQ2" s="62">
        <f xml:space="preserve"> Time!BQ$18</f>
        <v>50951</v>
      </c>
      <c r="BR2" s="62">
        <f xml:space="preserve"> Time!BR$18</f>
        <v>51043</v>
      </c>
      <c r="BS2" s="62">
        <f xml:space="preserve"> Time!BS$18</f>
        <v>51135</v>
      </c>
      <c r="BT2" s="62">
        <f xml:space="preserve"> Time!BT$18</f>
        <v>51226</v>
      </c>
      <c r="BU2" s="62">
        <f xml:space="preserve"> Time!BU$18</f>
        <v>51317</v>
      </c>
      <c r="BV2" s="62">
        <f xml:space="preserve"> Time!BV$18</f>
        <v>51409</v>
      </c>
      <c r="BW2" s="62">
        <f xml:space="preserve"> Time!BW$18</f>
        <v>51501</v>
      </c>
      <c r="BX2" s="62"/>
    </row>
    <row r="3" spans="1:76" s="15" customFormat="1" ht="14.4" x14ac:dyDescent="0.25">
      <c r="A3" s="56"/>
      <c r="B3" s="56"/>
      <c r="C3" s="57"/>
      <c r="D3" s="56"/>
      <c r="E3"/>
      <c r="F3"/>
      <c r="G3"/>
      <c r="H3"/>
      <c r="I3"/>
      <c r="J3" s="91" t="str">
        <f xml:space="preserve"> Time!J$114</f>
        <v>Pre-fcst</v>
      </c>
      <c r="K3" s="91" t="str">
        <f xml:space="preserve"> Time!K$114</f>
        <v>Pre-fcst</v>
      </c>
      <c r="L3" s="91" t="str">
        <f xml:space="preserve"> Time!L$114</f>
        <v>Forecast</v>
      </c>
      <c r="M3" s="91" t="str">
        <f xml:space="preserve"> Time!M$114</f>
        <v>Forecast</v>
      </c>
      <c r="N3" s="91" t="str">
        <f xml:space="preserve"> Time!N$114</f>
        <v>Forecast</v>
      </c>
      <c r="O3" s="91" t="str">
        <f xml:space="preserve"> Time!O$114</f>
        <v>Forecast</v>
      </c>
      <c r="P3" s="91" t="str">
        <f xml:space="preserve"> Time!P$114</f>
        <v>Forecast</v>
      </c>
      <c r="Q3" s="91" t="str">
        <f xml:space="preserve"> Time!Q$114</f>
        <v>Forecast</v>
      </c>
      <c r="R3" s="91" t="str">
        <f xml:space="preserve"> Time!R$114</f>
        <v>Forecast</v>
      </c>
      <c r="S3" s="91" t="str">
        <f xml:space="preserve"> Time!S$114</f>
        <v>Forecast</v>
      </c>
      <c r="T3" s="91" t="str">
        <f xml:space="preserve"> Time!T$114</f>
        <v>Forecast</v>
      </c>
      <c r="U3" s="91" t="str">
        <f xml:space="preserve"> Time!U$114</f>
        <v>Forecast</v>
      </c>
      <c r="V3" s="91" t="str">
        <f xml:space="preserve"> Time!V$114</f>
        <v>Forecast</v>
      </c>
      <c r="W3" s="91" t="str">
        <f xml:space="preserve"> Time!W$114</f>
        <v>Forecast</v>
      </c>
      <c r="X3" s="91" t="str">
        <f xml:space="preserve"> Time!X$114</f>
        <v>Forecast</v>
      </c>
      <c r="Y3" s="91" t="str">
        <f xml:space="preserve"> Time!Y$114</f>
        <v>Forecast</v>
      </c>
      <c r="Z3" s="91" t="str">
        <f xml:space="preserve"> Time!Z$114</f>
        <v>Forecast</v>
      </c>
      <c r="AA3" s="91" t="str">
        <f xml:space="preserve"> Time!AA$114</f>
        <v>Forecast</v>
      </c>
      <c r="AB3" s="91" t="str">
        <f xml:space="preserve"> Time!AB$114</f>
        <v>Forecast</v>
      </c>
      <c r="AC3" s="91" t="str">
        <f xml:space="preserve"> Time!AC$114</f>
        <v>Forecast</v>
      </c>
      <c r="AD3" s="91" t="str">
        <f xml:space="preserve"> Time!AD$114</f>
        <v>Forecast</v>
      </c>
      <c r="AE3" s="91" t="str">
        <f xml:space="preserve"> Time!AE$114</f>
        <v>Forecast</v>
      </c>
      <c r="AF3" s="91" t="str">
        <f xml:space="preserve"> Time!AF$114</f>
        <v>Forecast</v>
      </c>
      <c r="AG3" s="91" t="str">
        <f xml:space="preserve"> Time!AG$114</f>
        <v>Forecast</v>
      </c>
      <c r="AH3" s="91" t="str">
        <f xml:space="preserve"> Time!AH$114</f>
        <v>Forecast</v>
      </c>
      <c r="AI3" s="91" t="str">
        <f xml:space="preserve"> Time!AI$114</f>
        <v>Forecast</v>
      </c>
      <c r="AJ3" s="91" t="str">
        <f xml:space="preserve"> Time!AJ$114</f>
        <v>Forecast</v>
      </c>
      <c r="AK3" s="91" t="str">
        <f xml:space="preserve"> Time!AK$114</f>
        <v>Forecast</v>
      </c>
      <c r="AL3" s="91" t="str">
        <f xml:space="preserve"> Time!AL$114</f>
        <v>Forecast</v>
      </c>
      <c r="AM3" s="91" t="str">
        <f xml:space="preserve"> Time!AM$114</f>
        <v>Forecast</v>
      </c>
      <c r="AN3" s="91" t="str">
        <f xml:space="preserve"> Time!AN$114</f>
        <v>Forecast</v>
      </c>
      <c r="AO3" s="91" t="str">
        <f xml:space="preserve"> Time!AO$114</f>
        <v>Forecast</v>
      </c>
      <c r="AP3" s="91" t="str">
        <f xml:space="preserve"> Time!AP$114</f>
        <v>Forecast</v>
      </c>
      <c r="AQ3" s="91" t="str">
        <f xml:space="preserve"> Time!AQ$114</f>
        <v>Forecast</v>
      </c>
      <c r="AR3" s="91" t="str">
        <f xml:space="preserve"> Time!AR$114</f>
        <v>Forecast</v>
      </c>
      <c r="AS3" s="91" t="str">
        <f xml:space="preserve"> Time!AS$114</f>
        <v>Forecast</v>
      </c>
      <c r="AT3" s="91" t="str">
        <f xml:space="preserve"> Time!AT$114</f>
        <v>Forecast</v>
      </c>
      <c r="AU3" s="91" t="str">
        <f xml:space="preserve"> Time!AU$114</f>
        <v>Forecast</v>
      </c>
      <c r="AV3" s="91" t="str">
        <f xml:space="preserve"> Time!AV$114</f>
        <v>Forecast</v>
      </c>
      <c r="AW3" s="91" t="str">
        <f xml:space="preserve"> Time!AW$114</f>
        <v>Forecast</v>
      </c>
      <c r="AX3" s="91" t="str">
        <f xml:space="preserve"> Time!AX$114</f>
        <v>Forecast</v>
      </c>
      <c r="AY3" s="91" t="str">
        <f xml:space="preserve"> Time!AY$114</f>
        <v>Forecast</v>
      </c>
      <c r="AZ3" s="91" t="str">
        <f xml:space="preserve"> Time!AZ$114</f>
        <v>Forecast</v>
      </c>
      <c r="BA3" s="91" t="str">
        <f xml:space="preserve"> Time!BA$114</f>
        <v>Forecast</v>
      </c>
      <c r="BB3" s="91" t="str">
        <f xml:space="preserve"> Time!BB$114</f>
        <v>Forecast</v>
      </c>
      <c r="BC3" s="91" t="str">
        <f xml:space="preserve"> Time!BC$114</f>
        <v>Forecast</v>
      </c>
      <c r="BD3" s="91" t="str">
        <f xml:space="preserve"> Time!BD$114</f>
        <v>Forecast</v>
      </c>
      <c r="BE3" s="91" t="str">
        <f xml:space="preserve"> Time!BE$114</f>
        <v>Forecast</v>
      </c>
      <c r="BF3" s="91" t="str">
        <f xml:space="preserve"> Time!BF$114</f>
        <v>Forecast</v>
      </c>
      <c r="BG3" s="91" t="str">
        <f xml:space="preserve"> Time!BG$114</f>
        <v>Forecast</v>
      </c>
      <c r="BH3" s="91" t="str">
        <f xml:space="preserve"> Time!BH$114</f>
        <v>Forecast</v>
      </c>
      <c r="BI3" s="91" t="str">
        <f xml:space="preserve"> Time!BI$114</f>
        <v>Forecast</v>
      </c>
      <c r="BJ3" s="91" t="str">
        <f xml:space="preserve"> Time!BJ$114</f>
        <v>Forecast</v>
      </c>
      <c r="BK3" s="91" t="str">
        <f xml:space="preserve"> Time!BK$114</f>
        <v>Forecast</v>
      </c>
      <c r="BL3" s="91" t="str">
        <f xml:space="preserve"> Time!BL$114</f>
        <v>Forecast</v>
      </c>
      <c r="BM3" s="91" t="str">
        <f xml:space="preserve"> Time!BM$114</f>
        <v>Forecast</v>
      </c>
      <c r="BN3" s="91" t="str">
        <f xml:space="preserve"> Time!BN$114</f>
        <v>Forecast</v>
      </c>
      <c r="BO3" s="91" t="str">
        <f xml:space="preserve"> Time!BO$114</f>
        <v>Forecast</v>
      </c>
      <c r="BP3" s="91" t="str">
        <f xml:space="preserve"> Time!BP$114</f>
        <v>Forecast</v>
      </c>
      <c r="BQ3" s="91" t="str">
        <f xml:space="preserve"> Time!BQ$114</f>
        <v>Forecast</v>
      </c>
      <c r="BR3" s="91" t="str">
        <f xml:space="preserve"> Time!BR$114</f>
        <v>Forecast</v>
      </c>
      <c r="BS3" s="91" t="str">
        <f xml:space="preserve"> Time!BS$114</f>
        <v>Forecast</v>
      </c>
      <c r="BT3" s="91" t="str">
        <f xml:space="preserve"> Time!BT$114</f>
        <v>Post-fcst</v>
      </c>
      <c r="BU3" s="91" t="str">
        <f xml:space="preserve"> Time!BU$114</f>
        <v>Post-fcst</v>
      </c>
      <c r="BV3" s="91" t="str">
        <f xml:space="preserve"> Time!BV$114</f>
        <v>Post-fcst</v>
      </c>
      <c r="BW3" s="91" t="str">
        <f xml:space="preserve"> Time!BW$114</f>
        <v>Post-fcst</v>
      </c>
      <c r="BX3" s="62"/>
    </row>
    <row r="4" spans="1:76" s="47" customFormat="1" ht="14.4" x14ac:dyDescent="0.25">
      <c r="A4" s="52"/>
      <c r="B4" s="52"/>
      <c r="C4" s="53"/>
      <c r="D4" s="54"/>
      <c r="E4"/>
      <c r="F4"/>
      <c r="G4"/>
      <c r="H4"/>
      <c r="I4"/>
      <c r="J4" s="96">
        <f xml:space="preserve"> Time!J$22</f>
        <v>2024</v>
      </c>
      <c r="K4" s="96">
        <f xml:space="preserve"> Time!K$22</f>
        <v>2024</v>
      </c>
      <c r="L4" s="96">
        <f xml:space="preserve"> Time!L$22</f>
        <v>2025</v>
      </c>
      <c r="M4" s="96">
        <f xml:space="preserve"> Time!M$22</f>
        <v>2025</v>
      </c>
      <c r="N4" s="96">
        <f xml:space="preserve"> Time!N$22</f>
        <v>2025</v>
      </c>
      <c r="O4" s="96">
        <f xml:space="preserve"> Time!O$22</f>
        <v>2025</v>
      </c>
      <c r="P4" s="96">
        <f xml:space="preserve"> Time!P$22</f>
        <v>2026</v>
      </c>
      <c r="Q4" s="96">
        <f xml:space="preserve"> Time!Q$22</f>
        <v>2026</v>
      </c>
      <c r="R4" s="96">
        <f xml:space="preserve"> Time!R$22</f>
        <v>2026</v>
      </c>
      <c r="S4" s="96">
        <f xml:space="preserve"> Time!S$22</f>
        <v>2026</v>
      </c>
      <c r="T4" s="96">
        <f xml:space="preserve"> Time!T$22</f>
        <v>2027</v>
      </c>
      <c r="U4" s="96">
        <f xml:space="preserve"> Time!U$22</f>
        <v>2027</v>
      </c>
      <c r="V4" s="96">
        <f xml:space="preserve"> Time!V$22</f>
        <v>2027</v>
      </c>
      <c r="W4" s="96">
        <f xml:space="preserve"> Time!W$22</f>
        <v>2027</v>
      </c>
      <c r="X4" s="96">
        <f xml:space="preserve"> Time!X$22</f>
        <v>2028</v>
      </c>
      <c r="Y4" s="96">
        <f xml:space="preserve"> Time!Y$22</f>
        <v>2028</v>
      </c>
      <c r="Z4" s="96">
        <f xml:space="preserve"> Time!Z$22</f>
        <v>2028</v>
      </c>
      <c r="AA4" s="96">
        <f xml:space="preserve"> Time!AA$22</f>
        <v>2028</v>
      </c>
      <c r="AB4" s="96">
        <f xml:space="preserve"> Time!AB$22</f>
        <v>2029</v>
      </c>
      <c r="AC4" s="96">
        <f xml:space="preserve"> Time!AC$22</f>
        <v>2029</v>
      </c>
      <c r="AD4" s="96">
        <f xml:space="preserve"> Time!AD$22</f>
        <v>2029</v>
      </c>
      <c r="AE4" s="96">
        <f xml:space="preserve"> Time!AE$22</f>
        <v>2029</v>
      </c>
      <c r="AF4" s="96">
        <f xml:space="preserve"> Time!AF$22</f>
        <v>2030</v>
      </c>
      <c r="AG4" s="96">
        <f xml:space="preserve"> Time!AG$22</f>
        <v>2030</v>
      </c>
      <c r="AH4" s="96">
        <f xml:space="preserve"> Time!AH$22</f>
        <v>2030</v>
      </c>
      <c r="AI4" s="96">
        <f xml:space="preserve"> Time!AI$22</f>
        <v>2030</v>
      </c>
      <c r="AJ4" s="96">
        <f xml:space="preserve"> Time!AJ$22</f>
        <v>2031</v>
      </c>
      <c r="AK4" s="96">
        <f xml:space="preserve"> Time!AK$22</f>
        <v>2031</v>
      </c>
      <c r="AL4" s="96">
        <f xml:space="preserve"> Time!AL$22</f>
        <v>2031</v>
      </c>
      <c r="AM4" s="96">
        <f xml:space="preserve"> Time!AM$22</f>
        <v>2031</v>
      </c>
      <c r="AN4" s="96">
        <f xml:space="preserve"> Time!AN$22</f>
        <v>2032</v>
      </c>
      <c r="AO4" s="96">
        <f xml:space="preserve"> Time!AO$22</f>
        <v>2032</v>
      </c>
      <c r="AP4" s="96">
        <f xml:space="preserve"> Time!AP$22</f>
        <v>2032</v>
      </c>
      <c r="AQ4" s="96">
        <f xml:space="preserve"> Time!AQ$22</f>
        <v>2032</v>
      </c>
      <c r="AR4" s="96">
        <f xml:space="preserve"> Time!AR$22</f>
        <v>2033</v>
      </c>
      <c r="AS4" s="96">
        <f xml:space="preserve"> Time!AS$22</f>
        <v>2033</v>
      </c>
      <c r="AT4" s="96">
        <f xml:space="preserve"> Time!AT$22</f>
        <v>2033</v>
      </c>
      <c r="AU4" s="96">
        <f xml:space="preserve"> Time!AU$22</f>
        <v>2033</v>
      </c>
      <c r="AV4" s="96">
        <f xml:space="preserve"> Time!AV$22</f>
        <v>2034</v>
      </c>
      <c r="AW4" s="96">
        <f xml:space="preserve"> Time!AW$22</f>
        <v>2034</v>
      </c>
      <c r="AX4" s="96">
        <f xml:space="preserve"> Time!AX$22</f>
        <v>2034</v>
      </c>
      <c r="AY4" s="96">
        <f xml:space="preserve"> Time!AY$22</f>
        <v>2034</v>
      </c>
      <c r="AZ4" s="96">
        <f xml:space="preserve"> Time!AZ$22</f>
        <v>2035</v>
      </c>
      <c r="BA4" s="96">
        <f xml:space="preserve"> Time!BA$22</f>
        <v>2035</v>
      </c>
      <c r="BB4" s="96">
        <f xml:space="preserve"> Time!BB$22</f>
        <v>2035</v>
      </c>
      <c r="BC4" s="96">
        <f xml:space="preserve"> Time!BC$22</f>
        <v>2035</v>
      </c>
      <c r="BD4" s="96">
        <f xml:space="preserve"> Time!BD$22</f>
        <v>2036</v>
      </c>
      <c r="BE4" s="96">
        <f xml:space="preserve"> Time!BE$22</f>
        <v>2036</v>
      </c>
      <c r="BF4" s="96">
        <f xml:space="preserve"> Time!BF$22</f>
        <v>2036</v>
      </c>
      <c r="BG4" s="96">
        <f xml:space="preserve"> Time!BG$22</f>
        <v>2036</v>
      </c>
      <c r="BH4" s="96">
        <f xml:space="preserve"> Time!BH$22</f>
        <v>2037</v>
      </c>
      <c r="BI4" s="96">
        <f xml:space="preserve"> Time!BI$22</f>
        <v>2037</v>
      </c>
      <c r="BJ4" s="96">
        <f xml:space="preserve"> Time!BJ$22</f>
        <v>2037</v>
      </c>
      <c r="BK4" s="96">
        <f xml:space="preserve"> Time!BK$22</f>
        <v>2037</v>
      </c>
      <c r="BL4" s="96">
        <f xml:space="preserve"> Time!BL$22</f>
        <v>2038</v>
      </c>
      <c r="BM4" s="96">
        <f xml:space="preserve"> Time!BM$22</f>
        <v>2038</v>
      </c>
      <c r="BN4" s="96">
        <f xml:space="preserve"> Time!BN$22</f>
        <v>2038</v>
      </c>
      <c r="BO4" s="96">
        <f xml:space="preserve"> Time!BO$22</f>
        <v>2038</v>
      </c>
      <c r="BP4" s="96">
        <f xml:space="preserve"> Time!BP$22</f>
        <v>2039</v>
      </c>
      <c r="BQ4" s="96">
        <f xml:space="preserve"> Time!BQ$22</f>
        <v>2039</v>
      </c>
      <c r="BR4" s="96">
        <f xml:space="preserve"> Time!BR$22</f>
        <v>2039</v>
      </c>
      <c r="BS4" s="96">
        <f xml:space="preserve"> Time!BS$22</f>
        <v>2039</v>
      </c>
      <c r="BT4" s="96">
        <f xml:space="preserve"> Time!BT$22</f>
        <v>2040</v>
      </c>
      <c r="BU4" s="96">
        <f xml:space="preserve"> Time!BU$22</f>
        <v>2040</v>
      </c>
      <c r="BV4" s="96">
        <f xml:space="preserve"> Time!BV$22</f>
        <v>2040</v>
      </c>
      <c r="BW4" s="96">
        <f xml:space="preserve"> Time!BW$22</f>
        <v>2040</v>
      </c>
      <c r="BX4" s="139"/>
    </row>
    <row r="5" spans="1:76" s="16" customFormat="1" ht="14.4" x14ac:dyDescent="0.25">
      <c r="A5" s="56"/>
      <c r="B5" s="56"/>
      <c r="C5" s="57"/>
      <c r="D5" s="59"/>
      <c r="E5"/>
      <c r="F5"/>
      <c r="G5"/>
      <c r="H5"/>
      <c r="I5"/>
      <c r="J5" s="59">
        <f xml:space="preserve"> Time!J$9</f>
        <v>1</v>
      </c>
      <c r="K5" s="59">
        <f xml:space="preserve"> Time!K$9</f>
        <v>2</v>
      </c>
      <c r="L5" s="59">
        <f xml:space="preserve"> Time!L$9</f>
        <v>3</v>
      </c>
      <c r="M5" s="59">
        <f xml:space="preserve"> Time!M$9</f>
        <v>4</v>
      </c>
      <c r="N5" s="59">
        <f xml:space="preserve"> Time!N$9</f>
        <v>5</v>
      </c>
      <c r="O5" s="59">
        <f xml:space="preserve"> Time!O$9</f>
        <v>6</v>
      </c>
      <c r="P5" s="59">
        <f xml:space="preserve"> Time!P$9</f>
        <v>7</v>
      </c>
      <c r="Q5" s="59">
        <f xml:space="preserve"> Time!Q$9</f>
        <v>8</v>
      </c>
      <c r="R5" s="59">
        <f xml:space="preserve"> Time!R$9</f>
        <v>9</v>
      </c>
      <c r="S5" s="59">
        <f xml:space="preserve"> Time!S$9</f>
        <v>10</v>
      </c>
      <c r="T5" s="59">
        <f xml:space="preserve"> Time!T$9</f>
        <v>11</v>
      </c>
      <c r="U5" s="59">
        <f xml:space="preserve"> Time!U$9</f>
        <v>12</v>
      </c>
      <c r="V5" s="59">
        <f xml:space="preserve"> Time!V$9</f>
        <v>13</v>
      </c>
      <c r="W5" s="59">
        <f xml:space="preserve"> Time!W$9</f>
        <v>14</v>
      </c>
      <c r="X5" s="59">
        <f xml:space="preserve"> Time!X$9</f>
        <v>15</v>
      </c>
      <c r="Y5" s="59">
        <f xml:space="preserve"> Time!Y$9</f>
        <v>16</v>
      </c>
      <c r="Z5" s="59">
        <f xml:space="preserve"> Time!Z$9</f>
        <v>17</v>
      </c>
      <c r="AA5" s="59">
        <f xml:space="preserve"> Time!AA$9</f>
        <v>18</v>
      </c>
      <c r="AB5" s="59">
        <f xml:space="preserve"> Time!AB$9</f>
        <v>19</v>
      </c>
      <c r="AC5" s="59">
        <f xml:space="preserve"> Time!AC$9</f>
        <v>20</v>
      </c>
      <c r="AD5" s="59">
        <f xml:space="preserve"> Time!AD$9</f>
        <v>21</v>
      </c>
      <c r="AE5" s="59">
        <f xml:space="preserve"> Time!AE$9</f>
        <v>22</v>
      </c>
      <c r="AF5" s="59">
        <f xml:space="preserve"> Time!AF$9</f>
        <v>23</v>
      </c>
      <c r="AG5" s="59">
        <f xml:space="preserve"> Time!AG$9</f>
        <v>24</v>
      </c>
      <c r="AH5" s="59">
        <f xml:space="preserve"> Time!AH$9</f>
        <v>25</v>
      </c>
      <c r="AI5" s="59">
        <f xml:space="preserve"> Time!AI$9</f>
        <v>26</v>
      </c>
      <c r="AJ5" s="59">
        <f xml:space="preserve"> Time!AJ$9</f>
        <v>27</v>
      </c>
      <c r="AK5" s="59">
        <f xml:space="preserve"> Time!AK$9</f>
        <v>28</v>
      </c>
      <c r="AL5" s="59">
        <f xml:space="preserve"> Time!AL$9</f>
        <v>29</v>
      </c>
      <c r="AM5" s="59">
        <f xml:space="preserve"> Time!AM$9</f>
        <v>30</v>
      </c>
      <c r="AN5" s="59">
        <f xml:space="preserve"> Time!AN$9</f>
        <v>31</v>
      </c>
      <c r="AO5" s="59">
        <f xml:space="preserve"> Time!AO$9</f>
        <v>32</v>
      </c>
      <c r="AP5" s="59">
        <f xml:space="preserve"> Time!AP$9</f>
        <v>33</v>
      </c>
      <c r="AQ5" s="59">
        <f xml:space="preserve"> Time!AQ$9</f>
        <v>34</v>
      </c>
      <c r="AR5" s="59">
        <f xml:space="preserve"> Time!AR$9</f>
        <v>35</v>
      </c>
      <c r="AS5" s="59">
        <f xml:space="preserve"> Time!AS$9</f>
        <v>36</v>
      </c>
      <c r="AT5" s="59">
        <f xml:space="preserve"> Time!AT$9</f>
        <v>37</v>
      </c>
      <c r="AU5" s="59">
        <f xml:space="preserve"> Time!AU$9</f>
        <v>38</v>
      </c>
      <c r="AV5" s="59">
        <f xml:space="preserve"> Time!AV$9</f>
        <v>39</v>
      </c>
      <c r="AW5" s="59">
        <f xml:space="preserve"> Time!AW$9</f>
        <v>40</v>
      </c>
      <c r="AX5" s="59">
        <f xml:space="preserve"> Time!AX$9</f>
        <v>41</v>
      </c>
      <c r="AY5" s="59">
        <f xml:space="preserve"> Time!AY$9</f>
        <v>42</v>
      </c>
      <c r="AZ5" s="59">
        <f xml:space="preserve"> Time!AZ$9</f>
        <v>43</v>
      </c>
      <c r="BA5" s="59">
        <f xml:space="preserve"> Time!BA$9</f>
        <v>44</v>
      </c>
      <c r="BB5" s="59">
        <f xml:space="preserve"> Time!BB$9</f>
        <v>45</v>
      </c>
      <c r="BC5" s="59">
        <f xml:space="preserve"> Time!BC$9</f>
        <v>46</v>
      </c>
      <c r="BD5" s="59">
        <f xml:space="preserve"> Time!BD$9</f>
        <v>47</v>
      </c>
      <c r="BE5" s="59">
        <f xml:space="preserve"> Time!BE$9</f>
        <v>48</v>
      </c>
      <c r="BF5" s="59">
        <f xml:space="preserve"> Time!BF$9</f>
        <v>49</v>
      </c>
      <c r="BG5" s="59">
        <f xml:space="preserve"> Time!BG$9</f>
        <v>50</v>
      </c>
      <c r="BH5" s="59">
        <f xml:space="preserve"> Time!BH$9</f>
        <v>51</v>
      </c>
      <c r="BI5" s="59">
        <f xml:space="preserve"> Time!BI$9</f>
        <v>52</v>
      </c>
      <c r="BJ5" s="59">
        <f xml:space="preserve"> Time!BJ$9</f>
        <v>53</v>
      </c>
      <c r="BK5" s="59">
        <f xml:space="preserve"> Time!BK$9</f>
        <v>54</v>
      </c>
      <c r="BL5" s="59">
        <f xml:space="preserve"> Time!BL$9</f>
        <v>55</v>
      </c>
      <c r="BM5" s="59">
        <f xml:space="preserve"> Time!BM$9</f>
        <v>56</v>
      </c>
      <c r="BN5" s="59">
        <f xml:space="preserve"> Time!BN$9</f>
        <v>57</v>
      </c>
      <c r="BO5" s="59">
        <f xml:space="preserve"> Time!BO$9</f>
        <v>58</v>
      </c>
      <c r="BP5" s="59">
        <f xml:space="preserve"> Time!BP$9</f>
        <v>59</v>
      </c>
      <c r="BQ5" s="59">
        <f xml:space="preserve"> Time!BQ$9</f>
        <v>60</v>
      </c>
      <c r="BR5" s="59">
        <f xml:space="preserve"> Time!BR$9</f>
        <v>61</v>
      </c>
      <c r="BS5" s="59">
        <f xml:space="preserve"> Time!BS$9</f>
        <v>62</v>
      </c>
      <c r="BT5" s="59">
        <f xml:space="preserve"> Time!BT$9</f>
        <v>63</v>
      </c>
      <c r="BU5" s="59">
        <f xml:space="preserve"> Time!BU$9</f>
        <v>64</v>
      </c>
      <c r="BV5" s="59">
        <f xml:space="preserve"> Time!BV$9</f>
        <v>65</v>
      </c>
      <c r="BW5" s="59">
        <f xml:space="preserve"> Time!BW$9</f>
        <v>66</v>
      </c>
      <c r="BX5" s="59"/>
    </row>
    <row r="6" spans="1:76" ht="14.4" x14ac:dyDescent="0.25">
      <c r="A6" s="52"/>
      <c r="B6" s="52"/>
      <c r="C6" s="53"/>
      <c r="D6" s="54"/>
      <c r="E6" s="55"/>
      <c r="F6" s="55"/>
      <c r="G6" s="55"/>
      <c r="H6" s="55"/>
      <c r="I6" s="55"/>
      <c r="J6" s="55"/>
      <c r="K6" s="55"/>
      <c r="L6" s="55"/>
      <c r="M6" s="55"/>
      <c r="N6" s="55"/>
      <c r="O6" s="55"/>
      <c r="P6" s="55"/>
      <c r="Q6" s="55"/>
      <c r="R6" s="55"/>
      <c r="S6" s="55"/>
      <c r="T6" s="55"/>
      <c r="U6" s="55"/>
      <c r="V6" s="55"/>
      <c r="W6" s="55"/>
      <c r="X6" s="55"/>
      <c r="Y6" s="55"/>
      <c r="Z6" s="55"/>
      <c r="AA6" s="55"/>
      <c r="AB6" s="55"/>
      <c r="AC6" s="55"/>
      <c r="AD6" s="55"/>
      <c r="AE6" s="55"/>
      <c r="AF6" s="55"/>
      <c r="AG6" s="55"/>
      <c r="AH6" s="55"/>
      <c r="AI6" s="55"/>
      <c r="AJ6" s="55"/>
      <c r="AK6" s="55"/>
      <c r="AL6" s="55"/>
      <c r="AM6" s="55"/>
      <c r="AN6" s="55"/>
      <c r="AO6" s="55"/>
      <c r="AP6" s="55"/>
      <c r="AQ6" s="55"/>
      <c r="AR6" s="55"/>
      <c r="AS6" s="55"/>
      <c r="AT6" s="55"/>
      <c r="AU6" s="55"/>
      <c r="AV6" s="55"/>
      <c r="AW6" s="55"/>
      <c r="AX6" s="55"/>
      <c r="AY6" s="55"/>
      <c r="AZ6" s="55"/>
      <c r="BA6" s="55"/>
      <c r="BB6" s="55"/>
      <c r="BC6" s="55"/>
      <c r="BD6" s="55"/>
      <c r="BE6" s="55"/>
      <c r="BF6" s="55"/>
      <c r="BG6" s="55"/>
      <c r="BH6" s="55"/>
      <c r="BI6" s="55"/>
      <c r="BJ6" s="55"/>
      <c r="BK6" s="55"/>
      <c r="BL6" s="55"/>
      <c r="BM6" s="55"/>
      <c r="BN6" s="55"/>
      <c r="BO6" s="55"/>
      <c r="BP6" s="55"/>
      <c r="BQ6" s="55"/>
      <c r="BR6" s="55"/>
      <c r="BS6" s="55"/>
      <c r="BT6" s="55"/>
      <c r="BU6" s="55"/>
      <c r="BV6" s="55"/>
      <c r="BW6" s="55"/>
      <c r="BX6" s="54"/>
    </row>
    <row r="7" spans="1:76" x14ac:dyDescent="0.25">
      <c r="A7" s="2" t="s">
        <v>257</v>
      </c>
    </row>
    <row r="8" spans="1:76" x14ac:dyDescent="0.25">
      <c r="E8" s="194" t="str">
        <f xml:space="preserve"> FinStat!E$11</f>
        <v>EBITDA</v>
      </c>
      <c r="F8" s="194">
        <f xml:space="preserve"> FinStat!F$11</f>
        <v>0</v>
      </c>
      <c r="G8" s="194" t="str">
        <f xml:space="preserve"> FinStat!G$11</f>
        <v>USD k</v>
      </c>
      <c r="H8" s="194">
        <f xml:space="preserve"> FinStat!H$11</f>
        <v>370300.74450000003</v>
      </c>
      <c r="I8" s="194">
        <f xml:space="preserve"> FinStat!I$11</f>
        <v>0</v>
      </c>
      <c r="J8" s="194">
        <f xml:space="preserve"> FinStat!J$11</f>
        <v>0</v>
      </c>
      <c r="K8" s="194">
        <f xml:space="preserve"> FinStat!K$11</f>
        <v>0</v>
      </c>
      <c r="L8" s="194">
        <f xml:space="preserve"> FinStat!L$11</f>
        <v>1139.1750000000002</v>
      </c>
      <c r="M8" s="194">
        <f xml:space="preserve"> FinStat!M$11</f>
        <v>4505.8124999999991</v>
      </c>
      <c r="N8" s="194">
        <f xml:space="preserve"> FinStat!N$11</f>
        <v>5183.7699999999995</v>
      </c>
      <c r="O8" s="194">
        <f xml:space="preserve"> FinStat!O$11</f>
        <v>13894.376</v>
      </c>
      <c r="P8" s="194">
        <f xml:space="preserve"> FinStat!P$11</f>
        <v>1139.1750000000002</v>
      </c>
      <c r="Q8" s="194">
        <f xml:space="preserve"> FinStat!Q$11</f>
        <v>4505.8124999999991</v>
      </c>
      <c r="R8" s="194">
        <f xml:space="preserve"> FinStat!R$11</f>
        <v>5183.7699999999995</v>
      </c>
      <c r="S8" s="194">
        <f xml:space="preserve"> FinStat!S$11</f>
        <v>13894.376</v>
      </c>
      <c r="T8" s="194">
        <f xml:space="preserve"> FinStat!T$11</f>
        <v>1139.1750000000002</v>
      </c>
      <c r="U8" s="194">
        <f xml:space="preserve"> FinStat!U$11</f>
        <v>4505.8124999999991</v>
      </c>
      <c r="V8" s="194">
        <f xml:space="preserve"> FinStat!V$11</f>
        <v>5183.7699999999995</v>
      </c>
      <c r="W8" s="194">
        <f xml:space="preserve"> FinStat!W$11</f>
        <v>13894.376</v>
      </c>
      <c r="X8" s="194">
        <f xml:space="preserve"> FinStat!X$11</f>
        <v>4036.2980000000002</v>
      </c>
      <c r="Y8" s="194">
        <f xml:space="preserve"> FinStat!Y$11</f>
        <v>4505.8124999999991</v>
      </c>
      <c r="Z8" s="194">
        <f xml:space="preserve"> FinStat!Z$11</f>
        <v>5183.7699999999995</v>
      </c>
      <c r="AA8" s="194">
        <f xml:space="preserve"> FinStat!AA$11</f>
        <v>11003.689999999999</v>
      </c>
      <c r="AB8" s="194">
        <f xml:space="preserve"> FinStat!AB$11</f>
        <v>3967.0199999999995</v>
      </c>
      <c r="AC8" s="194">
        <f xml:space="preserve"> FinStat!AC$11</f>
        <v>4505.8124999999991</v>
      </c>
      <c r="AD8" s="194">
        <f xml:space="preserve"> FinStat!AD$11</f>
        <v>5183.7699999999995</v>
      </c>
      <c r="AE8" s="194">
        <f xml:space="preserve"> FinStat!AE$11</f>
        <v>11003.689999999999</v>
      </c>
      <c r="AF8" s="194">
        <f xml:space="preserve"> FinStat!AF$11</f>
        <v>3967.0199999999995</v>
      </c>
      <c r="AG8" s="194">
        <f xml:space="preserve"> FinStat!AG$11</f>
        <v>4505.8124999999991</v>
      </c>
      <c r="AH8" s="194">
        <f xml:space="preserve"> FinStat!AH$11</f>
        <v>5183.7699999999995</v>
      </c>
      <c r="AI8" s="194">
        <f xml:space="preserve"> FinStat!AI$11</f>
        <v>11003.689999999999</v>
      </c>
      <c r="AJ8" s="194">
        <f xml:space="preserve"> FinStat!AJ$11</f>
        <v>3967.0199999999995</v>
      </c>
      <c r="AK8" s="194">
        <f xml:space="preserve"> FinStat!AK$11</f>
        <v>4505.8124999999991</v>
      </c>
      <c r="AL8" s="194">
        <f xml:space="preserve"> FinStat!AL$11</f>
        <v>5183.7699999999995</v>
      </c>
      <c r="AM8" s="194">
        <f xml:space="preserve"> FinStat!AM$11</f>
        <v>11003.689999999999</v>
      </c>
      <c r="AN8" s="194">
        <f xml:space="preserve"> FinStat!AN$11</f>
        <v>4036.2980000000002</v>
      </c>
      <c r="AO8" s="194">
        <f xml:space="preserve"> FinStat!AO$11</f>
        <v>4505.8124999999991</v>
      </c>
      <c r="AP8" s="194">
        <f xml:space="preserve"> FinStat!AP$11</f>
        <v>5183.7699999999995</v>
      </c>
      <c r="AQ8" s="194">
        <f xml:space="preserve"> FinStat!AQ$11</f>
        <v>11003.689999999999</v>
      </c>
      <c r="AR8" s="194">
        <f xml:space="preserve"> FinStat!AR$11</f>
        <v>3967.0199999999995</v>
      </c>
      <c r="AS8" s="194">
        <f xml:space="preserve"> FinStat!AS$11</f>
        <v>4505.8124999999991</v>
      </c>
      <c r="AT8" s="194">
        <f xml:space="preserve"> FinStat!AT$11</f>
        <v>5183.7699999999995</v>
      </c>
      <c r="AU8" s="194">
        <f xml:space="preserve"> FinStat!AU$11</f>
        <v>11003.689999999999</v>
      </c>
      <c r="AV8" s="194">
        <f xml:space="preserve"> FinStat!AV$11</f>
        <v>3967.0199999999995</v>
      </c>
      <c r="AW8" s="194">
        <f xml:space="preserve"> FinStat!AW$11</f>
        <v>4505.8124999999991</v>
      </c>
      <c r="AX8" s="194">
        <f xml:space="preserve"> FinStat!AX$11</f>
        <v>5183.7699999999995</v>
      </c>
      <c r="AY8" s="194">
        <f xml:space="preserve"> FinStat!AY$11</f>
        <v>11003.689999999999</v>
      </c>
      <c r="AZ8" s="194">
        <f xml:space="preserve"> FinStat!AZ$11</f>
        <v>3967.0199999999995</v>
      </c>
      <c r="BA8" s="194">
        <f xml:space="preserve"> FinStat!BA$11</f>
        <v>4505.8124999999991</v>
      </c>
      <c r="BB8" s="194">
        <f xml:space="preserve"> FinStat!BB$11</f>
        <v>5183.7699999999995</v>
      </c>
      <c r="BC8" s="194">
        <f xml:space="preserve"> FinStat!BC$11</f>
        <v>11003.689999999999</v>
      </c>
      <c r="BD8" s="194">
        <f xml:space="preserve"> FinStat!BD$11</f>
        <v>4036.2980000000002</v>
      </c>
      <c r="BE8" s="194">
        <f xml:space="preserve"> FinStat!BE$11</f>
        <v>4505.8124999999991</v>
      </c>
      <c r="BF8" s="194">
        <f xml:space="preserve"> FinStat!BF$11</f>
        <v>5183.7699999999995</v>
      </c>
      <c r="BG8" s="194">
        <f xml:space="preserve"> FinStat!BG$11</f>
        <v>11003.689999999999</v>
      </c>
      <c r="BH8" s="194">
        <f xml:space="preserve"> FinStat!BH$11</f>
        <v>3967.0199999999995</v>
      </c>
      <c r="BI8" s="194">
        <f xml:space="preserve"> FinStat!BI$11</f>
        <v>4505.8124999999991</v>
      </c>
      <c r="BJ8" s="194">
        <f xml:space="preserve"> FinStat!BJ$11</f>
        <v>5183.7699999999995</v>
      </c>
      <c r="BK8" s="194">
        <f xml:space="preserve"> FinStat!BK$11</f>
        <v>11003.689999999999</v>
      </c>
      <c r="BL8" s="194">
        <f xml:space="preserve"> FinStat!BL$11</f>
        <v>3967.0199999999995</v>
      </c>
      <c r="BM8" s="194">
        <f xml:space="preserve"> FinStat!BM$11</f>
        <v>4505.8124999999991</v>
      </c>
      <c r="BN8" s="194">
        <f xml:space="preserve"> FinStat!BN$11</f>
        <v>5183.7699999999995</v>
      </c>
      <c r="BO8" s="194">
        <f xml:space="preserve"> FinStat!BO$11</f>
        <v>11003.689999999999</v>
      </c>
      <c r="BP8" s="194">
        <f xml:space="preserve"> FinStat!BP$11</f>
        <v>3967.0199999999995</v>
      </c>
      <c r="BQ8" s="194">
        <f xml:space="preserve"> FinStat!BQ$11</f>
        <v>4505.8124999999991</v>
      </c>
      <c r="BR8" s="194">
        <f xml:space="preserve"> FinStat!BR$11</f>
        <v>5183.7699999999995</v>
      </c>
      <c r="BS8" s="194">
        <f xml:space="preserve"> FinStat!BS$11</f>
        <v>11003.689999999999</v>
      </c>
      <c r="BT8" s="194">
        <f xml:space="preserve"> FinStat!BT$11</f>
        <v>0</v>
      </c>
      <c r="BU8" s="194">
        <f xml:space="preserve"> FinStat!BU$11</f>
        <v>0</v>
      </c>
      <c r="BV8" s="194">
        <f xml:space="preserve"> FinStat!BV$11</f>
        <v>0</v>
      </c>
      <c r="BW8" s="194">
        <f xml:space="preserve"> FinStat!BW$11</f>
        <v>0</v>
      </c>
    </row>
    <row r="9" spans="1:76" x14ac:dyDescent="0.25">
      <c r="E9" s="194" t="str">
        <f xml:space="preserve"> FinStat!E$9</f>
        <v>Operating Revenue</v>
      </c>
      <c r="F9" s="194">
        <f xml:space="preserve"> FinStat!F$9</f>
        <v>0</v>
      </c>
      <c r="G9" s="194" t="str">
        <f xml:space="preserve"> FinStat!G$9</f>
        <v>USDK / ORD</v>
      </c>
      <c r="H9" s="194">
        <f xml:space="preserve"> FinStat!H$9</f>
        <v>0</v>
      </c>
      <c r="I9" s="194">
        <f xml:space="preserve"> FinStat!I$9</f>
        <v>0</v>
      </c>
      <c r="J9" s="194">
        <f xml:space="preserve"> FinStat!J$9</f>
        <v>0</v>
      </c>
      <c r="K9" s="194">
        <f xml:space="preserve"> FinStat!K$9</f>
        <v>0</v>
      </c>
      <c r="L9" s="194">
        <f xml:space="preserve"> FinStat!L$9</f>
        <v>3776.625</v>
      </c>
      <c r="M9" s="194">
        <f xml:space="preserve"> FinStat!M$9</f>
        <v>7494.9874999999993</v>
      </c>
      <c r="N9" s="194">
        <f xml:space="preserve"> FinStat!N$9</f>
        <v>8258.15</v>
      </c>
      <c r="O9" s="194">
        <f xml:space="preserve"> FinStat!O$9</f>
        <v>17461.416000000001</v>
      </c>
      <c r="P9" s="194">
        <f xml:space="preserve"> FinStat!P$9</f>
        <v>3776.625</v>
      </c>
      <c r="Q9" s="194">
        <f xml:space="preserve"> FinStat!Q$9</f>
        <v>7494.9874999999993</v>
      </c>
      <c r="R9" s="194">
        <f xml:space="preserve"> FinStat!R$9</f>
        <v>8258.15</v>
      </c>
      <c r="S9" s="194">
        <f xml:space="preserve"> FinStat!S$9</f>
        <v>17461.416000000001</v>
      </c>
      <c r="T9" s="194">
        <f xml:space="preserve"> FinStat!T$9</f>
        <v>3776.625</v>
      </c>
      <c r="U9" s="194">
        <f xml:space="preserve"> FinStat!U$9</f>
        <v>7494.9874999999993</v>
      </c>
      <c r="V9" s="194">
        <f xml:space="preserve"> FinStat!V$9</f>
        <v>8258.15</v>
      </c>
      <c r="W9" s="194">
        <f xml:space="preserve"> FinStat!W$9</f>
        <v>17461.416000000001</v>
      </c>
      <c r="X9" s="194">
        <f xml:space="preserve"> FinStat!X$9</f>
        <v>6875.7780000000002</v>
      </c>
      <c r="Y9" s="194">
        <f xml:space="preserve"> FinStat!Y$9</f>
        <v>7494.9874999999993</v>
      </c>
      <c r="Z9" s="194">
        <f xml:space="preserve"> FinStat!Z$9</f>
        <v>8258.15</v>
      </c>
      <c r="AA9" s="194">
        <f xml:space="preserve"> FinStat!AA$9</f>
        <v>14370.63</v>
      </c>
      <c r="AB9" s="194">
        <f xml:space="preserve"> FinStat!AB$9</f>
        <v>6800.2199999999993</v>
      </c>
      <c r="AC9" s="194">
        <f xml:space="preserve"> FinStat!AC$9</f>
        <v>7494.9874999999993</v>
      </c>
      <c r="AD9" s="194">
        <f xml:space="preserve"> FinStat!AD$9</f>
        <v>8258.15</v>
      </c>
      <c r="AE9" s="194">
        <f xml:space="preserve"> FinStat!AE$9</f>
        <v>14370.63</v>
      </c>
      <c r="AF9" s="194">
        <f xml:space="preserve"> FinStat!AF$9</f>
        <v>6800.2199999999993</v>
      </c>
      <c r="AG9" s="194">
        <f xml:space="preserve"> FinStat!AG$9</f>
        <v>7494.9874999999993</v>
      </c>
      <c r="AH9" s="194">
        <f xml:space="preserve"> FinStat!AH$9</f>
        <v>8258.15</v>
      </c>
      <c r="AI9" s="194">
        <f xml:space="preserve"> FinStat!AI$9</f>
        <v>14370.63</v>
      </c>
      <c r="AJ9" s="194">
        <f xml:space="preserve"> FinStat!AJ$9</f>
        <v>6800.2199999999993</v>
      </c>
      <c r="AK9" s="194">
        <f xml:space="preserve"> FinStat!AK$9</f>
        <v>7494.9874999999993</v>
      </c>
      <c r="AL9" s="194">
        <f xml:space="preserve"> FinStat!AL$9</f>
        <v>8258.15</v>
      </c>
      <c r="AM9" s="194">
        <f xml:space="preserve"> FinStat!AM$9</f>
        <v>14370.63</v>
      </c>
      <c r="AN9" s="194">
        <f xml:space="preserve"> FinStat!AN$9</f>
        <v>6875.7780000000002</v>
      </c>
      <c r="AO9" s="194">
        <f xml:space="preserve"> FinStat!AO$9</f>
        <v>7494.9874999999993</v>
      </c>
      <c r="AP9" s="194">
        <f xml:space="preserve"> FinStat!AP$9</f>
        <v>8258.15</v>
      </c>
      <c r="AQ9" s="194">
        <f xml:space="preserve"> FinStat!AQ$9</f>
        <v>14370.63</v>
      </c>
      <c r="AR9" s="194">
        <f xml:space="preserve"> FinStat!AR$9</f>
        <v>6800.2199999999993</v>
      </c>
      <c r="AS9" s="194">
        <f xml:space="preserve"> FinStat!AS$9</f>
        <v>7494.9874999999993</v>
      </c>
      <c r="AT9" s="194">
        <f xml:space="preserve"> FinStat!AT$9</f>
        <v>8258.15</v>
      </c>
      <c r="AU9" s="194">
        <f xml:space="preserve"> FinStat!AU$9</f>
        <v>14370.63</v>
      </c>
      <c r="AV9" s="194">
        <f xml:space="preserve"> FinStat!AV$9</f>
        <v>6800.2199999999993</v>
      </c>
      <c r="AW9" s="194">
        <f xml:space="preserve"> FinStat!AW$9</f>
        <v>7494.9874999999993</v>
      </c>
      <c r="AX9" s="194">
        <f xml:space="preserve"> FinStat!AX$9</f>
        <v>8258.15</v>
      </c>
      <c r="AY9" s="194">
        <f xml:space="preserve"> FinStat!AY$9</f>
        <v>14370.63</v>
      </c>
      <c r="AZ9" s="194">
        <f xml:space="preserve"> FinStat!AZ$9</f>
        <v>6800.2199999999993</v>
      </c>
      <c r="BA9" s="194">
        <f xml:space="preserve"> FinStat!BA$9</f>
        <v>7494.9874999999993</v>
      </c>
      <c r="BB9" s="194">
        <f xml:space="preserve"> FinStat!BB$9</f>
        <v>8258.15</v>
      </c>
      <c r="BC9" s="194">
        <f xml:space="preserve"> FinStat!BC$9</f>
        <v>14370.63</v>
      </c>
      <c r="BD9" s="194">
        <f xml:space="preserve"> FinStat!BD$9</f>
        <v>6875.7780000000002</v>
      </c>
      <c r="BE9" s="194">
        <f xml:space="preserve"> FinStat!BE$9</f>
        <v>7494.9874999999993</v>
      </c>
      <c r="BF9" s="194">
        <f xml:space="preserve"> FinStat!BF$9</f>
        <v>8258.15</v>
      </c>
      <c r="BG9" s="194">
        <f xml:space="preserve"> FinStat!BG$9</f>
        <v>14370.63</v>
      </c>
      <c r="BH9" s="194">
        <f xml:space="preserve"> FinStat!BH$9</f>
        <v>6800.2199999999993</v>
      </c>
      <c r="BI9" s="194">
        <f xml:space="preserve"> FinStat!BI$9</f>
        <v>7494.9874999999993</v>
      </c>
      <c r="BJ9" s="194">
        <f xml:space="preserve"> FinStat!BJ$9</f>
        <v>8258.15</v>
      </c>
      <c r="BK9" s="194">
        <f xml:space="preserve"> FinStat!BK$9</f>
        <v>14370.63</v>
      </c>
      <c r="BL9" s="194">
        <f xml:space="preserve"> FinStat!BL$9</f>
        <v>6800.2199999999993</v>
      </c>
      <c r="BM9" s="194">
        <f xml:space="preserve"> FinStat!BM$9</f>
        <v>7494.9874999999993</v>
      </c>
      <c r="BN9" s="194">
        <f xml:space="preserve"> FinStat!BN$9</f>
        <v>8258.15</v>
      </c>
      <c r="BO9" s="194">
        <f xml:space="preserve"> FinStat!BO$9</f>
        <v>14370.63</v>
      </c>
      <c r="BP9" s="194">
        <f xml:space="preserve"> FinStat!BP$9</f>
        <v>6800.2199999999993</v>
      </c>
      <c r="BQ9" s="194">
        <f xml:space="preserve"> FinStat!BQ$9</f>
        <v>7494.9874999999993</v>
      </c>
      <c r="BR9" s="194">
        <f xml:space="preserve"> FinStat!BR$9</f>
        <v>8258.15</v>
      </c>
      <c r="BS9" s="194">
        <f xml:space="preserve"> FinStat!BS$9</f>
        <v>14370.63</v>
      </c>
      <c r="BT9" s="194">
        <f xml:space="preserve"> FinStat!BT$9</f>
        <v>0</v>
      </c>
      <c r="BU9" s="194">
        <f xml:space="preserve"> FinStat!BU$9</f>
        <v>0</v>
      </c>
      <c r="BV9" s="194">
        <f xml:space="preserve"> FinStat!BV$9</f>
        <v>0</v>
      </c>
      <c r="BW9" s="194">
        <f xml:space="preserve"> FinStat!BW$9</f>
        <v>0</v>
      </c>
    </row>
    <row r="10" spans="1:76" x14ac:dyDescent="0.25">
      <c r="E10" s="194" t="str">
        <f xml:space="preserve"> Time!E$63</f>
        <v>Forecast period flag</v>
      </c>
      <c r="F10" s="194">
        <f xml:space="preserve"> Time!F$63</f>
        <v>0</v>
      </c>
      <c r="G10" s="194" t="str">
        <f xml:space="preserve"> Time!G$63</f>
        <v>flag</v>
      </c>
      <c r="H10" s="194">
        <f xml:space="preserve"> Time!H$63</f>
        <v>60</v>
      </c>
      <c r="I10" s="194">
        <f xml:space="preserve"> Time!I$63</f>
        <v>0</v>
      </c>
      <c r="J10" s="194">
        <f xml:space="preserve"> Time!J$63</f>
        <v>0</v>
      </c>
      <c r="K10" s="194">
        <f xml:space="preserve"> Time!K$63</f>
        <v>0</v>
      </c>
      <c r="L10" s="194">
        <f xml:space="preserve"> Time!L$63</f>
        <v>1</v>
      </c>
      <c r="M10" s="194">
        <f xml:space="preserve"> Time!M$63</f>
        <v>1</v>
      </c>
      <c r="N10" s="194">
        <f xml:space="preserve"> Time!N$63</f>
        <v>1</v>
      </c>
      <c r="O10" s="194">
        <f xml:space="preserve"> Time!O$63</f>
        <v>1</v>
      </c>
      <c r="P10" s="194">
        <f xml:space="preserve"> Time!P$63</f>
        <v>1</v>
      </c>
      <c r="Q10" s="194">
        <f xml:space="preserve"> Time!Q$63</f>
        <v>1</v>
      </c>
      <c r="R10" s="194">
        <f xml:space="preserve"> Time!R$63</f>
        <v>1</v>
      </c>
      <c r="S10" s="194">
        <f xml:space="preserve"> Time!S$63</f>
        <v>1</v>
      </c>
      <c r="T10" s="194">
        <f xml:space="preserve"> Time!T$63</f>
        <v>1</v>
      </c>
      <c r="U10" s="194">
        <f xml:space="preserve"> Time!U$63</f>
        <v>1</v>
      </c>
      <c r="V10" s="194">
        <f xml:space="preserve"> Time!V$63</f>
        <v>1</v>
      </c>
      <c r="W10" s="194">
        <f xml:space="preserve"> Time!W$63</f>
        <v>1</v>
      </c>
      <c r="X10" s="194">
        <f xml:space="preserve"> Time!X$63</f>
        <v>1</v>
      </c>
      <c r="Y10" s="194">
        <f xml:space="preserve"> Time!Y$63</f>
        <v>1</v>
      </c>
      <c r="Z10" s="194">
        <f xml:space="preserve"> Time!Z$63</f>
        <v>1</v>
      </c>
      <c r="AA10" s="194">
        <f xml:space="preserve"> Time!AA$63</f>
        <v>1</v>
      </c>
      <c r="AB10" s="194">
        <f xml:space="preserve"> Time!AB$63</f>
        <v>1</v>
      </c>
      <c r="AC10" s="194">
        <f xml:space="preserve"> Time!AC$63</f>
        <v>1</v>
      </c>
      <c r="AD10" s="194">
        <f xml:space="preserve"> Time!AD$63</f>
        <v>1</v>
      </c>
      <c r="AE10" s="194">
        <f xml:space="preserve"> Time!AE$63</f>
        <v>1</v>
      </c>
      <c r="AF10" s="194">
        <f xml:space="preserve"> Time!AF$63</f>
        <v>1</v>
      </c>
      <c r="AG10" s="194">
        <f xml:space="preserve"> Time!AG$63</f>
        <v>1</v>
      </c>
      <c r="AH10" s="194">
        <f xml:space="preserve"> Time!AH$63</f>
        <v>1</v>
      </c>
      <c r="AI10" s="194">
        <f xml:space="preserve"> Time!AI$63</f>
        <v>1</v>
      </c>
      <c r="AJ10" s="194">
        <f xml:space="preserve"> Time!AJ$63</f>
        <v>1</v>
      </c>
      <c r="AK10" s="194">
        <f xml:space="preserve"> Time!AK$63</f>
        <v>1</v>
      </c>
      <c r="AL10" s="194">
        <f xml:space="preserve"> Time!AL$63</f>
        <v>1</v>
      </c>
      <c r="AM10" s="194">
        <f xml:space="preserve"> Time!AM$63</f>
        <v>1</v>
      </c>
      <c r="AN10" s="194">
        <f xml:space="preserve"> Time!AN$63</f>
        <v>1</v>
      </c>
      <c r="AO10" s="194">
        <f xml:space="preserve"> Time!AO$63</f>
        <v>1</v>
      </c>
      <c r="AP10" s="194">
        <f xml:space="preserve"> Time!AP$63</f>
        <v>1</v>
      </c>
      <c r="AQ10" s="194">
        <f xml:space="preserve"> Time!AQ$63</f>
        <v>1</v>
      </c>
      <c r="AR10" s="194">
        <f xml:space="preserve"> Time!AR$63</f>
        <v>1</v>
      </c>
      <c r="AS10" s="194">
        <f xml:space="preserve"> Time!AS$63</f>
        <v>1</v>
      </c>
      <c r="AT10" s="194">
        <f xml:space="preserve"> Time!AT$63</f>
        <v>1</v>
      </c>
      <c r="AU10" s="194">
        <f xml:space="preserve"> Time!AU$63</f>
        <v>1</v>
      </c>
      <c r="AV10" s="194">
        <f xml:space="preserve"> Time!AV$63</f>
        <v>1</v>
      </c>
      <c r="AW10" s="194">
        <f xml:space="preserve"> Time!AW$63</f>
        <v>1</v>
      </c>
      <c r="AX10" s="194">
        <f xml:space="preserve"> Time!AX$63</f>
        <v>1</v>
      </c>
      <c r="AY10" s="194">
        <f xml:space="preserve"> Time!AY$63</f>
        <v>1</v>
      </c>
      <c r="AZ10" s="194">
        <f xml:space="preserve"> Time!AZ$63</f>
        <v>1</v>
      </c>
      <c r="BA10" s="194">
        <f xml:space="preserve"> Time!BA$63</f>
        <v>1</v>
      </c>
      <c r="BB10" s="194">
        <f xml:space="preserve"> Time!BB$63</f>
        <v>1</v>
      </c>
      <c r="BC10" s="194">
        <f xml:space="preserve"> Time!BC$63</f>
        <v>1</v>
      </c>
      <c r="BD10" s="194">
        <f xml:space="preserve"> Time!BD$63</f>
        <v>1</v>
      </c>
      <c r="BE10" s="194">
        <f xml:space="preserve"> Time!BE$63</f>
        <v>1</v>
      </c>
      <c r="BF10" s="194">
        <f xml:space="preserve"> Time!BF$63</f>
        <v>1</v>
      </c>
      <c r="BG10" s="194">
        <f xml:space="preserve"> Time!BG$63</f>
        <v>1</v>
      </c>
      <c r="BH10" s="194">
        <f xml:space="preserve"> Time!BH$63</f>
        <v>1</v>
      </c>
      <c r="BI10" s="194">
        <f xml:space="preserve"> Time!BI$63</f>
        <v>1</v>
      </c>
      <c r="BJ10" s="194">
        <f xml:space="preserve"> Time!BJ$63</f>
        <v>1</v>
      </c>
      <c r="BK10" s="194">
        <f xml:space="preserve"> Time!BK$63</f>
        <v>1</v>
      </c>
      <c r="BL10" s="194">
        <f xml:space="preserve"> Time!BL$63</f>
        <v>1</v>
      </c>
      <c r="BM10" s="194">
        <f xml:space="preserve"> Time!BM$63</f>
        <v>1</v>
      </c>
      <c r="BN10" s="194">
        <f xml:space="preserve"> Time!BN$63</f>
        <v>1</v>
      </c>
      <c r="BO10" s="194">
        <f xml:space="preserve"> Time!BO$63</f>
        <v>1</v>
      </c>
      <c r="BP10" s="194">
        <f xml:space="preserve"> Time!BP$63</f>
        <v>1</v>
      </c>
      <c r="BQ10" s="194">
        <f xml:space="preserve"> Time!BQ$63</f>
        <v>1</v>
      </c>
      <c r="BR10" s="194">
        <f xml:space="preserve"> Time!BR$63</f>
        <v>1</v>
      </c>
      <c r="BS10" s="194">
        <f xml:space="preserve"> Time!BS$63</f>
        <v>1</v>
      </c>
      <c r="BT10" s="194">
        <f xml:space="preserve"> Time!BT$63</f>
        <v>0</v>
      </c>
      <c r="BU10" s="194">
        <f xml:space="preserve"> Time!BU$63</f>
        <v>0</v>
      </c>
      <c r="BV10" s="194">
        <f xml:space="preserve"> Time!BV$63</f>
        <v>0</v>
      </c>
      <c r="BW10" s="194">
        <f xml:space="preserve"> Time!BW$63</f>
        <v>0</v>
      </c>
    </row>
    <row r="11" spans="1:76" x14ac:dyDescent="0.25">
      <c r="E11" s="11" t="s">
        <v>258</v>
      </c>
      <c r="J11" s="281">
        <f t="shared" ref="J11:AO11" si="0">IFERROR(J8/J9*J$10,0)</f>
        <v>0</v>
      </c>
      <c r="K11" s="281">
        <f t="shared" si="0"/>
        <v>0</v>
      </c>
      <c r="L11" s="281">
        <f t="shared" si="0"/>
        <v>0.30163836759011026</v>
      </c>
      <c r="M11" s="281">
        <f t="shared" si="0"/>
        <v>0.60117678648563455</v>
      </c>
      <c r="N11" s="281">
        <f t="shared" si="0"/>
        <v>0.62771565059971057</v>
      </c>
      <c r="O11" s="281">
        <f t="shared" si="0"/>
        <v>0.79571874354290617</v>
      </c>
      <c r="P11" s="281">
        <f t="shared" si="0"/>
        <v>0.30163836759011026</v>
      </c>
      <c r="Q11" s="281">
        <f t="shared" si="0"/>
        <v>0.60117678648563455</v>
      </c>
      <c r="R11" s="281">
        <f t="shared" si="0"/>
        <v>0.62771565059971057</v>
      </c>
      <c r="S11" s="281">
        <f t="shared" si="0"/>
        <v>0.79571874354290617</v>
      </c>
      <c r="T11" s="281">
        <f t="shared" si="0"/>
        <v>0.30163836759011026</v>
      </c>
      <c r="U11" s="281">
        <f t="shared" si="0"/>
        <v>0.60117678648563455</v>
      </c>
      <c r="V11" s="281">
        <f t="shared" si="0"/>
        <v>0.62771565059971057</v>
      </c>
      <c r="W11" s="281">
        <f t="shared" si="0"/>
        <v>0.79571874354290617</v>
      </c>
      <c r="X11" s="281">
        <f t="shared" si="0"/>
        <v>0.58703146029438413</v>
      </c>
      <c r="Y11" s="281">
        <f t="shared" si="0"/>
        <v>0.60117678648563455</v>
      </c>
      <c r="Z11" s="281">
        <f t="shared" si="0"/>
        <v>0.62771565059971057</v>
      </c>
      <c r="AA11" s="281">
        <f t="shared" si="0"/>
        <v>0.76570686184252179</v>
      </c>
      <c r="AB11" s="281">
        <f t="shared" si="0"/>
        <v>0.58336642049816034</v>
      </c>
      <c r="AC11" s="281">
        <f t="shared" si="0"/>
        <v>0.60117678648563455</v>
      </c>
      <c r="AD11" s="281">
        <f t="shared" si="0"/>
        <v>0.62771565059971057</v>
      </c>
      <c r="AE11" s="281">
        <f t="shared" si="0"/>
        <v>0.76570686184252179</v>
      </c>
      <c r="AF11" s="281">
        <f t="shared" si="0"/>
        <v>0.58336642049816034</v>
      </c>
      <c r="AG11" s="281">
        <f t="shared" si="0"/>
        <v>0.60117678648563455</v>
      </c>
      <c r="AH11" s="281">
        <f t="shared" si="0"/>
        <v>0.62771565059971057</v>
      </c>
      <c r="AI11" s="281">
        <f t="shared" si="0"/>
        <v>0.76570686184252179</v>
      </c>
      <c r="AJ11" s="281">
        <f t="shared" si="0"/>
        <v>0.58336642049816034</v>
      </c>
      <c r="AK11" s="281">
        <f t="shared" si="0"/>
        <v>0.60117678648563455</v>
      </c>
      <c r="AL11" s="281">
        <f t="shared" si="0"/>
        <v>0.62771565059971057</v>
      </c>
      <c r="AM11" s="281">
        <f t="shared" si="0"/>
        <v>0.76570686184252179</v>
      </c>
      <c r="AN11" s="281">
        <f t="shared" si="0"/>
        <v>0.58703146029438413</v>
      </c>
      <c r="AO11" s="281">
        <f t="shared" si="0"/>
        <v>0.60117678648563455</v>
      </c>
      <c r="AP11" s="281">
        <f t="shared" ref="AP11:BW11" si="1">IFERROR(AP8/AP9*AP$10,0)</f>
        <v>0.62771565059971057</v>
      </c>
      <c r="AQ11" s="281">
        <f t="shared" si="1"/>
        <v>0.76570686184252179</v>
      </c>
      <c r="AR11" s="281">
        <f t="shared" si="1"/>
        <v>0.58336642049816034</v>
      </c>
      <c r="AS11" s="281">
        <f t="shared" si="1"/>
        <v>0.60117678648563455</v>
      </c>
      <c r="AT11" s="281">
        <f t="shared" si="1"/>
        <v>0.62771565059971057</v>
      </c>
      <c r="AU11" s="281">
        <f t="shared" si="1"/>
        <v>0.76570686184252179</v>
      </c>
      <c r="AV11" s="281">
        <f t="shared" si="1"/>
        <v>0.58336642049816034</v>
      </c>
      <c r="AW11" s="281">
        <f t="shared" si="1"/>
        <v>0.60117678648563455</v>
      </c>
      <c r="AX11" s="281">
        <f t="shared" si="1"/>
        <v>0.62771565059971057</v>
      </c>
      <c r="AY11" s="281">
        <f t="shared" si="1"/>
        <v>0.76570686184252179</v>
      </c>
      <c r="AZ11" s="281">
        <f t="shared" si="1"/>
        <v>0.58336642049816034</v>
      </c>
      <c r="BA11" s="281">
        <f t="shared" si="1"/>
        <v>0.60117678648563455</v>
      </c>
      <c r="BB11" s="281">
        <f t="shared" si="1"/>
        <v>0.62771565059971057</v>
      </c>
      <c r="BC11" s="281">
        <f t="shared" si="1"/>
        <v>0.76570686184252179</v>
      </c>
      <c r="BD11" s="281">
        <f t="shared" si="1"/>
        <v>0.58703146029438413</v>
      </c>
      <c r="BE11" s="281">
        <f t="shared" si="1"/>
        <v>0.60117678648563455</v>
      </c>
      <c r="BF11" s="281">
        <f t="shared" si="1"/>
        <v>0.62771565059971057</v>
      </c>
      <c r="BG11" s="281">
        <f t="shared" si="1"/>
        <v>0.76570686184252179</v>
      </c>
      <c r="BH11" s="281">
        <f t="shared" si="1"/>
        <v>0.58336642049816034</v>
      </c>
      <c r="BI11" s="281">
        <f t="shared" si="1"/>
        <v>0.60117678648563455</v>
      </c>
      <c r="BJ11" s="281">
        <f t="shared" si="1"/>
        <v>0.62771565059971057</v>
      </c>
      <c r="BK11" s="281">
        <f t="shared" si="1"/>
        <v>0.76570686184252179</v>
      </c>
      <c r="BL11" s="281">
        <f t="shared" si="1"/>
        <v>0.58336642049816034</v>
      </c>
      <c r="BM11" s="281">
        <f t="shared" si="1"/>
        <v>0.60117678648563455</v>
      </c>
      <c r="BN11" s="281">
        <f t="shared" si="1"/>
        <v>0.62771565059971057</v>
      </c>
      <c r="BO11" s="281">
        <f t="shared" si="1"/>
        <v>0.76570686184252179</v>
      </c>
      <c r="BP11" s="281">
        <f t="shared" si="1"/>
        <v>0.58336642049816034</v>
      </c>
      <c r="BQ11" s="281">
        <f t="shared" si="1"/>
        <v>0.60117678648563455</v>
      </c>
      <c r="BR11" s="281">
        <f t="shared" si="1"/>
        <v>0.62771565059971057</v>
      </c>
      <c r="BS11" s="281">
        <f t="shared" si="1"/>
        <v>0.76570686184252179</v>
      </c>
      <c r="BT11" s="281">
        <f t="shared" si="1"/>
        <v>0</v>
      </c>
      <c r="BU11" s="281">
        <f t="shared" si="1"/>
        <v>0</v>
      </c>
      <c r="BV11" s="281">
        <f t="shared" si="1"/>
        <v>0</v>
      </c>
      <c r="BW11" s="281">
        <f t="shared" si="1"/>
        <v>0</v>
      </c>
    </row>
    <row r="13" spans="1:76" x14ac:dyDescent="0.25">
      <c r="E13" s="289" t="str">
        <f t="shared" ref="E13:AJ13" si="2" xml:space="preserve"> E$11</f>
        <v>ebitda margin</v>
      </c>
      <c r="F13" s="289">
        <f t="shared" si="2"/>
        <v>0</v>
      </c>
      <c r="G13" s="289">
        <f t="shared" si="2"/>
        <v>0</v>
      </c>
      <c r="H13" s="289">
        <f t="shared" si="2"/>
        <v>0</v>
      </c>
      <c r="I13" s="289">
        <f t="shared" si="2"/>
        <v>0</v>
      </c>
      <c r="J13" s="289">
        <f t="shared" si="2"/>
        <v>0</v>
      </c>
      <c r="K13" s="289">
        <f t="shared" si="2"/>
        <v>0</v>
      </c>
      <c r="L13" s="289">
        <f t="shared" si="2"/>
        <v>0.30163836759011026</v>
      </c>
      <c r="M13" s="289">
        <f t="shared" si="2"/>
        <v>0.60117678648563455</v>
      </c>
      <c r="N13" s="289">
        <f t="shared" si="2"/>
        <v>0.62771565059971057</v>
      </c>
      <c r="O13" s="289">
        <f t="shared" si="2"/>
        <v>0.79571874354290617</v>
      </c>
      <c r="P13" s="289">
        <f t="shared" si="2"/>
        <v>0.30163836759011026</v>
      </c>
      <c r="Q13" s="289">
        <f t="shared" si="2"/>
        <v>0.60117678648563455</v>
      </c>
      <c r="R13" s="289">
        <f t="shared" si="2"/>
        <v>0.62771565059971057</v>
      </c>
      <c r="S13" s="289">
        <f t="shared" si="2"/>
        <v>0.79571874354290617</v>
      </c>
      <c r="T13" s="289">
        <f t="shared" si="2"/>
        <v>0.30163836759011026</v>
      </c>
      <c r="U13" s="289">
        <f t="shared" si="2"/>
        <v>0.60117678648563455</v>
      </c>
      <c r="V13" s="289">
        <f t="shared" si="2"/>
        <v>0.62771565059971057</v>
      </c>
      <c r="W13" s="289">
        <f t="shared" si="2"/>
        <v>0.79571874354290617</v>
      </c>
      <c r="X13" s="289">
        <f t="shared" si="2"/>
        <v>0.58703146029438413</v>
      </c>
      <c r="Y13" s="289">
        <f t="shared" si="2"/>
        <v>0.60117678648563455</v>
      </c>
      <c r="Z13" s="289">
        <f t="shared" si="2"/>
        <v>0.62771565059971057</v>
      </c>
      <c r="AA13" s="289">
        <f t="shared" si="2"/>
        <v>0.76570686184252179</v>
      </c>
      <c r="AB13" s="289">
        <f t="shared" si="2"/>
        <v>0.58336642049816034</v>
      </c>
      <c r="AC13" s="289">
        <f t="shared" si="2"/>
        <v>0.60117678648563455</v>
      </c>
      <c r="AD13" s="289">
        <f t="shared" si="2"/>
        <v>0.62771565059971057</v>
      </c>
      <c r="AE13" s="289">
        <f t="shared" si="2"/>
        <v>0.76570686184252179</v>
      </c>
      <c r="AF13" s="289">
        <f t="shared" si="2"/>
        <v>0.58336642049816034</v>
      </c>
      <c r="AG13" s="289">
        <f t="shared" si="2"/>
        <v>0.60117678648563455</v>
      </c>
      <c r="AH13" s="289">
        <f t="shared" si="2"/>
        <v>0.62771565059971057</v>
      </c>
      <c r="AI13" s="289">
        <f t="shared" si="2"/>
        <v>0.76570686184252179</v>
      </c>
      <c r="AJ13" s="289">
        <f t="shared" si="2"/>
        <v>0.58336642049816034</v>
      </c>
      <c r="AK13" s="289">
        <f t="shared" ref="AK13:BP13" si="3" xml:space="preserve"> AK$11</f>
        <v>0.60117678648563455</v>
      </c>
      <c r="AL13" s="289">
        <f t="shared" si="3"/>
        <v>0.62771565059971057</v>
      </c>
      <c r="AM13" s="289">
        <f t="shared" si="3"/>
        <v>0.76570686184252179</v>
      </c>
      <c r="AN13" s="289">
        <f t="shared" si="3"/>
        <v>0.58703146029438413</v>
      </c>
      <c r="AO13" s="289">
        <f t="shared" si="3"/>
        <v>0.60117678648563455</v>
      </c>
      <c r="AP13" s="289">
        <f t="shared" si="3"/>
        <v>0.62771565059971057</v>
      </c>
      <c r="AQ13" s="289">
        <f t="shared" si="3"/>
        <v>0.76570686184252179</v>
      </c>
      <c r="AR13" s="289">
        <f t="shared" si="3"/>
        <v>0.58336642049816034</v>
      </c>
      <c r="AS13" s="289">
        <f t="shared" si="3"/>
        <v>0.60117678648563455</v>
      </c>
      <c r="AT13" s="289">
        <f t="shared" si="3"/>
        <v>0.62771565059971057</v>
      </c>
      <c r="AU13" s="289">
        <f t="shared" si="3"/>
        <v>0.76570686184252179</v>
      </c>
      <c r="AV13" s="289">
        <f t="shared" si="3"/>
        <v>0.58336642049816034</v>
      </c>
      <c r="AW13" s="289">
        <f t="shared" si="3"/>
        <v>0.60117678648563455</v>
      </c>
      <c r="AX13" s="289">
        <f t="shared" si="3"/>
        <v>0.62771565059971057</v>
      </c>
      <c r="AY13" s="289">
        <f t="shared" si="3"/>
        <v>0.76570686184252179</v>
      </c>
      <c r="AZ13" s="289">
        <f t="shared" si="3"/>
        <v>0.58336642049816034</v>
      </c>
      <c r="BA13" s="289">
        <f t="shared" si="3"/>
        <v>0.60117678648563455</v>
      </c>
      <c r="BB13" s="289">
        <f t="shared" si="3"/>
        <v>0.62771565059971057</v>
      </c>
      <c r="BC13" s="289">
        <f t="shared" si="3"/>
        <v>0.76570686184252179</v>
      </c>
      <c r="BD13" s="289">
        <f t="shared" si="3"/>
        <v>0.58703146029438413</v>
      </c>
      <c r="BE13" s="289">
        <f t="shared" si="3"/>
        <v>0.60117678648563455</v>
      </c>
      <c r="BF13" s="289">
        <f t="shared" si="3"/>
        <v>0.62771565059971057</v>
      </c>
      <c r="BG13" s="289">
        <f t="shared" si="3"/>
        <v>0.76570686184252179</v>
      </c>
      <c r="BH13" s="289">
        <f t="shared" si="3"/>
        <v>0.58336642049816034</v>
      </c>
      <c r="BI13" s="289">
        <f t="shared" si="3"/>
        <v>0.60117678648563455</v>
      </c>
      <c r="BJ13" s="289">
        <f t="shared" si="3"/>
        <v>0.62771565059971057</v>
      </c>
      <c r="BK13" s="289">
        <f t="shared" si="3"/>
        <v>0.76570686184252179</v>
      </c>
      <c r="BL13" s="289">
        <f t="shared" si="3"/>
        <v>0.58336642049816034</v>
      </c>
      <c r="BM13" s="289">
        <f t="shared" si="3"/>
        <v>0.60117678648563455</v>
      </c>
      <c r="BN13" s="289">
        <f t="shared" si="3"/>
        <v>0.62771565059971057</v>
      </c>
      <c r="BO13" s="289">
        <f t="shared" si="3"/>
        <v>0.76570686184252179</v>
      </c>
      <c r="BP13" s="289">
        <f t="shared" si="3"/>
        <v>0.58336642049816034</v>
      </c>
      <c r="BQ13" s="289">
        <f t="shared" ref="BQ13:BW13" si="4" xml:space="preserve"> BQ$11</f>
        <v>0.60117678648563455</v>
      </c>
      <c r="BR13" s="289">
        <f t="shared" si="4"/>
        <v>0.62771565059971057</v>
      </c>
      <c r="BS13" s="289">
        <f t="shared" si="4"/>
        <v>0.76570686184252179</v>
      </c>
      <c r="BT13" s="289">
        <f t="shared" si="4"/>
        <v>0</v>
      </c>
      <c r="BU13" s="289">
        <f t="shared" si="4"/>
        <v>0</v>
      </c>
      <c r="BV13" s="289">
        <f t="shared" si="4"/>
        <v>0</v>
      </c>
      <c r="BW13" s="289">
        <f t="shared" si="4"/>
        <v>0</v>
      </c>
    </row>
    <row r="14" spans="1:76" x14ac:dyDescent="0.25">
      <c r="E14" s="11" t="str">
        <f>E13 &amp; " - maximum "</f>
        <v xml:space="preserve">ebitda margin - maximum </v>
      </c>
      <c r="F14" s="296">
        <f>MAX(J13:BW13)</f>
        <v>0.79571874354290617</v>
      </c>
    </row>
    <row r="18" spans="1:75" x14ac:dyDescent="0.25">
      <c r="A18" s="2" t="s">
        <v>259</v>
      </c>
    </row>
    <row r="19" spans="1:75" x14ac:dyDescent="0.25">
      <c r="E19" s="194" t="str">
        <f xml:space="preserve"> FinStat!E$15</f>
        <v>Profit before tax</v>
      </c>
      <c r="F19" s="194">
        <f xml:space="preserve"> FinStat!F$15</f>
        <v>0</v>
      </c>
      <c r="G19" s="194" t="str">
        <f xml:space="preserve"> FinStat!G$15</f>
        <v>USD k</v>
      </c>
      <c r="H19" s="194">
        <f xml:space="preserve"> FinStat!H$15</f>
        <v>228738.24449999997</v>
      </c>
      <c r="I19" s="194">
        <f xml:space="preserve"> FinStat!I$15</f>
        <v>0</v>
      </c>
      <c r="J19" s="194">
        <f xml:space="preserve"> FinStat!J$15</f>
        <v>0</v>
      </c>
      <c r="K19" s="194">
        <f xml:space="preserve"> FinStat!K$15</f>
        <v>0</v>
      </c>
      <c r="L19" s="194">
        <f xml:space="preserve"> FinStat!L$15</f>
        <v>-2735.8249999999998</v>
      </c>
      <c r="M19" s="194">
        <f xml:space="preserve"> FinStat!M$15</f>
        <v>701.12499999999909</v>
      </c>
      <c r="N19" s="194">
        <f xml:space="preserve"> FinStat!N$15</f>
        <v>1449.3949999999995</v>
      </c>
      <c r="O19" s="194">
        <f xml:space="preserve"> FinStat!O$15</f>
        <v>10230.3135</v>
      </c>
      <c r="P19" s="194">
        <f xml:space="preserve"> FinStat!P$15</f>
        <v>-2454.5749999999998</v>
      </c>
      <c r="Q19" s="194">
        <f xml:space="preserve"> FinStat!Q$15</f>
        <v>982.37499999999909</v>
      </c>
      <c r="R19" s="194">
        <f xml:space="preserve"> FinStat!R$15</f>
        <v>1730.6449999999995</v>
      </c>
      <c r="S19" s="194">
        <f xml:space="preserve"> FinStat!S$15</f>
        <v>10511.5635</v>
      </c>
      <c r="T19" s="194">
        <f xml:space="preserve"> FinStat!T$15</f>
        <v>-2173.3249999999998</v>
      </c>
      <c r="U19" s="194">
        <f xml:space="preserve"> FinStat!U$15</f>
        <v>1263.6249999999991</v>
      </c>
      <c r="V19" s="194">
        <f xml:space="preserve"> FinStat!V$15</f>
        <v>2011.8949999999995</v>
      </c>
      <c r="W19" s="194">
        <f xml:space="preserve"> FinStat!W$15</f>
        <v>10792.8135</v>
      </c>
      <c r="X19" s="194">
        <f xml:space="preserve"> FinStat!X$15</f>
        <v>1005.0480000000002</v>
      </c>
      <c r="Y19" s="194">
        <f xml:space="preserve"> FinStat!Y$15</f>
        <v>1544.8749999999991</v>
      </c>
      <c r="Z19" s="194">
        <f xml:space="preserve"> FinStat!Z$15</f>
        <v>2293.1449999999995</v>
      </c>
      <c r="AA19" s="194">
        <f xml:space="preserve"> FinStat!AA$15</f>
        <v>8183.3774999999987</v>
      </c>
      <c r="AB19" s="194">
        <f xml:space="preserve"> FinStat!AB$15</f>
        <v>1217.0199999999995</v>
      </c>
      <c r="AC19" s="194">
        <f xml:space="preserve"> FinStat!AC$15</f>
        <v>1755.8124999999991</v>
      </c>
      <c r="AD19" s="194">
        <f xml:space="preserve"> FinStat!AD$15</f>
        <v>2433.7699999999995</v>
      </c>
      <c r="AE19" s="194">
        <f xml:space="preserve"> FinStat!AE$15</f>
        <v>8253.6899999999987</v>
      </c>
      <c r="AF19" s="194">
        <f xml:space="preserve"> FinStat!AF$15</f>
        <v>1217.0199999999995</v>
      </c>
      <c r="AG19" s="194">
        <f xml:space="preserve"> FinStat!AG$15</f>
        <v>1755.8124999999991</v>
      </c>
      <c r="AH19" s="194">
        <f xml:space="preserve"> FinStat!AH$15</f>
        <v>2433.7699999999995</v>
      </c>
      <c r="AI19" s="194">
        <f xml:space="preserve"> FinStat!AI$15</f>
        <v>8253.6899999999987</v>
      </c>
      <c r="AJ19" s="194">
        <f xml:space="preserve"> FinStat!AJ$15</f>
        <v>1217.0199999999995</v>
      </c>
      <c r="AK19" s="194">
        <f xml:space="preserve"> FinStat!AK$15</f>
        <v>1755.8124999999991</v>
      </c>
      <c r="AL19" s="194">
        <f xml:space="preserve"> FinStat!AL$15</f>
        <v>2433.7699999999995</v>
      </c>
      <c r="AM19" s="194">
        <f xml:space="preserve"> FinStat!AM$15</f>
        <v>8253.6899999999987</v>
      </c>
      <c r="AN19" s="194">
        <f xml:space="preserve"> FinStat!AN$15</f>
        <v>1286.2980000000002</v>
      </c>
      <c r="AO19" s="194">
        <f xml:space="preserve"> FinStat!AO$15</f>
        <v>1755.8124999999991</v>
      </c>
      <c r="AP19" s="194">
        <f xml:space="preserve"> FinStat!AP$15</f>
        <v>2433.7699999999995</v>
      </c>
      <c r="AQ19" s="194">
        <f xml:space="preserve"> FinStat!AQ$15</f>
        <v>8253.6899999999987</v>
      </c>
      <c r="AR19" s="194">
        <f xml:space="preserve"> FinStat!AR$15</f>
        <v>1217.0199999999995</v>
      </c>
      <c r="AS19" s="194">
        <f xml:space="preserve"> FinStat!AS$15</f>
        <v>1755.8124999999991</v>
      </c>
      <c r="AT19" s="194">
        <f xml:space="preserve"> FinStat!AT$15</f>
        <v>2433.7699999999995</v>
      </c>
      <c r="AU19" s="194">
        <f xml:space="preserve"> FinStat!AU$15</f>
        <v>8253.6899999999987</v>
      </c>
      <c r="AV19" s="194">
        <f xml:space="preserve"> FinStat!AV$15</f>
        <v>1217.0199999999995</v>
      </c>
      <c r="AW19" s="194">
        <f xml:space="preserve"> FinStat!AW$15</f>
        <v>1755.8124999999991</v>
      </c>
      <c r="AX19" s="194">
        <f xml:space="preserve"> FinStat!AX$15</f>
        <v>2433.7699999999995</v>
      </c>
      <c r="AY19" s="194">
        <f xml:space="preserve"> FinStat!AY$15</f>
        <v>8253.6899999999987</v>
      </c>
      <c r="AZ19" s="194">
        <f xml:space="preserve"> FinStat!AZ$15</f>
        <v>1217.0199999999995</v>
      </c>
      <c r="BA19" s="194">
        <f xml:space="preserve"> FinStat!BA$15</f>
        <v>1755.8124999999991</v>
      </c>
      <c r="BB19" s="194">
        <f xml:space="preserve"> FinStat!BB$15</f>
        <v>2433.7699999999995</v>
      </c>
      <c r="BC19" s="194">
        <f xml:space="preserve"> FinStat!BC$15</f>
        <v>8253.6899999999987</v>
      </c>
      <c r="BD19" s="194">
        <f xml:space="preserve"> FinStat!BD$15</f>
        <v>1286.2980000000002</v>
      </c>
      <c r="BE19" s="194">
        <f xml:space="preserve"> FinStat!BE$15</f>
        <v>1755.8124999999991</v>
      </c>
      <c r="BF19" s="194">
        <f xml:space="preserve"> FinStat!BF$15</f>
        <v>2433.7699999999995</v>
      </c>
      <c r="BG19" s="194">
        <f xml:space="preserve"> FinStat!BG$15</f>
        <v>8253.6899999999987</v>
      </c>
      <c r="BH19" s="194">
        <f xml:space="preserve"> FinStat!BH$15</f>
        <v>3967.0199999999995</v>
      </c>
      <c r="BI19" s="194">
        <f xml:space="preserve"> FinStat!BI$15</f>
        <v>4505.8124999999991</v>
      </c>
      <c r="BJ19" s="194">
        <f xml:space="preserve"> FinStat!BJ$15</f>
        <v>5183.7699999999995</v>
      </c>
      <c r="BK19" s="194">
        <f xml:space="preserve"> FinStat!BK$15</f>
        <v>11003.689999999999</v>
      </c>
      <c r="BL19" s="194">
        <f xml:space="preserve"> FinStat!BL$15</f>
        <v>3967.0199999999995</v>
      </c>
      <c r="BM19" s="194">
        <f xml:space="preserve"> FinStat!BM$15</f>
        <v>4505.8124999999991</v>
      </c>
      <c r="BN19" s="194">
        <f xml:space="preserve"> FinStat!BN$15</f>
        <v>5183.7699999999995</v>
      </c>
      <c r="BO19" s="194">
        <f xml:space="preserve"> FinStat!BO$15</f>
        <v>11003.689999999999</v>
      </c>
      <c r="BP19" s="194">
        <f xml:space="preserve"> FinStat!BP$15</f>
        <v>3967.0199999999995</v>
      </c>
      <c r="BQ19" s="194">
        <f xml:space="preserve"> FinStat!BQ$15</f>
        <v>4505.8124999999991</v>
      </c>
      <c r="BR19" s="194">
        <f xml:space="preserve"> FinStat!BR$15</f>
        <v>5183.7699999999995</v>
      </c>
      <c r="BS19" s="194">
        <f xml:space="preserve"> FinStat!BS$15</f>
        <v>11003.689999999999</v>
      </c>
      <c r="BT19" s="194">
        <f xml:space="preserve"> FinStat!BT$15</f>
        <v>0</v>
      </c>
      <c r="BU19" s="194">
        <f xml:space="preserve"> FinStat!BU$15</f>
        <v>0</v>
      </c>
      <c r="BV19" s="194">
        <f xml:space="preserve"> FinStat!BV$15</f>
        <v>0</v>
      </c>
      <c r="BW19" s="194">
        <f xml:space="preserve"> FinStat!BW$15</f>
        <v>0</v>
      </c>
    </row>
    <row r="20" spans="1:75" x14ac:dyDescent="0.25">
      <c r="E20" s="194" t="str">
        <f xml:space="preserve"> FinStat!E$9</f>
        <v>Operating Revenue</v>
      </c>
      <c r="F20" s="194">
        <f xml:space="preserve"> FinStat!F$9</f>
        <v>0</v>
      </c>
      <c r="G20" s="194" t="str">
        <f xml:space="preserve"> FinStat!G$9</f>
        <v>USDK / ORD</v>
      </c>
      <c r="H20" s="194">
        <f xml:space="preserve"> FinStat!H$9</f>
        <v>0</v>
      </c>
      <c r="I20" s="194">
        <f xml:space="preserve"> FinStat!I$9</f>
        <v>0</v>
      </c>
      <c r="J20" s="194">
        <f xml:space="preserve"> FinStat!J$9</f>
        <v>0</v>
      </c>
      <c r="K20" s="194">
        <f xml:space="preserve"> FinStat!K$9</f>
        <v>0</v>
      </c>
      <c r="L20" s="194">
        <f xml:space="preserve"> FinStat!L$9</f>
        <v>3776.625</v>
      </c>
      <c r="M20" s="194">
        <f xml:space="preserve"> FinStat!M$9</f>
        <v>7494.9874999999993</v>
      </c>
      <c r="N20" s="194">
        <f xml:space="preserve"> FinStat!N$9</f>
        <v>8258.15</v>
      </c>
      <c r="O20" s="194">
        <f xml:space="preserve"> FinStat!O$9</f>
        <v>17461.416000000001</v>
      </c>
      <c r="P20" s="194">
        <f xml:space="preserve"> FinStat!P$9</f>
        <v>3776.625</v>
      </c>
      <c r="Q20" s="194">
        <f xml:space="preserve"> FinStat!Q$9</f>
        <v>7494.9874999999993</v>
      </c>
      <c r="R20" s="194">
        <f xml:space="preserve"> FinStat!R$9</f>
        <v>8258.15</v>
      </c>
      <c r="S20" s="194">
        <f xml:space="preserve"> FinStat!S$9</f>
        <v>17461.416000000001</v>
      </c>
      <c r="T20" s="194">
        <f xml:space="preserve"> FinStat!T$9</f>
        <v>3776.625</v>
      </c>
      <c r="U20" s="194">
        <f xml:space="preserve"> FinStat!U$9</f>
        <v>7494.9874999999993</v>
      </c>
      <c r="V20" s="194">
        <f xml:space="preserve"> FinStat!V$9</f>
        <v>8258.15</v>
      </c>
      <c r="W20" s="194">
        <f xml:space="preserve"> FinStat!W$9</f>
        <v>17461.416000000001</v>
      </c>
      <c r="X20" s="194">
        <f xml:space="preserve"> FinStat!X$9</f>
        <v>6875.7780000000002</v>
      </c>
      <c r="Y20" s="194">
        <f xml:space="preserve"> FinStat!Y$9</f>
        <v>7494.9874999999993</v>
      </c>
      <c r="Z20" s="194">
        <f xml:space="preserve"> FinStat!Z$9</f>
        <v>8258.15</v>
      </c>
      <c r="AA20" s="194">
        <f xml:space="preserve"> FinStat!AA$9</f>
        <v>14370.63</v>
      </c>
      <c r="AB20" s="194">
        <f xml:space="preserve"> FinStat!AB$9</f>
        <v>6800.2199999999993</v>
      </c>
      <c r="AC20" s="194">
        <f xml:space="preserve"> FinStat!AC$9</f>
        <v>7494.9874999999993</v>
      </c>
      <c r="AD20" s="194">
        <f xml:space="preserve"> FinStat!AD$9</f>
        <v>8258.15</v>
      </c>
      <c r="AE20" s="194">
        <f xml:space="preserve"> FinStat!AE$9</f>
        <v>14370.63</v>
      </c>
      <c r="AF20" s="194">
        <f xml:space="preserve"> FinStat!AF$9</f>
        <v>6800.2199999999993</v>
      </c>
      <c r="AG20" s="194">
        <f xml:space="preserve"> FinStat!AG$9</f>
        <v>7494.9874999999993</v>
      </c>
      <c r="AH20" s="194">
        <f xml:space="preserve"> FinStat!AH$9</f>
        <v>8258.15</v>
      </c>
      <c r="AI20" s="194">
        <f xml:space="preserve"> FinStat!AI$9</f>
        <v>14370.63</v>
      </c>
      <c r="AJ20" s="194">
        <f xml:space="preserve"> FinStat!AJ$9</f>
        <v>6800.2199999999993</v>
      </c>
      <c r="AK20" s="194">
        <f xml:space="preserve"> FinStat!AK$9</f>
        <v>7494.9874999999993</v>
      </c>
      <c r="AL20" s="194">
        <f xml:space="preserve"> FinStat!AL$9</f>
        <v>8258.15</v>
      </c>
      <c r="AM20" s="194">
        <f xml:space="preserve"> FinStat!AM$9</f>
        <v>14370.63</v>
      </c>
      <c r="AN20" s="194">
        <f xml:space="preserve"> FinStat!AN$9</f>
        <v>6875.7780000000002</v>
      </c>
      <c r="AO20" s="194">
        <f xml:space="preserve"> FinStat!AO$9</f>
        <v>7494.9874999999993</v>
      </c>
      <c r="AP20" s="194">
        <f xml:space="preserve"> FinStat!AP$9</f>
        <v>8258.15</v>
      </c>
      <c r="AQ20" s="194">
        <f xml:space="preserve"> FinStat!AQ$9</f>
        <v>14370.63</v>
      </c>
      <c r="AR20" s="194">
        <f xml:space="preserve"> FinStat!AR$9</f>
        <v>6800.2199999999993</v>
      </c>
      <c r="AS20" s="194">
        <f xml:space="preserve"> FinStat!AS$9</f>
        <v>7494.9874999999993</v>
      </c>
      <c r="AT20" s="194">
        <f xml:space="preserve"> FinStat!AT$9</f>
        <v>8258.15</v>
      </c>
      <c r="AU20" s="194">
        <f xml:space="preserve"> FinStat!AU$9</f>
        <v>14370.63</v>
      </c>
      <c r="AV20" s="194">
        <f xml:space="preserve"> FinStat!AV$9</f>
        <v>6800.2199999999993</v>
      </c>
      <c r="AW20" s="194">
        <f xml:space="preserve"> FinStat!AW$9</f>
        <v>7494.9874999999993</v>
      </c>
      <c r="AX20" s="194">
        <f xml:space="preserve"> FinStat!AX$9</f>
        <v>8258.15</v>
      </c>
      <c r="AY20" s="194">
        <f xml:space="preserve"> FinStat!AY$9</f>
        <v>14370.63</v>
      </c>
      <c r="AZ20" s="194">
        <f xml:space="preserve"> FinStat!AZ$9</f>
        <v>6800.2199999999993</v>
      </c>
      <c r="BA20" s="194">
        <f xml:space="preserve"> FinStat!BA$9</f>
        <v>7494.9874999999993</v>
      </c>
      <c r="BB20" s="194">
        <f xml:space="preserve"> FinStat!BB$9</f>
        <v>8258.15</v>
      </c>
      <c r="BC20" s="194">
        <f xml:space="preserve"> FinStat!BC$9</f>
        <v>14370.63</v>
      </c>
      <c r="BD20" s="194">
        <f xml:space="preserve"> FinStat!BD$9</f>
        <v>6875.7780000000002</v>
      </c>
      <c r="BE20" s="194">
        <f xml:space="preserve"> FinStat!BE$9</f>
        <v>7494.9874999999993</v>
      </c>
      <c r="BF20" s="194">
        <f xml:space="preserve"> FinStat!BF$9</f>
        <v>8258.15</v>
      </c>
      <c r="BG20" s="194">
        <f xml:space="preserve"> FinStat!BG$9</f>
        <v>14370.63</v>
      </c>
      <c r="BH20" s="194">
        <f xml:space="preserve"> FinStat!BH$9</f>
        <v>6800.2199999999993</v>
      </c>
      <c r="BI20" s="194">
        <f xml:space="preserve"> FinStat!BI$9</f>
        <v>7494.9874999999993</v>
      </c>
      <c r="BJ20" s="194">
        <f xml:space="preserve"> FinStat!BJ$9</f>
        <v>8258.15</v>
      </c>
      <c r="BK20" s="194">
        <f xml:space="preserve"> FinStat!BK$9</f>
        <v>14370.63</v>
      </c>
      <c r="BL20" s="194">
        <f xml:space="preserve"> FinStat!BL$9</f>
        <v>6800.2199999999993</v>
      </c>
      <c r="BM20" s="194">
        <f xml:space="preserve"> FinStat!BM$9</f>
        <v>7494.9874999999993</v>
      </c>
      <c r="BN20" s="194">
        <f xml:space="preserve"> FinStat!BN$9</f>
        <v>8258.15</v>
      </c>
      <c r="BO20" s="194">
        <f xml:space="preserve"> FinStat!BO$9</f>
        <v>14370.63</v>
      </c>
      <c r="BP20" s="194">
        <f xml:space="preserve"> FinStat!BP$9</f>
        <v>6800.2199999999993</v>
      </c>
      <c r="BQ20" s="194">
        <f xml:space="preserve"> FinStat!BQ$9</f>
        <v>7494.9874999999993</v>
      </c>
      <c r="BR20" s="194">
        <f xml:space="preserve"> FinStat!BR$9</f>
        <v>8258.15</v>
      </c>
      <c r="BS20" s="194">
        <f xml:space="preserve"> FinStat!BS$9</f>
        <v>14370.63</v>
      </c>
      <c r="BT20" s="194">
        <f xml:space="preserve"> FinStat!BT$9</f>
        <v>0</v>
      </c>
      <c r="BU20" s="194">
        <f xml:space="preserve"> FinStat!BU$9</f>
        <v>0</v>
      </c>
      <c r="BV20" s="194">
        <f xml:space="preserve"> FinStat!BV$9</f>
        <v>0</v>
      </c>
      <c r="BW20" s="194">
        <f xml:space="preserve"> FinStat!BW$9</f>
        <v>0</v>
      </c>
    </row>
    <row r="21" spans="1:75" x14ac:dyDescent="0.25">
      <c r="E21" s="194" t="str">
        <f xml:space="preserve"> Time!E$63</f>
        <v>Forecast period flag</v>
      </c>
      <c r="F21" s="194">
        <f xml:space="preserve"> Time!F$63</f>
        <v>0</v>
      </c>
      <c r="G21" s="194" t="str">
        <f xml:space="preserve"> Time!G$63</f>
        <v>flag</v>
      </c>
      <c r="H21" s="194">
        <f xml:space="preserve"> Time!H$63</f>
        <v>60</v>
      </c>
      <c r="I21" s="194">
        <f xml:space="preserve"> Time!I$63</f>
        <v>0</v>
      </c>
      <c r="J21" s="194">
        <f xml:space="preserve"> Time!J$63</f>
        <v>0</v>
      </c>
      <c r="K21" s="194">
        <f xml:space="preserve"> Time!K$63</f>
        <v>0</v>
      </c>
      <c r="L21" s="194">
        <f xml:space="preserve"> Time!L$63</f>
        <v>1</v>
      </c>
      <c r="M21" s="194">
        <f xml:space="preserve"> Time!M$63</f>
        <v>1</v>
      </c>
      <c r="N21" s="194">
        <f xml:space="preserve"> Time!N$63</f>
        <v>1</v>
      </c>
      <c r="O21" s="194">
        <f xml:space="preserve"> Time!O$63</f>
        <v>1</v>
      </c>
      <c r="P21" s="194">
        <f xml:space="preserve"> Time!P$63</f>
        <v>1</v>
      </c>
      <c r="Q21" s="194">
        <f xml:space="preserve"> Time!Q$63</f>
        <v>1</v>
      </c>
      <c r="R21" s="194">
        <f xml:space="preserve"> Time!R$63</f>
        <v>1</v>
      </c>
      <c r="S21" s="194">
        <f xml:space="preserve"> Time!S$63</f>
        <v>1</v>
      </c>
      <c r="T21" s="194">
        <f xml:space="preserve"> Time!T$63</f>
        <v>1</v>
      </c>
      <c r="U21" s="194">
        <f xml:space="preserve"> Time!U$63</f>
        <v>1</v>
      </c>
      <c r="V21" s="194">
        <f xml:space="preserve"> Time!V$63</f>
        <v>1</v>
      </c>
      <c r="W21" s="194">
        <f xml:space="preserve"> Time!W$63</f>
        <v>1</v>
      </c>
      <c r="X21" s="194">
        <f xml:space="preserve"> Time!X$63</f>
        <v>1</v>
      </c>
      <c r="Y21" s="194">
        <f xml:space="preserve"> Time!Y$63</f>
        <v>1</v>
      </c>
      <c r="Z21" s="194">
        <f xml:space="preserve"> Time!Z$63</f>
        <v>1</v>
      </c>
      <c r="AA21" s="194">
        <f xml:space="preserve"> Time!AA$63</f>
        <v>1</v>
      </c>
      <c r="AB21" s="194">
        <f xml:space="preserve"> Time!AB$63</f>
        <v>1</v>
      </c>
      <c r="AC21" s="194">
        <f xml:space="preserve"> Time!AC$63</f>
        <v>1</v>
      </c>
      <c r="AD21" s="194">
        <f xml:space="preserve"> Time!AD$63</f>
        <v>1</v>
      </c>
      <c r="AE21" s="194">
        <f xml:space="preserve"> Time!AE$63</f>
        <v>1</v>
      </c>
      <c r="AF21" s="194">
        <f xml:space="preserve"> Time!AF$63</f>
        <v>1</v>
      </c>
      <c r="AG21" s="194">
        <f xml:space="preserve"> Time!AG$63</f>
        <v>1</v>
      </c>
      <c r="AH21" s="194">
        <f xml:space="preserve"> Time!AH$63</f>
        <v>1</v>
      </c>
      <c r="AI21" s="194">
        <f xml:space="preserve"> Time!AI$63</f>
        <v>1</v>
      </c>
      <c r="AJ21" s="194">
        <f xml:space="preserve"> Time!AJ$63</f>
        <v>1</v>
      </c>
      <c r="AK21" s="194">
        <f xml:space="preserve"> Time!AK$63</f>
        <v>1</v>
      </c>
      <c r="AL21" s="194">
        <f xml:space="preserve"> Time!AL$63</f>
        <v>1</v>
      </c>
      <c r="AM21" s="194">
        <f xml:space="preserve"> Time!AM$63</f>
        <v>1</v>
      </c>
      <c r="AN21" s="194">
        <f xml:space="preserve"> Time!AN$63</f>
        <v>1</v>
      </c>
      <c r="AO21" s="194">
        <f xml:space="preserve"> Time!AO$63</f>
        <v>1</v>
      </c>
      <c r="AP21" s="194">
        <f xml:space="preserve"> Time!AP$63</f>
        <v>1</v>
      </c>
      <c r="AQ21" s="194">
        <f xml:space="preserve"> Time!AQ$63</f>
        <v>1</v>
      </c>
      <c r="AR21" s="194">
        <f xml:space="preserve"> Time!AR$63</f>
        <v>1</v>
      </c>
      <c r="AS21" s="194">
        <f xml:space="preserve"> Time!AS$63</f>
        <v>1</v>
      </c>
      <c r="AT21" s="194">
        <f xml:space="preserve"> Time!AT$63</f>
        <v>1</v>
      </c>
      <c r="AU21" s="194">
        <f xml:space="preserve"> Time!AU$63</f>
        <v>1</v>
      </c>
      <c r="AV21" s="194">
        <f xml:space="preserve"> Time!AV$63</f>
        <v>1</v>
      </c>
      <c r="AW21" s="194">
        <f xml:space="preserve"> Time!AW$63</f>
        <v>1</v>
      </c>
      <c r="AX21" s="194">
        <f xml:space="preserve"> Time!AX$63</f>
        <v>1</v>
      </c>
      <c r="AY21" s="194">
        <f xml:space="preserve"> Time!AY$63</f>
        <v>1</v>
      </c>
      <c r="AZ21" s="194">
        <f xml:space="preserve"> Time!AZ$63</f>
        <v>1</v>
      </c>
      <c r="BA21" s="194">
        <f xml:space="preserve"> Time!BA$63</f>
        <v>1</v>
      </c>
      <c r="BB21" s="194">
        <f xml:space="preserve"> Time!BB$63</f>
        <v>1</v>
      </c>
      <c r="BC21" s="194">
        <f xml:space="preserve"> Time!BC$63</f>
        <v>1</v>
      </c>
      <c r="BD21" s="194">
        <f xml:space="preserve"> Time!BD$63</f>
        <v>1</v>
      </c>
      <c r="BE21" s="194">
        <f xml:space="preserve"> Time!BE$63</f>
        <v>1</v>
      </c>
      <c r="BF21" s="194">
        <f xml:space="preserve"> Time!BF$63</f>
        <v>1</v>
      </c>
      <c r="BG21" s="194">
        <f xml:space="preserve"> Time!BG$63</f>
        <v>1</v>
      </c>
      <c r="BH21" s="194">
        <f xml:space="preserve"> Time!BH$63</f>
        <v>1</v>
      </c>
      <c r="BI21" s="194">
        <f xml:space="preserve"> Time!BI$63</f>
        <v>1</v>
      </c>
      <c r="BJ21" s="194">
        <f xml:space="preserve"> Time!BJ$63</f>
        <v>1</v>
      </c>
      <c r="BK21" s="194">
        <f xml:space="preserve"> Time!BK$63</f>
        <v>1</v>
      </c>
      <c r="BL21" s="194">
        <f xml:space="preserve"> Time!BL$63</f>
        <v>1</v>
      </c>
      <c r="BM21" s="194">
        <f xml:space="preserve"> Time!BM$63</f>
        <v>1</v>
      </c>
      <c r="BN21" s="194">
        <f xml:space="preserve"> Time!BN$63</f>
        <v>1</v>
      </c>
      <c r="BO21" s="194">
        <f xml:space="preserve"> Time!BO$63</f>
        <v>1</v>
      </c>
      <c r="BP21" s="194">
        <f xml:space="preserve"> Time!BP$63</f>
        <v>1</v>
      </c>
      <c r="BQ21" s="194">
        <f xml:space="preserve"> Time!BQ$63</f>
        <v>1</v>
      </c>
      <c r="BR21" s="194">
        <f xml:space="preserve"> Time!BR$63</f>
        <v>1</v>
      </c>
      <c r="BS21" s="194">
        <f xml:space="preserve"> Time!BS$63</f>
        <v>1</v>
      </c>
      <c r="BT21" s="194">
        <f xml:space="preserve"> Time!BT$63</f>
        <v>0</v>
      </c>
      <c r="BU21" s="194">
        <f xml:space="preserve"> Time!BU$63</f>
        <v>0</v>
      </c>
      <c r="BV21" s="194">
        <f xml:space="preserve"> Time!BV$63</f>
        <v>0</v>
      </c>
      <c r="BW21" s="194">
        <f xml:space="preserve"> Time!BW$63</f>
        <v>0</v>
      </c>
    </row>
    <row r="22" spans="1:75" x14ac:dyDescent="0.25">
      <c r="E22" s="11" t="s">
        <v>262</v>
      </c>
      <c r="J22" s="281">
        <f t="shared" ref="J22:BU22" si="5">IFERROR(J19/J20*J$10,0)</f>
        <v>0</v>
      </c>
      <c r="K22" s="281">
        <f t="shared" si="5"/>
        <v>0</v>
      </c>
      <c r="L22" s="281">
        <f t="shared" si="5"/>
        <v>-0.72441002217588446</v>
      </c>
      <c r="M22" s="281">
        <f t="shared" si="5"/>
        <v>9.3545853145185251E-2</v>
      </c>
      <c r="N22" s="281">
        <f t="shared" si="5"/>
        <v>0.1755108589696239</v>
      </c>
      <c r="O22" s="281">
        <f t="shared" si="5"/>
        <v>0.58588109349207418</v>
      </c>
      <c r="P22" s="281">
        <f t="shared" si="5"/>
        <v>-0.64993876807996553</v>
      </c>
      <c r="Q22" s="281">
        <f t="shared" si="5"/>
        <v>0.13107093240649156</v>
      </c>
      <c r="R22" s="281">
        <f t="shared" si="5"/>
        <v>0.20956812361122037</v>
      </c>
      <c r="S22" s="281">
        <f t="shared" si="5"/>
        <v>0.60198803464736195</v>
      </c>
      <c r="T22" s="281">
        <f t="shared" si="5"/>
        <v>-0.57546751398404661</v>
      </c>
      <c r="U22" s="281">
        <f t="shared" si="5"/>
        <v>0.16859601166779786</v>
      </c>
      <c r="V22" s="281">
        <f t="shared" si="5"/>
        <v>0.24362538825281688</v>
      </c>
      <c r="W22" s="281">
        <f t="shared" si="5"/>
        <v>0.6180949758026496</v>
      </c>
      <c r="X22" s="281">
        <f t="shared" si="5"/>
        <v>0.14617225861567959</v>
      </c>
      <c r="Y22" s="281">
        <f t="shared" si="5"/>
        <v>0.20612109092910419</v>
      </c>
      <c r="Z22" s="281">
        <f t="shared" si="5"/>
        <v>0.27768265289441335</v>
      </c>
      <c r="AA22" s="281">
        <f t="shared" si="5"/>
        <v>0.56945154805321685</v>
      </c>
      <c r="AB22" s="281">
        <f t="shared" si="5"/>
        <v>0.17896773927902326</v>
      </c>
      <c r="AC22" s="281">
        <f t="shared" si="5"/>
        <v>0.23426490037508391</v>
      </c>
      <c r="AD22" s="281">
        <f t="shared" si="5"/>
        <v>0.29471128521521162</v>
      </c>
      <c r="AE22" s="281">
        <f t="shared" si="5"/>
        <v>0.57434433980973687</v>
      </c>
      <c r="AF22" s="281">
        <f t="shared" si="5"/>
        <v>0.17896773927902326</v>
      </c>
      <c r="AG22" s="281">
        <f t="shared" si="5"/>
        <v>0.23426490037508391</v>
      </c>
      <c r="AH22" s="281">
        <f t="shared" si="5"/>
        <v>0.29471128521521162</v>
      </c>
      <c r="AI22" s="281">
        <f t="shared" si="5"/>
        <v>0.57434433980973687</v>
      </c>
      <c r="AJ22" s="281">
        <f t="shared" si="5"/>
        <v>0.17896773927902326</v>
      </c>
      <c r="AK22" s="281">
        <f t="shared" si="5"/>
        <v>0.23426490037508391</v>
      </c>
      <c r="AL22" s="281">
        <f t="shared" si="5"/>
        <v>0.29471128521521162</v>
      </c>
      <c r="AM22" s="281">
        <f t="shared" si="5"/>
        <v>0.57434433980973687</v>
      </c>
      <c r="AN22" s="281">
        <f t="shared" si="5"/>
        <v>0.18707672062710579</v>
      </c>
      <c r="AO22" s="281">
        <f t="shared" si="5"/>
        <v>0.23426490037508391</v>
      </c>
      <c r="AP22" s="281">
        <f t="shared" si="5"/>
        <v>0.29471128521521162</v>
      </c>
      <c r="AQ22" s="281">
        <f t="shared" si="5"/>
        <v>0.57434433980973687</v>
      </c>
      <c r="AR22" s="281">
        <f t="shared" si="5"/>
        <v>0.17896773927902326</v>
      </c>
      <c r="AS22" s="281">
        <f t="shared" si="5"/>
        <v>0.23426490037508391</v>
      </c>
      <c r="AT22" s="281">
        <f t="shared" si="5"/>
        <v>0.29471128521521162</v>
      </c>
      <c r="AU22" s="281">
        <f t="shared" si="5"/>
        <v>0.57434433980973687</v>
      </c>
      <c r="AV22" s="281">
        <f t="shared" si="5"/>
        <v>0.17896773927902326</v>
      </c>
      <c r="AW22" s="281">
        <f t="shared" si="5"/>
        <v>0.23426490037508391</v>
      </c>
      <c r="AX22" s="281">
        <f t="shared" si="5"/>
        <v>0.29471128521521162</v>
      </c>
      <c r="AY22" s="281">
        <f t="shared" si="5"/>
        <v>0.57434433980973687</v>
      </c>
      <c r="AZ22" s="281">
        <f t="shared" si="5"/>
        <v>0.17896773927902326</v>
      </c>
      <c r="BA22" s="281">
        <f t="shared" si="5"/>
        <v>0.23426490037508391</v>
      </c>
      <c r="BB22" s="281">
        <f t="shared" si="5"/>
        <v>0.29471128521521162</v>
      </c>
      <c r="BC22" s="281">
        <f t="shared" si="5"/>
        <v>0.57434433980973687</v>
      </c>
      <c r="BD22" s="281">
        <f t="shared" si="5"/>
        <v>0.18707672062710579</v>
      </c>
      <c r="BE22" s="281">
        <f t="shared" si="5"/>
        <v>0.23426490037508391</v>
      </c>
      <c r="BF22" s="281">
        <f t="shared" si="5"/>
        <v>0.29471128521521162</v>
      </c>
      <c r="BG22" s="281">
        <f t="shared" si="5"/>
        <v>0.57434433980973687</v>
      </c>
      <c r="BH22" s="281">
        <f t="shared" si="5"/>
        <v>0.58336642049816034</v>
      </c>
      <c r="BI22" s="281">
        <f t="shared" si="5"/>
        <v>0.60117678648563455</v>
      </c>
      <c r="BJ22" s="281">
        <f t="shared" si="5"/>
        <v>0.62771565059971057</v>
      </c>
      <c r="BK22" s="281">
        <f t="shared" si="5"/>
        <v>0.76570686184252179</v>
      </c>
      <c r="BL22" s="281">
        <f t="shared" si="5"/>
        <v>0.58336642049816034</v>
      </c>
      <c r="BM22" s="281">
        <f t="shared" si="5"/>
        <v>0.60117678648563455</v>
      </c>
      <c r="BN22" s="281">
        <f t="shared" si="5"/>
        <v>0.62771565059971057</v>
      </c>
      <c r="BO22" s="281">
        <f t="shared" si="5"/>
        <v>0.76570686184252179</v>
      </c>
      <c r="BP22" s="281">
        <f t="shared" si="5"/>
        <v>0.58336642049816034</v>
      </c>
      <c r="BQ22" s="281">
        <f t="shared" si="5"/>
        <v>0.60117678648563455</v>
      </c>
      <c r="BR22" s="281">
        <f t="shared" si="5"/>
        <v>0.62771565059971057</v>
      </c>
      <c r="BS22" s="281">
        <f t="shared" si="5"/>
        <v>0.76570686184252179</v>
      </c>
      <c r="BT22" s="281">
        <f t="shared" si="5"/>
        <v>0</v>
      </c>
      <c r="BU22" s="281">
        <f t="shared" si="5"/>
        <v>0</v>
      </c>
      <c r="BV22" s="281">
        <f t="shared" ref="BV22:BW22" si="6">IFERROR(BV19/BV20*BV$10,0)</f>
        <v>0</v>
      </c>
      <c r="BW22" s="281">
        <f t="shared" si="6"/>
        <v>0</v>
      </c>
    </row>
    <row r="24" spans="1:75" x14ac:dyDescent="0.25">
      <c r="E24" s="295" t="str">
        <f t="shared" ref="E24:AJ24" si="7" xml:space="preserve"> E$22</f>
        <v>NET PROFIT BEFORE TAX</v>
      </c>
      <c r="F24" s="295">
        <f t="shared" si="7"/>
        <v>0</v>
      </c>
      <c r="G24" s="295">
        <f t="shared" si="7"/>
        <v>0</v>
      </c>
      <c r="H24" s="295">
        <f t="shared" si="7"/>
        <v>0</v>
      </c>
      <c r="I24" s="295">
        <f t="shared" si="7"/>
        <v>0</v>
      </c>
      <c r="J24" s="295">
        <f t="shared" si="7"/>
        <v>0</v>
      </c>
      <c r="K24" s="295">
        <f t="shared" si="7"/>
        <v>0</v>
      </c>
      <c r="L24" s="295">
        <f t="shared" si="7"/>
        <v>-0.72441002217588446</v>
      </c>
      <c r="M24" s="295">
        <f t="shared" si="7"/>
        <v>9.3545853145185251E-2</v>
      </c>
      <c r="N24" s="295">
        <f t="shared" si="7"/>
        <v>0.1755108589696239</v>
      </c>
      <c r="O24" s="295">
        <f t="shared" si="7"/>
        <v>0.58588109349207418</v>
      </c>
      <c r="P24" s="295">
        <f t="shared" si="7"/>
        <v>-0.64993876807996553</v>
      </c>
      <c r="Q24" s="295">
        <f t="shared" si="7"/>
        <v>0.13107093240649156</v>
      </c>
      <c r="R24" s="295">
        <f t="shared" si="7"/>
        <v>0.20956812361122037</v>
      </c>
      <c r="S24" s="295">
        <f t="shared" si="7"/>
        <v>0.60198803464736195</v>
      </c>
      <c r="T24" s="295">
        <f t="shared" si="7"/>
        <v>-0.57546751398404661</v>
      </c>
      <c r="U24" s="295">
        <f t="shared" si="7"/>
        <v>0.16859601166779786</v>
      </c>
      <c r="V24" s="295">
        <f t="shared" si="7"/>
        <v>0.24362538825281688</v>
      </c>
      <c r="W24" s="295">
        <f t="shared" si="7"/>
        <v>0.6180949758026496</v>
      </c>
      <c r="X24" s="295">
        <f t="shared" si="7"/>
        <v>0.14617225861567959</v>
      </c>
      <c r="Y24" s="295">
        <f t="shared" si="7"/>
        <v>0.20612109092910419</v>
      </c>
      <c r="Z24" s="295">
        <f t="shared" si="7"/>
        <v>0.27768265289441335</v>
      </c>
      <c r="AA24" s="295">
        <f t="shared" si="7"/>
        <v>0.56945154805321685</v>
      </c>
      <c r="AB24" s="295">
        <f t="shared" si="7"/>
        <v>0.17896773927902326</v>
      </c>
      <c r="AC24" s="295">
        <f t="shared" si="7"/>
        <v>0.23426490037508391</v>
      </c>
      <c r="AD24" s="295">
        <f t="shared" si="7"/>
        <v>0.29471128521521162</v>
      </c>
      <c r="AE24" s="295">
        <f t="shared" si="7"/>
        <v>0.57434433980973687</v>
      </c>
      <c r="AF24" s="295">
        <f t="shared" si="7"/>
        <v>0.17896773927902326</v>
      </c>
      <c r="AG24" s="295">
        <f t="shared" si="7"/>
        <v>0.23426490037508391</v>
      </c>
      <c r="AH24" s="295">
        <f t="shared" si="7"/>
        <v>0.29471128521521162</v>
      </c>
      <c r="AI24" s="295">
        <f t="shared" si="7"/>
        <v>0.57434433980973687</v>
      </c>
      <c r="AJ24" s="295">
        <f t="shared" si="7"/>
        <v>0.17896773927902326</v>
      </c>
      <c r="AK24" s="295">
        <f t="shared" ref="AK24:BP24" si="8" xml:space="preserve"> AK$22</f>
        <v>0.23426490037508391</v>
      </c>
      <c r="AL24" s="295">
        <f t="shared" si="8"/>
        <v>0.29471128521521162</v>
      </c>
      <c r="AM24" s="295">
        <f t="shared" si="8"/>
        <v>0.57434433980973687</v>
      </c>
      <c r="AN24" s="295">
        <f t="shared" si="8"/>
        <v>0.18707672062710579</v>
      </c>
      <c r="AO24" s="295">
        <f t="shared" si="8"/>
        <v>0.23426490037508391</v>
      </c>
      <c r="AP24" s="295">
        <f t="shared" si="8"/>
        <v>0.29471128521521162</v>
      </c>
      <c r="AQ24" s="295">
        <f t="shared" si="8"/>
        <v>0.57434433980973687</v>
      </c>
      <c r="AR24" s="295">
        <f t="shared" si="8"/>
        <v>0.17896773927902326</v>
      </c>
      <c r="AS24" s="295">
        <f t="shared" si="8"/>
        <v>0.23426490037508391</v>
      </c>
      <c r="AT24" s="295">
        <f t="shared" si="8"/>
        <v>0.29471128521521162</v>
      </c>
      <c r="AU24" s="295">
        <f t="shared" si="8"/>
        <v>0.57434433980973687</v>
      </c>
      <c r="AV24" s="295">
        <f t="shared" si="8"/>
        <v>0.17896773927902326</v>
      </c>
      <c r="AW24" s="295">
        <f t="shared" si="8"/>
        <v>0.23426490037508391</v>
      </c>
      <c r="AX24" s="295">
        <f t="shared" si="8"/>
        <v>0.29471128521521162</v>
      </c>
      <c r="AY24" s="295">
        <f t="shared" si="8"/>
        <v>0.57434433980973687</v>
      </c>
      <c r="AZ24" s="295">
        <f t="shared" si="8"/>
        <v>0.17896773927902326</v>
      </c>
      <c r="BA24" s="295">
        <f t="shared" si="8"/>
        <v>0.23426490037508391</v>
      </c>
      <c r="BB24" s="295">
        <f t="shared" si="8"/>
        <v>0.29471128521521162</v>
      </c>
      <c r="BC24" s="295">
        <f t="shared" si="8"/>
        <v>0.57434433980973687</v>
      </c>
      <c r="BD24" s="295">
        <f t="shared" si="8"/>
        <v>0.18707672062710579</v>
      </c>
      <c r="BE24" s="295">
        <f t="shared" si="8"/>
        <v>0.23426490037508391</v>
      </c>
      <c r="BF24" s="295">
        <f t="shared" si="8"/>
        <v>0.29471128521521162</v>
      </c>
      <c r="BG24" s="295">
        <f t="shared" si="8"/>
        <v>0.57434433980973687</v>
      </c>
      <c r="BH24" s="295">
        <f t="shared" si="8"/>
        <v>0.58336642049816034</v>
      </c>
      <c r="BI24" s="295">
        <f t="shared" si="8"/>
        <v>0.60117678648563455</v>
      </c>
      <c r="BJ24" s="295">
        <f t="shared" si="8"/>
        <v>0.62771565059971057</v>
      </c>
      <c r="BK24" s="295">
        <f t="shared" si="8"/>
        <v>0.76570686184252179</v>
      </c>
      <c r="BL24" s="295">
        <f t="shared" si="8"/>
        <v>0.58336642049816034</v>
      </c>
      <c r="BM24" s="295">
        <f t="shared" si="8"/>
        <v>0.60117678648563455</v>
      </c>
      <c r="BN24" s="295">
        <f t="shared" si="8"/>
        <v>0.62771565059971057</v>
      </c>
      <c r="BO24" s="295">
        <f t="shared" si="8"/>
        <v>0.76570686184252179</v>
      </c>
      <c r="BP24" s="295">
        <f t="shared" si="8"/>
        <v>0.58336642049816034</v>
      </c>
      <c r="BQ24" s="295">
        <f t="shared" ref="BQ24:BW24" si="9" xml:space="preserve"> BQ$22</f>
        <v>0.60117678648563455</v>
      </c>
      <c r="BR24" s="295">
        <f t="shared" si="9"/>
        <v>0.62771565059971057</v>
      </c>
      <c r="BS24" s="295">
        <f t="shared" si="9"/>
        <v>0.76570686184252179</v>
      </c>
      <c r="BT24" s="295">
        <f t="shared" si="9"/>
        <v>0</v>
      </c>
      <c r="BU24" s="295">
        <f t="shared" si="9"/>
        <v>0</v>
      </c>
      <c r="BV24" s="295">
        <f t="shared" si="9"/>
        <v>0</v>
      </c>
      <c r="BW24" s="295">
        <f t="shared" si="9"/>
        <v>0</v>
      </c>
    </row>
    <row r="25" spans="1:75" x14ac:dyDescent="0.25">
      <c r="E25" s="11" t="str">
        <f>E24 &amp; " - maximum "</f>
        <v xml:space="preserve">NET PROFIT BEFORE TAX - maximum </v>
      </c>
      <c r="F25" s="296">
        <f>MAX(J24:BW24)</f>
        <v>0.76570686184252179</v>
      </c>
    </row>
    <row r="27" spans="1:75" x14ac:dyDescent="0.25">
      <c r="A27" s="2" t="s">
        <v>260</v>
      </c>
    </row>
    <row r="28" spans="1:75" x14ac:dyDescent="0.25">
      <c r="E28" s="194" t="str">
        <f xml:space="preserve"> FinStat!E$18</f>
        <v>Profit after tax</v>
      </c>
      <c r="F28" s="194">
        <f xml:space="preserve"> FinStat!F$18</f>
        <v>0</v>
      </c>
      <c r="G28" s="194" t="str">
        <f xml:space="preserve"> FinStat!G$18</f>
        <v>USD k</v>
      </c>
      <c r="H28" s="194">
        <f xml:space="preserve"> FinStat!H$18</f>
        <v>171553.68337499999</v>
      </c>
      <c r="I28" s="194">
        <f xml:space="preserve"> FinStat!I$18</f>
        <v>0</v>
      </c>
      <c r="J28" s="194">
        <f xml:space="preserve"> FinStat!J$18</f>
        <v>0</v>
      </c>
      <c r="K28" s="194">
        <f xml:space="preserve"> FinStat!K$18</f>
        <v>0</v>
      </c>
      <c r="L28" s="194">
        <f xml:space="preserve"> FinStat!L$18</f>
        <v>-2051.8687499999996</v>
      </c>
      <c r="M28" s="194">
        <f xml:space="preserve"> FinStat!M$18</f>
        <v>525.84374999999932</v>
      </c>
      <c r="N28" s="194">
        <f xml:space="preserve"> FinStat!N$18</f>
        <v>1087.0462499999996</v>
      </c>
      <c r="O28" s="194">
        <f xml:space="preserve"> FinStat!O$18</f>
        <v>7672.7351250000002</v>
      </c>
      <c r="P28" s="194">
        <f xml:space="preserve"> FinStat!P$18</f>
        <v>-1840.9312499999999</v>
      </c>
      <c r="Q28" s="194">
        <f xml:space="preserve"> FinStat!Q$18</f>
        <v>736.78124999999932</v>
      </c>
      <c r="R28" s="194">
        <f xml:space="preserve"> FinStat!R$18</f>
        <v>1297.9837499999996</v>
      </c>
      <c r="S28" s="194">
        <f xml:space="preserve"> FinStat!S$18</f>
        <v>7883.6726250000002</v>
      </c>
      <c r="T28" s="194">
        <f xml:space="preserve"> FinStat!T$18</f>
        <v>-1629.9937499999999</v>
      </c>
      <c r="U28" s="194">
        <f xml:space="preserve"> FinStat!U$18</f>
        <v>947.71874999999932</v>
      </c>
      <c r="V28" s="194">
        <f xml:space="preserve"> FinStat!V$18</f>
        <v>1508.9212499999996</v>
      </c>
      <c r="W28" s="194">
        <f xml:space="preserve"> FinStat!W$18</f>
        <v>8094.6101250000002</v>
      </c>
      <c r="X28" s="194">
        <f xml:space="preserve"> FinStat!X$18</f>
        <v>753.78600000000017</v>
      </c>
      <c r="Y28" s="194">
        <f xml:space="preserve"> FinStat!Y$18</f>
        <v>1158.6562499999993</v>
      </c>
      <c r="Z28" s="194">
        <f xml:space="preserve"> FinStat!Z$18</f>
        <v>1719.8587499999996</v>
      </c>
      <c r="AA28" s="194">
        <f xml:space="preserve"> FinStat!AA$18</f>
        <v>6137.533124999999</v>
      </c>
      <c r="AB28" s="194">
        <f xml:space="preserve"> FinStat!AB$18</f>
        <v>912.76499999999965</v>
      </c>
      <c r="AC28" s="194">
        <f xml:space="preserve"> FinStat!AC$18</f>
        <v>1316.8593749999993</v>
      </c>
      <c r="AD28" s="194">
        <f xml:space="preserve"> FinStat!AD$18</f>
        <v>1825.3274999999996</v>
      </c>
      <c r="AE28" s="194">
        <f xml:space="preserve"> FinStat!AE$18</f>
        <v>6190.267499999999</v>
      </c>
      <c r="AF28" s="194">
        <f xml:space="preserve"> FinStat!AF$18</f>
        <v>912.76499999999965</v>
      </c>
      <c r="AG28" s="194">
        <f xml:space="preserve"> FinStat!AG$18</f>
        <v>1316.8593749999993</v>
      </c>
      <c r="AH28" s="194">
        <f xml:space="preserve"> FinStat!AH$18</f>
        <v>1825.3274999999996</v>
      </c>
      <c r="AI28" s="194">
        <f xml:space="preserve"> FinStat!AI$18</f>
        <v>6190.267499999999</v>
      </c>
      <c r="AJ28" s="194">
        <f xml:space="preserve"> FinStat!AJ$18</f>
        <v>912.76499999999965</v>
      </c>
      <c r="AK28" s="194">
        <f xml:space="preserve"> FinStat!AK$18</f>
        <v>1316.8593749999993</v>
      </c>
      <c r="AL28" s="194">
        <f xml:space="preserve"> FinStat!AL$18</f>
        <v>1825.3274999999996</v>
      </c>
      <c r="AM28" s="194">
        <f xml:space="preserve"> FinStat!AM$18</f>
        <v>6190.267499999999</v>
      </c>
      <c r="AN28" s="194">
        <f xml:space="preserve"> FinStat!AN$18</f>
        <v>964.72350000000017</v>
      </c>
      <c r="AO28" s="194">
        <f xml:space="preserve"> FinStat!AO$18</f>
        <v>1316.8593749999993</v>
      </c>
      <c r="AP28" s="194">
        <f xml:space="preserve"> FinStat!AP$18</f>
        <v>1825.3274999999996</v>
      </c>
      <c r="AQ28" s="194">
        <f xml:space="preserve"> FinStat!AQ$18</f>
        <v>6190.267499999999</v>
      </c>
      <c r="AR28" s="194">
        <f xml:space="preserve"> FinStat!AR$18</f>
        <v>912.76499999999965</v>
      </c>
      <c r="AS28" s="194">
        <f xml:space="preserve"> FinStat!AS$18</f>
        <v>1316.8593749999993</v>
      </c>
      <c r="AT28" s="194">
        <f xml:space="preserve"> FinStat!AT$18</f>
        <v>1825.3274999999996</v>
      </c>
      <c r="AU28" s="194">
        <f xml:space="preserve"> FinStat!AU$18</f>
        <v>6190.267499999999</v>
      </c>
      <c r="AV28" s="194">
        <f xml:space="preserve"> FinStat!AV$18</f>
        <v>912.76499999999965</v>
      </c>
      <c r="AW28" s="194">
        <f xml:space="preserve"> FinStat!AW$18</f>
        <v>1316.8593749999993</v>
      </c>
      <c r="AX28" s="194">
        <f xml:space="preserve"> FinStat!AX$18</f>
        <v>1825.3274999999996</v>
      </c>
      <c r="AY28" s="194">
        <f xml:space="preserve"> FinStat!AY$18</f>
        <v>6190.267499999999</v>
      </c>
      <c r="AZ28" s="194">
        <f xml:space="preserve"> FinStat!AZ$18</f>
        <v>912.76499999999965</v>
      </c>
      <c r="BA28" s="194">
        <f xml:space="preserve"> FinStat!BA$18</f>
        <v>1316.8593749999993</v>
      </c>
      <c r="BB28" s="194">
        <f xml:space="preserve"> FinStat!BB$18</f>
        <v>1825.3274999999996</v>
      </c>
      <c r="BC28" s="194">
        <f xml:space="preserve"> FinStat!BC$18</f>
        <v>6190.267499999999</v>
      </c>
      <c r="BD28" s="194">
        <f xml:space="preserve"> FinStat!BD$18</f>
        <v>964.72350000000017</v>
      </c>
      <c r="BE28" s="194">
        <f xml:space="preserve"> FinStat!BE$18</f>
        <v>1316.8593749999993</v>
      </c>
      <c r="BF28" s="194">
        <f xml:space="preserve"> FinStat!BF$18</f>
        <v>1825.3274999999996</v>
      </c>
      <c r="BG28" s="194">
        <f xml:space="preserve"> FinStat!BG$18</f>
        <v>6190.267499999999</v>
      </c>
      <c r="BH28" s="194">
        <f xml:space="preserve"> FinStat!BH$18</f>
        <v>2975.2649999999994</v>
      </c>
      <c r="BI28" s="194">
        <f xml:space="preserve"> FinStat!BI$18</f>
        <v>3379.3593749999991</v>
      </c>
      <c r="BJ28" s="194">
        <f xml:space="preserve"> FinStat!BJ$18</f>
        <v>3887.8274999999994</v>
      </c>
      <c r="BK28" s="194">
        <f xml:space="preserve"> FinStat!BK$18</f>
        <v>8252.7674999999981</v>
      </c>
      <c r="BL28" s="194">
        <f xml:space="preserve"> FinStat!BL$18</f>
        <v>2975.2649999999994</v>
      </c>
      <c r="BM28" s="194">
        <f xml:space="preserve"> FinStat!BM$18</f>
        <v>3379.3593749999991</v>
      </c>
      <c r="BN28" s="194">
        <f xml:space="preserve"> FinStat!BN$18</f>
        <v>3887.8274999999994</v>
      </c>
      <c r="BO28" s="194">
        <f xml:space="preserve"> FinStat!BO$18</f>
        <v>8252.7674999999981</v>
      </c>
      <c r="BP28" s="194">
        <f xml:space="preserve"> FinStat!BP$18</f>
        <v>2975.2649999999994</v>
      </c>
      <c r="BQ28" s="194">
        <f xml:space="preserve"> FinStat!BQ$18</f>
        <v>3379.3593749999991</v>
      </c>
      <c r="BR28" s="194">
        <f xml:space="preserve"> FinStat!BR$18</f>
        <v>3887.8274999999994</v>
      </c>
      <c r="BS28" s="194">
        <f xml:space="preserve"> FinStat!BS$18</f>
        <v>8252.7674999999981</v>
      </c>
      <c r="BT28" s="194">
        <f xml:space="preserve"> FinStat!BT$18</f>
        <v>0</v>
      </c>
      <c r="BU28" s="194">
        <f xml:space="preserve"> FinStat!BU$18</f>
        <v>0</v>
      </c>
      <c r="BV28" s="194">
        <f xml:space="preserve"> FinStat!BV$18</f>
        <v>0</v>
      </c>
      <c r="BW28" s="194">
        <f xml:space="preserve"> FinStat!BW$18</f>
        <v>0</v>
      </c>
    </row>
    <row r="29" spans="1:75" x14ac:dyDescent="0.25">
      <c r="E29" s="194" t="str">
        <f xml:space="preserve"> FinStat!E$9</f>
        <v>Operating Revenue</v>
      </c>
      <c r="F29" s="194">
        <f xml:space="preserve"> FinStat!F$9</f>
        <v>0</v>
      </c>
      <c r="G29" s="194" t="str">
        <f xml:space="preserve"> FinStat!G$9</f>
        <v>USDK / ORD</v>
      </c>
      <c r="H29" s="194">
        <f xml:space="preserve"> FinStat!H$9</f>
        <v>0</v>
      </c>
      <c r="I29" s="194">
        <f xml:space="preserve"> FinStat!I$9</f>
        <v>0</v>
      </c>
      <c r="J29" s="194">
        <f xml:space="preserve"> FinStat!J$9</f>
        <v>0</v>
      </c>
      <c r="K29" s="194">
        <f xml:space="preserve"> FinStat!K$9</f>
        <v>0</v>
      </c>
      <c r="L29" s="194">
        <f xml:space="preserve"> FinStat!L$9</f>
        <v>3776.625</v>
      </c>
      <c r="M29" s="194">
        <f xml:space="preserve"> FinStat!M$9</f>
        <v>7494.9874999999993</v>
      </c>
      <c r="N29" s="194">
        <f xml:space="preserve"> FinStat!N$9</f>
        <v>8258.15</v>
      </c>
      <c r="O29" s="194">
        <f xml:space="preserve"> FinStat!O$9</f>
        <v>17461.416000000001</v>
      </c>
      <c r="P29" s="194">
        <f xml:space="preserve"> FinStat!P$9</f>
        <v>3776.625</v>
      </c>
      <c r="Q29" s="194">
        <f xml:space="preserve"> FinStat!Q$9</f>
        <v>7494.9874999999993</v>
      </c>
      <c r="R29" s="194">
        <f xml:space="preserve"> FinStat!R$9</f>
        <v>8258.15</v>
      </c>
      <c r="S29" s="194">
        <f xml:space="preserve"> FinStat!S$9</f>
        <v>17461.416000000001</v>
      </c>
      <c r="T29" s="194">
        <f xml:space="preserve"> FinStat!T$9</f>
        <v>3776.625</v>
      </c>
      <c r="U29" s="194">
        <f xml:space="preserve"> FinStat!U$9</f>
        <v>7494.9874999999993</v>
      </c>
      <c r="V29" s="194">
        <f xml:space="preserve"> FinStat!V$9</f>
        <v>8258.15</v>
      </c>
      <c r="W29" s="194">
        <f xml:space="preserve"> FinStat!W$9</f>
        <v>17461.416000000001</v>
      </c>
      <c r="X29" s="194">
        <f xml:space="preserve"> FinStat!X$9</f>
        <v>6875.7780000000002</v>
      </c>
      <c r="Y29" s="194">
        <f xml:space="preserve"> FinStat!Y$9</f>
        <v>7494.9874999999993</v>
      </c>
      <c r="Z29" s="194">
        <f xml:space="preserve"> FinStat!Z$9</f>
        <v>8258.15</v>
      </c>
      <c r="AA29" s="194">
        <f xml:space="preserve"> FinStat!AA$9</f>
        <v>14370.63</v>
      </c>
      <c r="AB29" s="194">
        <f xml:space="preserve"> FinStat!AB$9</f>
        <v>6800.2199999999993</v>
      </c>
      <c r="AC29" s="194">
        <f xml:space="preserve"> FinStat!AC$9</f>
        <v>7494.9874999999993</v>
      </c>
      <c r="AD29" s="194">
        <f xml:space="preserve"> FinStat!AD$9</f>
        <v>8258.15</v>
      </c>
      <c r="AE29" s="194">
        <f xml:space="preserve"> FinStat!AE$9</f>
        <v>14370.63</v>
      </c>
      <c r="AF29" s="194">
        <f xml:space="preserve"> FinStat!AF$9</f>
        <v>6800.2199999999993</v>
      </c>
      <c r="AG29" s="194">
        <f xml:space="preserve"> FinStat!AG$9</f>
        <v>7494.9874999999993</v>
      </c>
      <c r="AH29" s="194">
        <f xml:space="preserve"> FinStat!AH$9</f>
        <v>8258.15</v>
      </c>
      <c r="AI29" s="194">
        <f xml:space="preserve"> FinStat!AI$9</f>
        <v>14370.63</v>
      </c>
      <c r="AJ29" s="194">
        <f xml:space="preserve"> FinStat!AJ$9</f>
        <v>6800.2199999999993</v>
      </c>
      <c r="AK29" s="194">
        <f xml:space="preserve"> FinStat!AK$9</f>
        <v>7494.9874999999993</v>
      </c>
      <c r="AL29" s="194">
        <f xml:space="preserve"> FinStat!AL$9</f>
        <v>8258.15</v>
      </c>
      <c r="AM29" s="194">
        <f xml:space="preserve"> FinStat!AM$9</f>
        <v>14370.63</v>
      </c>
      <c r="AN29" s="194">
        <f xml:space="preserve"> FinStat!AN$9</f>
        <v>6875.7780000000002</v>
      </c>
      <c r="AO29" s="194">
        <f xml:space="preserve"> FinStat!AO$9</f>
        <v>7494.9874999999993</v>
      </c>
      <c r="AP29" s="194">
        <f xml:space="preserve"> FinStat!AP$9</f>
        <v>8258.15</v>
      </c>
      <c r="AQ29" s="194">
        <f xml:space="preserve"> FinStat!AQ$9</f>
        <v>14370.63</v>
      </c>
      <c r="AR29" s="194">
        <f xml:space="preserve"> FinStat!AR$9</f>
        <v>6800.2199999999993</v>
      </c>
      <c r="AS29" s="194">
        <f xml:space="preserve"> FinStat!AS$9</f>
        <v>7494.9874999999993</v>
      </c>
      <c r="AT29" s="194">
        <f xml:space="preserve"> FinStat!AT$9</f>
        <v>8258.15</v>
      </c>
      <c r="AU29" s="194">
        <f xml:space="preserve"> FinStat!AU$9</f>
        <v>14370.63</v>
      </c>
      <c r="AV29" s="194">
        <f xml:space="preserve"> FinStat!AV$9</f>
        <v>6800.2199999999993</v>
      </c>
      <c r="AW29" s="194">
        <f xml:space="preserve"> FinStat!AW$9</f>
        <v>7494.9874999999993</v>
      </c>
      <c r="AX29" s="194">
        <f xml:space="preserve"> FinStat!AX$9</f>
        <v>8258.15</v>
      </c>
      <c r="AY29" s="194">
        <f xml:space="preserve"> FinStat!AY$9</f>
        <v>14370.63</v>
      </c>
      <c r="AZ29" s="194">
        <f xml:space="preserve"> FinStat!AZ$9</f>
        <v>6800.2199999999993</v>
      </c>
      <c r="BA29" s="194">
        <f xml:space="preserve"> FinStat!BA$9</f>
        <v>7494.9874999999993</v>
      </c>
      <c r="BB29" s="194">
        <f xml:space="preserve"> FinStat!BB$9</f>
        <v>8258.15</v>
      </c>
      <c r="BC29" s="194">
        <f xml:space="preserve"> FinStat!BC$9</f>
        <v>14370.63</v>
      </c>
      <c r="BD29" s="194">
        <f xml:space="preserve"> FinStat!BD$9</f>
        <v>6875.7780000000002</v>
      </c>
      <c r="BE29" s="194">
        <f xml:space="preserve"> FinStat!BE$9</f>
        <v>7494.9874999999993</v>
      </c>
      <c r="BF29" s="194">
        <f xml:space="preserve"> FinStat!BF$9</f>
        <v>8258.15</v>
      </c>
      <c r="BG29" s="194">
        <f xml:space="preserve"> FinStat!BG$9</f>
        <v>14370.63</v>
      </c>
      <c r="BH29" s="194">
        <f xml:space="preserve"> FinStat!BH$9</f>
        <v>6800.2199999999993</v>
      </c>
      <c r="BI29" s="194">
        <f xml:space="preserve"> FinStat!BI$9</f>
        <v>7494.9874999999993</v>
      </c>
      <c r="BJ29" s="194">
        <f xml:space="preserve"> FinStat!BJ$9</f>
        <v>8258.15</v>
      </c>
      <c r="BK29" s="194">
        <f xml:space="preserve"> FinStat!BK$9</f>
        <v>14370.63</v>
      </c>
      <c r="BL29" s="194">
        <f xml:space="preserve"> FinStat!BL$9</f>
        <v>6800.2199999999993</v>
      </c>
      <c r="BM29" s="194">
        <f xml:space="preserve"> FinStat!BM$9</f>
        <v>7494.9874999999993</v>
      </c>
      <c r="BN29" s="194">
        <f xml:space="preserve"> FinStat!BN$9</f>
        <v>8258.15</v>
      </c>
      <c r="BO29" s="194">
        <f xml:space="preserve"> FinStat!BO$9</f>
        <v>14370.63</v>
      </c>
      <c r="BP29" s="194">
        <f xml:space="preserve"> FinStat!BP$9</f>
        <v>6800.2199999999993</v>
      </c>
      <c r="BQ29" s="194">
        <f xml:space="preserve"> FinStat!BQ$9</f>
        <v>7494.9874999999993</v>
      </c>
      <c r="BR29" s="194">
        <f xml:space="preserve"> FinStat!BR$9</f>
        <v>8258.15</v>
      </c>
      <c r="BS29" s="194">
        <f xml:space="preserve"> FinStat!BS$9</f>
        <v>14370.63</v>
      </c>
      <c r="BT29" s="194">
        <f xml:space="preserve"> FinStat!BT$9</f>
        <v>0</v>
      </c>
      <c r="BU29" s="194">
        <f xml:space="preserve"> FinStat!BU$9</f>
        <v>0</v>
      </c>
      <c r="BV29" s="194">
        <f xml:space="preserve"> FinStat!BV$9</f>
        <v>0</v>
      </c>
      <c r="BW29" s="194">
        <f xml:space="preserve"> FinStat!BW$9</f>
        <v>0</v>
      </c>
    </row>
    <row r="30" spans="1:75" x14ac:dyDescent="0.25">
      <c r="E30" s="194" t="str">
        <f xml:space="preserve"> Time!E$63</f>
        <v>Forecast period flag</v>
      </c>
      <c r="F30" s="194">
        <f xml:space="preserve"> Time!F$63</f>
        <v>0</v>
      </c>
      <c r="G30" s="194" t="str">
        <f xml:space="preserve"> Time!G$63</f>
        <v>flag</v>
      </c>
      <c r="H30" s="194">
        <f xml:space="preserve"> Time!H$63</f>
        <v>60</v>
      </c>
      <c r="I30" s="194">
        <f xml:space="preserve"> Time!I$63</f>
        <v>0</v>
      </c>
      <c r="J30" s="194">
        <f xml:space="preserve"> Time!J$63</f>
        <v>0</v>
      </c>
      <c r="K30" s="194">
        <f xml:space="preserve"> Time!K$63</f>
        <v>0</v>
      </c>
      <c r="L30" s="194">
        <f xml:space="preserve"> Time!L$63</f>
        <v>1</v>
      </c>
      <c r="M30" s="194">
        <f xml:space="preserve"> Time!M$63</f>
        <v>1</v>
      </c>
      <c r="N30" s="194">
        <f xml:space="preserve"> Time!N$63</f>
        <v>1</v>
      </c>
      <c r="O30" s="194">
        <f xml:space="preserve"> Time!O$63</f>
        <v>1</v>
      </c>
      <c r="P30" s="194">
        <f xml:space="preserve"> Time!P$63</f>
        <v>1</v>
      </c>
      <c r="Q30" s="194">
        <f xml:space="preserve"> Time!Q$63</f>
        <v>1</v>
      </c>
      <c r="R30" s="194">
        <f xml:space="preserve"> Time!R$63</f>
        <v>1</v>
      </c>
      <c r="S30" s="194">
        <f xml:space="preserve"> Time!S$63</f>
        <v>1</v>
      </c>
      <c r="T30" s="194">
        <f xml:space="preserve"> Time!T$63</f>
        <v>1</v>
      </c>
      <c r="U30" s="194">
        <f xml:space="preserve"> Time!U$63</f>
        <v>1</v>
      </c>
      <c r="V30" s="194">
        <f xml:space="preserve"> Time!V$63</f>
        <v>1</v>
      </c>
      <c r="W30" s="194">
        <f xml:space="preserve"> Time!W$63</f>
        <v>1</v>
      </c>
      <c r="X30" s="194">
        <f xml:space="preserve"> Time!X$63</f>
        <v>1</v>
      </c>
      <c r="Y30" s="194">
        <f xml:space="preserve"> Time!Y$63</f>
        <v>1</v>
      </c>
      <c r="Z30" s="194">
        <f xml:space="preserve"> Time!Z$63</f>
        <v>1</v>
      </c>
      <c r="AA30" s="194">
        <f xml:space="preserve"> Time!AA$63</f>
        <v>1</v>
      </c>
      <c r="AB30" s="194">
        <f xml:space="preserve"> Time!AB$63</f>
        <v>1</v>
      </c>
      <c r="AC30" s="194">
        <f xml:space="preserve"> Time!AC$63</f>
        <v>1</v>
      </c>
      <c r="AD30" s="194">
        <f xml:space="preserve"> Time!AD$63</f>
        <v>1</v>
      </c>
      <c r="AE30" s="194">
        <f xml:space="preserve"> Time!AE$63</f>
        <v>1</v>
      </c>
      <c r="AF30" s="194">
        <f xml:space="preserve"> Time!AF$63</f>
        <v>1</v>
      </c>
      <c r="AG30" s="194">
        <f xml:space="preserve"> Time!AG$63</f>
        <v>1</v>
      </c>
      <c r="AH30" s="194">
        <f xml:space="preserve"> Time!AH$63</f>
        <v>1</v>
      </c>
      <c r="AI30" s="194">
        <f xml:space="preserve"> Time!AI$63</f>
        <v>1</v>
      </c>
      <c r="AJ30" s="194">
        <f xml:space="preserve"> Time!AJ$63</f>
        <v>1</v>
      </c>
      <c r="AK30" s="194">
        <f xml:space="preserve"> Time!AK$63</f>
        <v>1</v>
      </c>
      <c r="AL30" s="194">
        <f xml:space="preserve"> Time!AL$63</f>
        <v>1</v>
      </c>
      <c r="AM30" s="194">
        <f xml:space="preserve"> Time!AM$63</f>
        <v>1</v>
      </c>
      <c r="AN30" s="194">
        <f xml:space="preserve"> Time!AN$63</f>
        <v>1</v>
      </c>
      <c r="AO30" s="194">
        <f xml:space="preserve"> Time!AO$63</f>
        <v>1</v>
      </c>
      <c r="AP30" s="194">
        <f xml:space="preserve"> Time!AP$63</f>
        <v>1</v>
      </c>
      <c r="AQ30" s="194">
        <f xml:space="preserve"> Time!AQ$63</f>
        <v>1</v>
      </c>
      <c r="AR30" s="194">
        <f xml:space="preserve"> Time!AR$63</f>
        <v>1</v>
      </c>
      <c r="AS30" s="194">
        <f xml:space="preserve"> Time!AS$63</f>
        <v>1</v>
      </c>
      <c r="AT30" s="194">
        <f xml:space="preserve"> Time!AT$63</f>
        <v>1</v>
      </c>
      <c r="AU30" s="194">
        <f xml:space="preserve"> Time!AU$63</f>
        <v>1</v>
      </c>
      <c r="AV30" s="194">
        <f xml:space="preserve"> Time!AV$63</f>
        <v>1</v>
      </c>
      <c r="AW30" s="194">
        <f xml:space="preserve"> Time!AW$63</f>
        <v>1</v>
      </c>
      <c r="AX30" s="194">
        <f xml:space="preserve"> Time!AX$63</f>
        <v>1</v>
      </c>
      <c r="AY30" s="194">
        <f xml:space="preserve"> Time!AY$63</f>
        <v>1</v>
      </c>
      <c r="AZ30" s="194">
        <f xml:space="preserve"> Time!AZ$63</f>
        <v>1</v>
      </c>
      <c r="BA30" s="194">
        <f xml:space="preserve"> Time!BA$63</f>
        <v>1</v>
      </c>
      <c r="BB30" s="194">
        <f xml:space="preserve"> Time!BB$63</f>
        <v>1</v>
      </c>
      <c r="BC30" s="194">
        <f xml:space="preserve"> Time!BC$63</f>
        <v>1</v>
      </c>
      <c r="BD30" s="194">
        <f xml:space="preserve"> Time!BD$63</f>
        <v>1</v>
      </c>
      <c r="BE30" s="194">
        <f xml:space="preserve"> Time!BE$63</f>
        <v>1</v>
      </c>
      <c r="BF30" s="194">
        <f xml:space="preserve"> Time!BF$63</f>
        <v>1</v>
      </c>
      <c r="BG30" s="194">
        <f xml:space="preserve"> Time!BG$63</f>
        <v>1</v>
      </c>
      <c r="BH30" s="194">
        <f xml:space="preserve"> Time!BH$63</f>
        <v>1</v>
      </c>
      <c r="BI30" s="194">
        <f xml:space="preserve"> Time!BI$63</f>
        <v>1</v>
      </c>
      <c r="BJ30" s="194">
        <f xml:space="preserve"> Time!BJ$63</f>
        <v>1</v>
      </c>
      <c r="BK30" s="194">
        <f xml:space="preserve"> Time!BK$63</f>
        <v>1</v>
      </c>
      <c r="BL30" s="194">
        <f xml:space="preserve"> Time!BL$63</f>
        <v>1</v>
      </c>
      <c r="BM30" s="194">
        <f xml:space="preserve"> Time!BM$63</f>
        <v>1</v>
      </c>
      <c r="BN30" s="194">
        <f xml:space="preserve"> Time!BN$63</f>
        <v>1</v>
      </c>
      <c r="BO30" s="194">
        <f xml:space="preserve"> Time!BO$63</f>
        <v>1</v>
      </c>
      <c r="BP30" s="194">
        <f xml:space="preserve"> Time!BP$63</f>
        <v>1</v>
      </c>
      <c r="BQ30" s="194">
        <f xml:space="preserve"> Time!BQ$63</f>
        <v>1</v>
      </c>
      <c r="BR30" s="194">
        <f xml:space="preserve"> Time!BR$63</f>
        <v>1</v>
      </c>
      <c r="BS30" s="194">
        <f xml:space="preserve"> Time!BS$63</f>
        <v>1</v>
      </c>
      <c r="BT30" s="194">
        <f xml:space="preserve"> Time!BT$63</f>
        <v>0</v>
      </c>
      <c r="BU30" s="194">
        <f xml:space="preserve"> Time!BU$63</f>
        <v>0</v>
      </c>
      <c r="BV30" s="194">
        <f xml:space="preserve"> Time!BV$63</f>
        <v>0</v>
      </c>
      <c r="BW30" s="194">
        <f xml:space="preserve"> Time!BW$63</f>
        <v>0</v>
      </c>
    </row>
    <row r="31" spans="1:75" x14ac:dyDescent="0.25">
      <c r="E31" s="11" t="s">
        <v>261</v>
      </c>
      <c r="J31" s="281">
        <f t="shared" ref="J31:BU31" si="10">IFERROR(J28/J29*J$10,0)</f>
        <v>0</v>
      </c>
      <c r="K31" s="281">
        <f t="shared" si="10"/>
        <v>0</v>
      </c>
      <c r="L31" s="281">
        <f t="shared" si="10"/>
        <v>-0.54330751663191335</v>
      </c>
      <c r="M31" s="281">
        <f t="shared" si="10"/>
        <v>7.0159389858888935E-2</v>
      </c>
      <c r="N31" s="281">
        <f t="shared" si="10"/>
        <v>0.13163314422721792</v>
      </c>
      <c r="O31" s="281">
        <f t="shared" si="10"/>
        <v>0.43941082011905563</v>
      </c>
      <c r="P31" s="281">
        <f t="shared" si="10"/>
        <v>-0.48745407605997415</v>
      </c>
      <c r="Q31" s="281">
        <f t="shared" si="10"/>
        <v>9.8303199304868666E-2</v>
      </c>
      <c r="R31" s="281">
        <f t="shared" si="10"/>
        <v>0.15717609270841529</v>
      </c>
      <c r="S31" s="281">
        <f t="shared" si="10"/>
        <v>0.45149102598552143</v>
      </c>
      <c r="T31" s="281">
        <f t="shared" si="10"/>
        <v>-0.4316006354880349</v>
      </c>
      <c r="U31" s="281">
        <f t="shared" si="10"/>
        <v>0.12644700875084841</v>
      </c>
      <c r="V31" s="281">
        <f t="shared" si="10"/>
        <v>0.18271904118961266</v>
      </c>
      <c r="W31" s="281">
        <f t="shared" si="10"/>
        <v>0.46357123185198723</v>
      </c>
      <c r="X31" s="281">
        <f t="shared" si="10"/>
        <v>0.1096291939617597</v>
      </c>
      <c r="Y31" s="281">
        <f t="shared" si="10"/>
        <v>0.15459081819682813</v>
      </c>
      <c r="Z31" s="281">
        <f t="shared" si="10"/>
        <v>0.20826198967081003</v>
      </c>
      <c r="AA31" s="281">
        <f t="shared" si="10"/>
        <v>0.42708866103991261</v>
      </c>
      <c r="AB31" s="281">
        <f t="shared" si="10"/>
        <v>0.13422580445926746</v>
      </c>
      <c r="AC31" s="281">
        <f t="shared" si="10"/>
        <v>0.17569867528131294</v>
      </c>
      <c r="AD31" s="281">
        <f t="shared" si="10"/>
        <v>0.22103346391140868</v>
      </c>
      <c r="AE31" s="281">
        <f t="shared" si="10"/>
        <v>0.43075825485730268</v>
      </c>
      <c r="AF31" s="281">
        <f t="shared" si="10"/>
        <v>0.13422580445926746</v>
      </c>
      <c r="AG31" s="281">
        <f t="shared" si="10"/>
        <v>0.17569867528131294</v>
      </c>
      <c r="AH31" s="281">
        <f t="shared" si="10"/>
        <v>0.22103346391140868</v>
      </c>
      <c r="AI31" s="281">
        <f t="shared" si="10"/>
        <v>0.43075825485730268</v>
      </c>
      <c r="AJ31" s="281">
        <f t="shared" si="10"/>
        <v>0.13422580445926746</v>
      </c>
      <c r="AK31" s="281">
        <f t="shared" si="10"/>
        <v>0.17569867528131294</v>
      </c>
      <c r="AL31" s="281">
        <f t="shared" si="10"/>
        <v>0.22103346391140868</v>
      </c>
      <c r="AM31" s="281">
        <f t="shared" si="10"/>
        <v>0.43075825485730268</v>
      </c>
      <c r="AN31" s="281">
        <f t="shared" si="10"/>
        <v>0.14030754047032934</v>
      </c>
      <c r="AO31" s="281">
        <f t="shared" si="10"/>
        <v>0.17569867528131294</v>
      </c>
      <c r="AP31" s="281">
        <f t="shared" si="10"/>
        <v>0.22103346391140868</v>
      </c>
      <c r="AQ31" s="281">
        <f t="shared" si="10"/>
        <v>0.43075825485730268</v>
      </c>
      <c r="AR31" s="281">
        <f t="shared" si="10"/>
        <v>0.13422580445926746</v>
      </c>
      <c r="AS31" s="281">
        <f t="shared" si="10"/>
        <v>0.17569867528131294</v>
      </c>
      <c r="AT31" s="281">
        <f t="shared" si="10"/>
        <v>0.22103346391140868</v>
      </c>
      <c r="AU31" s="281">
        <f t="shared" si="10"/>
        <v>0.43075825485730268</v>
      </c>
      <c r="AV31" s="281">
        <f t="shared" si="10"/>
        <v>0.13422580445926746</v>
      </c>
      <c r="AW31" s="281">
        <f t="shared" si="10"/>
        <v>0.17569867528131294</v>
      </c>
      <c r="AX31" s="281">
        <f t="shared" si="10"/>
        <v>0.22103346391140868</v>
      </c>
      <c r="AY31" s="281">
        <f t="shared" si="10"/>
        <v>0.43075825485730268</v>
      </c>
      <c r="AZ31" s="281">
        <f t="shared" si="10"/>
        <v>0.13422580445926746</v>
      </c>
      <c r="BA31" s="281">
        <f t="shared" si="10"/>
        <v>0.17569867528131294</v>
      </c>
      <c r="BB31" s="281">
        <f t="shared" si="10"/>
        <v>0.22103346391140868</v>
      </c>
      <c r="BC31" s="281">
        <f t="shared" si="10"/>
        <v>0.43075825485730268</v>
      </c>
      <c r="BD31" s="281">
        <f t="shared" si="10"/>
        <v>0.14030754047032934</v>
      </c>
      <c r="BE31" s="281">
        <f t="shared" si="10"/>
        <v>0.17569867528131294</v>
      </c>
      <c r="BF31" s="281">
        <f t="shared" si="10"/>
        <v>0.22103346391140868</v>
      </c>
      <c r="BG31" s="281">
        <f t="shared" si="10"/>
        <v>0.43075825485730268</v>
      </c>
      <c r="BH31" s="281">
        <f t="shared" si="10"/>
        <v>0.4375248153736202</v>
      </c>
      <c r="BI31" s="281">
        <f t="shared" si="10"/>
        <v>0.45088258986422586</v>
      </c>
      <c r="BJ31" s="281">
        <f t="shared" si="10"/>
        <v>0.47078673794978287</v>
      </c>
      <c r="BK31" s="281">
        <f t="shared" si="10"/>
        <v>0.57428014638189129</v>
      </c>
      <c r="BL31" s="281">
        <f t="shared" si="10"/>
        <v>0.4375248153736202</v>
      </c>
      <c r="BM31" s="281">
        <f t="shared" si="10"/>
        <v>0.45088258986422586</v>
      </c>
      <c r="BN31" s="281">
        <f t="shared" si="10"/>
        <v>0.47078673794978287</v>
      </c>
      <c r="BO31" s="281">
        <f t="shared" si="10"/>
        <v>0.57428014638189129</v>
      </c>
      <c r="BP31" s="281">
        <f t="shared" si="10"/>
        <v>0.4375248153736202</v>
      </c>
      <c r="BQ31" s="281">
        <f t="shared" si="10"/>
        <v>0.45088258986422586</v>
      </c>
      <c r="BR31" s="281">
        <f t="shared" si="10"/>
        <v>0.47078673794978287</v>
      </c>
      <c r="BS31" s="281">
        <f t="shared" si="10"/>
        <v>0.57428014638189129</v>
      </c>
      <c r="BT31" s="281">
        <f t="shared" si="10"/>
        <v>0</v>
      </c>
      <c r="BU31" s="281">
        <f t="shared" si="10"/>
        <v>0</v>
      </c>
      <c r="BV31" s="281">
        <f t="shared" ref="BV31:BW31" si="11">IFERROR(BV28/BV29*BV$10,0)</f>
        <v>0</v>
      </c>
      <c r="BW31" s="281">
        <f t="shared" si="11"/>
        <v>0</v>
      </c>
    </row>
    <row r="33" spans="1:76" s="291" customFormat="1" x14ac:dyDescent="0.25">
      <c r="A33" s="286"/>
      <c r="B33" s="286"/>
      <c r="C33" s="287"/>
      <c r="D33" s="288"/>
      <c r="E33" s="289" t="str">
        <f t="shared" ref="E33:AJ33" si="12" xml:space="preserve"> E$31</f>
        <v>NET PROFIT AFTER TAX</v>
      </c>
      <c r="F33" s="289">
        <f t="shared" si="12"/>
        <v>0</v>
      </c>
      <c r="G33" s="289">
        <f t="shared" si="12"/>
        <v>0</v>
      </c>
      <c r="H33" s="289">
        <f t="shared" si="12"/>
        <v>0</v>
      </c>
      <c r="I33" s="289">
        <f t="shared" si="12"/>
        <v>0</v>
      </c>
      <c r="J33" s="289">
        <f t="shared" si="12"/>
        <v>0</v>
      </c>
      <c r="K33" s="289">
        <f t="shared" si="12"/>
        <v>0</v>
      </c>
      <c r="L33" s="289">
        <f t="shared" si="12"/>
        <v>-0.54330751663191335</v>
      </c>
      <c r="M33" s="289">
        <f t="shared" si="12"/>
        <v>7.0159389858888935E-2</v>
      </c>
      <c r="N33" s="289">
        <f t="shared" si="12"/>
        <v>0.13163314422721792</v>
      </c>
      <c r="O33" s="289">
        <f t="shared" si="12"/>
        <v>0.43941082011905563</v>
      </c>
      <c r="P33" s="289">
        <f t="shared" si="12"/>
        <v>-0.48745407605997415</v>
      </c>
      <c r="Q33" s="289">
        <f t="shared" si="12"/>
        <v>9.8303199304868666E-2</v>
      </c>
      <c r="R33" s="289">
        <f t="shared" si="12"/>
        <v>0.15717609270841529</v>
      </c>
      <c r="S33" s="289">
        <f t="shared" si="12"/>
        <v>0.45149102598552143</v>
      </c>
      <c r="T33" s="289">
        <f t="shared" si="12"/>
        <v>-0.4316006354880349</v>
      </c>
      <c r="U33" s="289">
        <f t="shared" si="12"/>
        <v>0.12644700875084841</v>
      </c>
      <c r="V33" s="289">
        <f t="shared" si="12"/>
        <v>0.18271904118961266</v>
      </c>
      <c r="W33" s="289">
        <f t="shared" si="12"/>
        <v>0.46357123185198723</v>
      </c>
      <c r="X33" s="289">
        <f t="shared" si="12"/>
        <v>0.1096291939617597</v>
      </c>
      <c r="Y33" s="289">
        <f t="shared" si="12"/>
        <v>0.15459081819682813</v>
      </c>
      <c r="Z33" s="289">
        <f t="shared" si="12"/>
        <v>0.20826198967081003</v>
      </c>
      <c r="AA33" s="289">
        <f t="shared" si="12"/>
        <v>0.42708866103991261</v>
      </c>
      <c r="AB33" s="289">
        <f t="shared" si="12"/>
        <v>0.13422580445926746</v>
      </c>
      <c r="AC33" s="289">
        <f t="shared" si="12"/>
        <v>0.17569867528131294</v>
      </c>
      <c r="AD33" s="289">
        <f t="shared" si="12"/>
        <v>0.22103346391140868</v>
      </c>
      <c r="AE33" s="289">
        <f t="shared" si="12"/>
        <v>0.43075825485730268</v>
      </c>
      <c r="AF33" s="289">
        <f t="shared" si="12"/>
        <v>0.13422580445926746</v>
      </c>
      <c r="AG33" s="289">
        <f t="shared" si="12"/>
        <v>0.17569867528131294</v>
      </c>
      <c r="AH33" s="289">
        <f t="shared" si="12"/>
        <v>0.22103346391140868</v>
      </c>
      <c r="AI33" s="289">
        <f t="shared" si="12"/>
        <v>0.43075825485730268</v>
      </c>
      <c r="AJ33" s="289">
        <f t="shared" si="12"/>
        <v>0.13422580445926746</v>
      </c>
      <c r="AK33" s="289">
        <f t="shared" ref="AK33:BP33" si="13" xml:space="preserve"> AK$31</f>
        <v>0.17569867528131294</v>
      </c>
      <c r="AL33" s="289">
        <f t="shared" si="13"/>
        <v>0.22103346391140868</v>
      </c>
      <c r="AM33" s="289">
        <f t="shared" si="13"/>
        <v>0.43075825485730268</v>
      </c>
      <c r="AN33" s="289">
        <f t="shared" si="13"/>
        <v>0.14030754047032934</v>
      </c>
      <c r="AO33" s="289">
        <f t="shared" si="13"/>
        <v>0.17569867528131294</v>
      </c>
      <c r="AP33" s="289">
        <f t="shared" si="13"/>
        <v>0.22103346391140868</v>
      </c>
      <c r="AQ33" s="289">
        <f t="shared" si="13"/>
        <v>0.43075825485730268</v>
      </c>
      <c r="AR33" s="289">
        <f t="shared" si="13"/>
        <v>0.13422580445926746</v>
      </c>
      <c r="AS33" s="289">
        <f t="shared" si="13"/>
        <v>0.17569867528131294</v>
      </c>
      <c r="AT33" s="289">
        <f t="shared" si="13"/>
        <v>0.22103346391140868</v>
      </c>
      <c r="AU33" s="289">
        <f t="shared" si="13"/>
        <v>0.43075825485730268</v>
      </c>
      <c r="AV33" s="289">
        <f t="shared" si="13"/>
        <v>0.13422580445926746</v>
      </c>
      <c r="AW33" s="289">
        <f t="shared" si="13"/>
        <v>0.17569867528131294</v>
      </c>
      <c r="AX33" s="289">
        <f t="shared" si="13"/>
        <v>0.22103346391140868</v>
      </c>
      <c r="AY33" s="289">
        <f t="shared" si="13"/>
        <v>0.43075825485730268</v>
      </c>
      <c r="AZ33" s="289">
        <f t="shared" si="13"/>
        <v>0.13422580445926746</v>
      </c>
      <c r="BA33" s="289">
        <f t="shared" si="13"/>
        <v>0.17569867528131294</v>
      </c>
      <c r="BB33" s="289">
        <f t="shared" si="13"/>
        <v>0.22103346391140868</v>
      </c>
      <c r="BC33" s="289">
        <f t="shared" si="13"/>
        <v>0.43075825485730268</v>
      </c>
      <c r="BD33" s="289">
        <f t="shared" si="13"/>
        <v>0.14030754047032934</v>
      </c>
      <c r="BE33" s="289">
        <f t="shared" si="13"/>
        <v>0.17569867528131294</v>
      </c>
      <c r="BF33" s="289">
        <f t="shared" si="13"/>
        <v>0.22103346391140868</v>
      </c>
      <c r="BG33" s="289">
        <f t="shared" si="13"/>
        <v>0.43075825485730268</v>
      </c>
      <c r="BH33" s="289">
        <f t="shared" si="13"/>
        <v>0.4375248153736202</v>
      </c>
      <c r="BI33" s="289">
        <f t="shared" si="13"/>
        <v>0.45088258986422586</v>
      </c>
      <c r="BJ33" s="289">
        <f t="shared" si="13"/>
        <v>0.47078673794978287</v>
      </c>
      <c r="BK33" s="289">
        <f t="shared" si="13"/>
        <v>0.57428014638189129</v>
      </c>
      <c r="BL33" s="289">
        <f t="shared" si="13"/>
        <v>0.4375248153736202</v>
      </c>
      <c r="BM33" s="289">
        <f t="shared" si="13"/>
        <v>0.45088258986422586</v>
      </c>
      <c r="BN33" s="289">
        <f t="shared" si="13"/>
        <v>0.47078673794978287</v>
      </c>
      <c r="BO33" s="289">
        <f t="shared" si="13"/>
        <v>0.57428014638189129</v>
      </c>
      <c r="BP33" s="289">
        <f t="shared" si="13"/>
        <v>0.4375248153736202</v>
      </c>
      <c r="BQ33" s="289">
        <f t="shared" ref="BQ33:BW33" si="14" xml:space="preserve"> BQ$31</f>
        <v>0.45088258986422586</v>
      </c>
      <c r="BR33" s="289">
        <f t="shared" si="14"/>
        <v>0.47078673794978287</v>
      </c>
      <c r="BS33" s="289">
        <f t="shared" si="14"/>
        <v>0.57428014638189129</v>
      </c>
      <c r="BT33" s="289">
        <f t="shared" si="14"/>
        <v>0</v>
      </c>
      <c r="BU33" s="289">
        <f t="shared" si="14"/>
        <v>0</v>
      </c>
      <c r="BV33" s="289">
        <f t="shared" si="14"/>
        <v>0</v>
      </c>
      <c r="BW33" s="289">
        <f t="shared" si="14"/>
        <v>0</v>
      </c>
      <c r="BX33" s="290"/>
    </row>
    <row r="34" spans="1:76" x14ac:dyDescent="0.25">
      <c r="E34" s="11" t="str">
        <f>E33 &amp; " - maximum "</f>
        <v xml:space="preserve">NET PROFIT AFTER TAX - maximum </v>
      </c>
      <c r="F34" s="296">
        <f>MAX(J33:BW33)</f>
        <v>0.57428014638189129</v>
      </c>
    </row>
    <row r="36" spans="1:76" x14ac:dyDescent="0.25">
      <c r="A36" s="2" t="s">
        <v>263</v>
      </c>
    </row>
    <row r="37" spans="1:76" x14ac:dyDescent="0.25">
      <c r="E37" s="194" t="str">
        <f xml:space="preserve"> FinStat!E$27</f>
        <v>Account receivable balance</v>
      </c>
      <c r="F37" s="194">
        <f xml:space="preserve"> FinStat!F$27</f>
        <v>0</v>
      </c>
      <c r="G37" s="194">
        <f xml:space="preserve"> FinStat!G$27</f>
        <v>0</v>
      </c>
      <c r="H37" s="194">
        <f xml:space="preserve"> FinStat!H$27</f>
        <v>0</v>
      </c>
      <c r="I37" s="194">
        <f xml:space="preserve"> FinStat!I$27</f>
        <v>0</v>
      </c>
      <c r="J37" s="194">
        <f xml:space="preserve"> FinStat!J$27</f>
        <v>0</v>
      </c>
      <c r="K37" s="194">
        <f xml:space="preserve"> FinStat!K$27</f>
        <v>850</v>
      </c>
      <c r="L37" s="194">
        <f xml:space="preserve"> FinStat!L$27</f>
        <v>1620.8500000000001</v>
      </c>
      <c r="M37" s="194">
        <f xml:space="preserve"> FinStat!M$27</f>
        <v>3131.5000000000005</v>
      </c>
      <c r="N37" s="194">
        <f xml:space="preserve"> FinStat!N$27</f>
        <v>4771.7500000000009</v>
      </c>
      <c r="O37" s="194">
        <f xml:space="preserve"> FinStat!O$27</f>
        <v>8718.3940000000021</v>
      </c>
      <c r="P37" s="194">
        <f xml:space="preserve"> FinStat!P$27</f>
        <v>9489.2440000000024</v>
      </c>
      <c r="Q37" s="194">
        <f xml:space="preserve"> FinStat!Q$27</f>
        <v>10999.894000000002</v>
      </c>
      <c r="R37" s="194">
        <f xml:space="preserve"> FinStat!R$27</f>
        <v>12640.144000000004</v>
      </c>
      <c r="S37" s="194">
        <f xml:space="preserve"> FinStat!S$27</f>
        <v>16586.788000000008</v>
      </c>
      <c r="T37" s="194">
        <f xml:space="preserve"> FinStat!T$27</f>
        <v>17357.63800000001</v>
      </c>
      <c r="U37" s="194">
        <f xml:space="preserve"> FinStat!U$27</f>
        <v>18868.288000000011</v>
      </c>
      <c r="V37" s="194">
        <f xml:space="preserve"> FinStat!V$27</f>
        <v>20508.538000000011</v>
      </c>
      <c r="W37" s="194">
        <f xml:space="preserve"> FinStat!W$27</f>
        <v>24455.182000000015</v>
      </c>
      <c r="X37" s="194">
        <f xml:space="preserve"> FinStat!X$27</f>
        <v>26061.466000000015</v>
      </c>
      <c r="Y37" s="194">
        <f xml:space="preserve"> FinStat!Y$27</f>
        <v>27572.116000000016</v>
      </c>
      <c r="Z37" s="194">
        <f xml:space="preserve"> FinStat!Z$27</f>
        <v>29212.366000000016</v>
      </c>
      <c r="AA37" s="194">
        <f xml:space="preserve"> FinStat!AA$27</f>
        <v>32323.576000000015</v>
      </c>
      <c r="AB37" s="194">
        <f xml:space="preserve"> FinStat!AB$27</f>
        <v>33929.860000000015</v>
      </c>
      <c r="AC37" s="194">
        <f xml:space="preserve"> FinStat!AC$27</f>
        <v>35440.510000000009</v>
      </c>
      <c r="AD37" s="194">
        <f xml:space="preserve"> FinStat!AD$27</f>
        <v>37080.760000000009</v>
      </c>
      <c r="AE37" s="194">
        <f xml:space="preserve"> FinStat!AE$27</f>
        <v>40191.970000000008</v>
      </c>
      <c r="AF37" s="194">
        <f xml:space="preserve"> FinStat!AF$27</f>
        <v>41798.254000000008</v>
      </c>
      <c r="AG37" s="194">
        <f xml:space="preserve"> FinStat!AG$27</f>
        <v>43308.90400000001</v>
      </c>
      <c r="AH37" s="194">
        <f xml:space="preserve"> FinStat!AH$27</f>
        <v>44949.15400000001</v>
      </c>
      <c r="AI37" s="194">
        <f xml:space="preserve"> FinStat!AI$27</f>
        <v>48060.364000000009</v>
      </c>
      <c r="AJ37" s="194">
        <f xml:space="preserve"> FinStat!AJ$27</f>
        <v>49666.648000000008</v>
      </c>
      <c r="AK37" s="194">
        <f xml:space="preserve"> FinStat!AK$27</f>
        <v>51177.29800000001</v>
      </c>
      <c r="AL37" s="194">
        <f xml:space="preserve"> FinStat!AL$27</f>
        <v>52817.54800000001</v>
      </c>
      <c r="AM37" s="194">
        <f xml:space="preserve"> FinStat!AM$27</f>
        <v>55928.758000000009</v>
      </c>
      <c r="AN37" s="194">
        <f xml:space="preserve"> FinStat!AN$27</f>
        <v>57535.042000000009</v>
      </c>
      <c r="AO37" s="194">
        <f xml:space="preserve"> FinStat!AO$27</f>
        <v>59045.69200000001</v>
      </c>
      <c r="AP37" s="194">
        <f xml:space="preserve"> FinStat!AP$27</f>
        <v>60685.94200000001</v>
      </c>
      <c r="AQ37" s="194">
        <f xml:space="preserve"> FinStat!AQ$27</f>
        <v>63797.152000000009</v>
      </c>
      <c r="AR37" s="194">
        <f xml:space="preserve"> FinStat!AR$27</f>
        <v>65403.436000000009</v>
      </c>
      <c r="AS37" s="194">
        <f xml:space="preserve"> FinStat!AS$27</f>
        <v>66914.08600000001</v>
      </c>
      <c r="AT37" s="194">
        <f xml:space="preserve"> FinStat!AT$27</f>
        <v>68554.33600000001</v>
      </c>
      <c r="AU37" s="194">
        <f xml:space="preserve"> FinStat!AU$27</f>
        <v>71665.546000000002</v>
      </c>
      <c r="AV37" s="194">
        <f xml:space="preserve"> FinStat!AV$27</f>
        <v>73271.83</v>
      </c>
      <c r="AW37" s="194">
        <f xml:space="preserve"> FinStat!AW$27</f>
        <v>74782.48</v>
      </c>
      <c r="AX37" s="194">
        <f xml:space="preserve"> FinStat!AX$27</f>
        <v>76422.73</v>
      </c>
      <c r="AY37" s="194">
        <f xml:space="preserve"> FinStat!AY$27</f>
        <v>79533.939999999988</v>
      </c>
      <c r="AZ37" s="194">
        <f xml:space="preserve"> FinStat!AZ$27</f>
        <v>81140.223999999987</v>
      </c>
      <c r="BA37" s="194">
        <f xml:space="preserve"> FinStat!BA$27</f>
        <v>82650.873999999982</v>
      </c>
      <c r="BB37" s="194">
        <f xml:space="preserve"> FinStat!BB$27</f>
        <v>84291.123999999982</v>
      </c>
      <c r="BC37" s="194">
        <f xml:space="preserve"> FinStat!BC$27</f>
        <v>87402.333999999973</v>
      </c>
      <c r="BD37" s="194">
        <f xml:space="preserve"> FinStat!BD$27</f>
        <v>89008.617999999973</v>
      </c>
      <c r="BE37" s="194">
        <f xml:space="preserve"> FinStat!BE$27</f>
        <v>90519.267999999967</v>
      </c>
      <c r="BF37" s="194">
        <f xml:space="preserve"> FinStat!BF$27</f>
        <v>92159.517999999967</v>
      </c>
      <c r="BG37" s="194">
        <f xml:space="preserve"> FinStat!BG$27</f>
        <v>95270.727999999959</v>
      </c>
      <c r="BH37" s="194">
        <f xml:space="preserve"> FinStat!BH$27</f>
        <v>96877.011999999959</v>
      </c>
      <c r="BI37" s="194">
        <f xml:space="preserve"> FinStat!BI$27</f>
        <v>98387.661999999953</v>
      </c>
      <c r="BJ37" s="194">
        <f xml:space="preserve"> FinStat!BJ$27</f>
        <v>100027.91199999995</v>
      </c>
      <c r="BK37" s="194">
        <f xml:space="preserve"> FinStat!BK$27</f>
        <v>103139.12199999994</v>
      </c>
      <c r="BL37" s="194">
        <f xml:space="preserve"> FinStat!BL$27</f>
        <v>104745.40599999994</v>
      </c>
      <c r="BM37" s="194">
        <f xml:space="preserve"> FinStat!BM$27</f>
        <v>106256.05599999994</v>
      </c>
      <c r="BN37" s="194">
        <f xml:space="preserve"> FinStat!BN$27</f>
        <v>107896.30599999994</v>
      </c>
      <c r="BO37" s="194">
        <f xml:space="preserve"> FinStat!BO$27</f>
        <v>111007.51599999993</v>
      </c>
      <c r="BP37" s="194">
        <f xml:space="preserve"> FinStat!BP$27</f>
        <v>112613.79999999993</v>
      </c>
      <c r="BQ37" s="194">
        <f xml:space="preserve"> FinStat!BQ$27</f>
        <v>114124.44999999992</v>
      </c>
      <c r="BR37" s="194">
        <f xml:space="preserve"> FinStat!BR$27</f>
        <v>115764.69999999992</v>
      </c>
      <c r="BS37" s="194">
        <f xml:space="preserve"> FinStat!BS$27</f>
        <v>118875.90999999992</v>
      </c>
      <c r="BT37" s="194">
        <f xml:space="preserve"> FinStat!BT$27</f>
        <v>118875.90999999992</v>
      </c>
      <c r="BU37" s="194">
        <f xml:space="preserve"> FinStat!BU$27</f>
        <v>118875.90999999992</v>
      </c>
      <c r="BV37" s="194">
        <f xml:space="preserve"> FinStat!BV$27</f>
        <v>118875.90999999992</v>
      </c>
      <c r="BW37" s="194">
        <f xml:space="preserve"> FinStat!BW$27</f>
        <v>118875.90999999992</v>
      </c>
    </row>
    <row r="38" spans="1:76" x14ac:dyDescent="0.25">
      <c r="D38" s="17"/>
      <c r="E38" s="194" t="str">
        <f xml:space="preserve"> FinStat!E$28</f>
        <v>retained cash balance</v>
      </c>
      <c r="F38" s="194">
        <f xml:space="preserve"> FinStat!F$28</f>
        <v>0</v>
      </c>
      <c r="G38" s="194">
        <f xml:space="preserve"> FinStat!G$28</f>
        <v>0</v>
      </c>
      <c r="H38" s="194">
        <f xml:space="preserve"> FinStat!H$28</f>
        <v>0</v>
      </c>
      <c r="I38" s="194">
        <f xml:space="preserve"> FinStat!I$28</f>
        <v>0</v>
      </c>
      <c r="J38" s="194">
        <f xml:space="preserve"> FinStat!J$28</f>
        <v>0</v>
      </c>
      <c r="K38" s="194">
        <f xml:space="preserve"> FinStat!K$28</f>
        <v>2300</v>
      </c>
      <c r="L38" s="194">
        <f xml:space="preserve"> FinStat!L$28</f>
        <v>-3084.723958333333</v>
      </c>
      <c r="M38" s="194">
        <f xml:space="preserve"> FinStat!M$28</f>
        <v>-5352.3173820970696</v>
      </c>
      <c r="N38" s="194">
        <f xml:space="preserve"> FinStat!N$28</f>
        <v>-7094.5532856296786</v>
      </c>
      <c r="O38" s="194">
        <f xml:space="preserve"> FinStat!O$28</f>
        <v>-5589.1220172872881</v>
      </c>
      <c r="P38" s="194">
        <f xml:space="preserve"> FinStat!P$28</f>
        <v>-10711.498624058122</v>
      </c>
      <c r="Q38" s="194">
        <f xml:space="preserve"> FinStat!Q$28</f>
        <v>-12812.762122040609</v>
      </c>
      <c r="R38" s="194">
        <f xml:space="preserve"> FinStat!R$28</f>
        <v>-14436.676812682597</v>
      </c>
      <c r="S38" s="194">
        <f xml:space="preserve"> FinStat!S$28</f>
        <v>-12836.928687894895</v>
      </c>
      <c r="T38" s="194">
        <f xml:space="preserve"> FinStat!T$28</f>
        <v>-17876.990616443076</v>
      </c>
      <c r="U38" s="194">
        <f xml:space="preserve"> FinStat!U$28</f>
        <v>-19901.940525314236</v>
      </c>
      <c r="V38" s="194">
        <f xml:space="preserve"> FinStat!V$28</f>
        <v>-21452.542171400553</v>
      </c>
      <c r="W38" s="194">
        <f xml:space="preserve"> FinStat!W$28</f>
        <v>-19780.981274335023</v>
      </c>
      <c r="X38" s="194">
        <f xml:space="preserve"> FinStat!X$28</f>
        <v>-23722.833094674686</v>
      </c>
      <c r="Y38" s="194">
        <f xml:space="preserve"> FinStat!Y$28</f>
        <v>-26220.305997976389</v>
      </c>
      <c r="Z38" s="194">
        <f xml:space="preserve"> FinStat!Z$28</f>
        <v>-27972.01289127798</v>
      </c>
      <c r="AA38" s="194">
        <f xml:space="preserve"> FinStat!AA$28</f>
        <v>-27391.903117820078</v>
      </c>
      <c r="AB38" s="194">
        <f xml:space="preserve"> FinStat!AB$28</f>
        <v>-27079.661597033159</v>
      </c>
      <c r="AC38" s="194">
        <f xml:space="preserve"> FinStat!AC$28</f>
        <v>-25550.70309373676</v>
      </c>
      <c r="AD38" s="194">
        <f xml:space="preserve"> FinStat!AD$28</f>
        <v>-23431.772408739304</v>
      </c>
      <c r="AE38" s="194">
        <f xml:space="preserve"> FinStat!AE$28</f>
        <v>-19067.71103363188</v>
      </c>
      <c r="AF38" s="194">
        <f xml:space="preserve"> FinStat!AF$28</f>
        <v>-18773.649962020194</v>
      </c>
      <c r="AG38" s="194">
        <f xml:space="preserve"> FinStat!AG$28</f>
        <v>-17253.781683311427</v>
      </c>
      <c r="AH38" s="194">
        <f xml:space="preserve"> FinStat!AH$28</f>
        <v>-15139.39611060778</v>
      </c>
      <c r="AI38" s="194">
        <f xml:space="preserve"> FinStat!AI$28</f>
        <v>-10777.607291647257</v>
      </c>
      <c r="AJ38" s="194">
        <f xml:space="preserve"> FinStat!AJ$28</f>
        <v>-10484.682498109032</v>
      </c>
      <c r="AK38" s="194">
        <f xml:space="preserve"> FinStat!AK$28</f>
        <v>-8965.382358436982</v>
      </c>
      <c r="AL38" s="194">
        <f xml:space="preserve"> FinStat!AL$28</f>
        <v>-6851.280855251699</v>
      </c>
      <c r="AM38" s="194">
        <f xml:space="preserve"> FinStat!AM$28</f>
        <v>-2489.6340710503641</v>
      </c>
      <c r="AN38" s="194">
        <f xml:space="preserve"> FinStat!AN$28</f>
        <v>-2156.4119478221269</v>
      </c>
      <c r="AO38" s="194">
        <f xml:space="preserve"> FinStat!AO$28</f>
        <v>-650.13694183988082</v>
      </c>
      <c r="AP38" s="194">
        <f xml:space="preserve"> FinStat!AP$28</f>
        <v>1457.451994500504</v>
      </c>
      <c r="AQ38" s="194">
        <f xml:space="preserve"> FinStat!AQ$28</f>
        <v>5815.8424952793903</v>
      </c>
      <c r="AR38" s="194">
        <f xml:space="preserve"> FinStat!AR$28</f>
        <v>6107.0681297268075</v>
      </c>
      <c r="AS38" s="194">
        <f xml:space="preserve"> FinStat!AS$28</f>
        <v>7625.5186898534412</v>
      </c>
      <c r="AT38" s="194">
        <f xml:space="preserve"> FinStat!AT$28</f>
        <v>9739.1954032660215</v>
      </c>
      <c r="AU38" s="194">
        <f xml:space="preserve"> FinStat!AU$28</f>
        <v>14100.629792581018</v>
      </c>
      <c r="AV38" s="194">
        <f xml:space="preserve"> FinStat!AV$28</f>
        <v>14393.377371296483</v>
      </c>
      <c r="AW38" s="194">
        <f xml:space="preserve"> FinStat!AW$28</f>
        <v>15912.588903557149</v>
      </c>
      <c r="AX38" s="194">
        <f xml:space="preserve"> FinStat!AX$28</f>
        <v>18026.646103036743</v>
      </c>
      <c r="AY38" s="194">
        <f xml:space="preserve"> FinStat!AY$28</f>
        <v>22388.270735385246</v>
      </c>
      <c r="AZ38" s="194">
        <f xml:space="preserve"> FinStat!AZ$28</f>
        <v>22681.113435617466</v>
      </c>
      <c r="BA38" s="194">
        <f xml:space="preserve"> FinStat!BA$28</f>
        <v>24200.372528636508</v>
      </c>
      <c r="BB38" s="194">
        <f xml:space="preserve"> FinStat!BB$28</f>
        <v>26314.453508495288</v>
      </c>
      <c r="BC38" s="194">
        <f xml:space="preserve"> FinStat!BC$28</f>
        <v>30676.090031033389</v>
      </c>
      <c r="BD38" s="194">
        <f xml:space="preserve"> FinStat!BD$28</f>
        <v>31009.307023429996</v>
      </c>
      <c r="BE38" s="194">
        <f xml:space="preserve"> FinStat!BE$28</f>
        <v>32515.579463996437</v>
      </c>
      <c r="BF38" s="194">
        <f xml:space="preserve"> FinStat!BF$28</f>
        <v>34623.167117628909</v>
      </c>
      <c r="BG38" s="194">
        <f xml:space="preserve"> FinStat!BG$28</f>
        <v>38981.556977053864</v>
      </c>
      <c r="BH38" s="194">
        <f xml:space="preserve"> FinStat!BH$28</f>
        <v>38241.532290824296</v>
      </c>
      <c r="BI38" s="194">
        <f xml:space="preserve"> FinStat!BI$28</f>
        <v>38213.107690612451</v>
      </c>
      <c r="BJ38" s="194">
        <f xml:space="preserve"> FinStat!BJ$28</f>
        <v>38522.096823855783</v>
      </c>
      <c r="BK38" s="194">
        <f xml:space="preserve"> FinStat!BK$28</f>
        <v>40949.937423086158</v>
      </c>
      <c r="BL38" s="194">
        <f xml:space="preserve"> FinStat!BL$28</f>
        <v>39244.638106759317</v>
      </c>
      <c r="BM38" s="194">
        <f xml:space="preserve"> FinStat!BM$28</f>
        <v>38733.576191498825</v>
      </c>
      <c r="BN38" s="194">
        <f xml:space="preserve"> FinStat!BN$28</f>
        <v>38801.246667217834</v>
      </c>
      <c r="BO38" s="194">
        <f xml:space="preserve"> FinStat!BO$28</f>
        <v>41108.42793768605</v>
      </c>
      <c r="BP38" s="194">
        <f xml:space="preserve"> FinStat!BP$28</f>
        <v>39342.798956978113</v>
      </c>
      <c r="BQ38" s="194">
        <f xml:space="preserve"> FinStat!BQ$28</f>
        <v>38801.572209527083</v>
      </c>
      <c r="BR38" s="194">
        <f xml:space="preserve"> FinStat!BR$28</f>
        <v>38854.160269150823</v>
      </c>
      <c r="BS38" s="194">
        <f xml:space="preserve"> FinStat!BS$28</f>
        <v>41153.800331571394</v>
      </c>
      <c r="BT38" s="194">
        <f xml:space="preserve"> FinStat!BT$28</f>
        <v>38110.47058017298</v>
      </c>
      <c r="BU38" s="194">
        <f xml:space="preserve"> FinStat!BU$28</f>
        <v>36588.805704473772</v>
      </c>
      <c r="BV38" s="194">
        <f xml:space="preserve"> FinStat!BV$28</f>
        <v>35827.973266624169</v>
      </c>
      <c r="BW38" s="194">
        <f xml:space="preserve"> FinStat!BW$28</f>
        <v>35447.557047699367</v>
      </c>
    </row>
    <row r="39" spans="1:76" x14ac:dyDescent="0.25">
      <c r="D39" s="17"/>
      <c r="E39" s="194" t="str">
        <f xml:space="preserve"> FinStat!E$31</f>
        <v>Account payables balance</v>
      </c>
      <c r="F39" s="194">
        <f xml:space="preserve"> FinStat!F$31</f>
        <v>0</v>
      </c>
      <c r="G39" s="194" t="str">
        <f xml:space="preserve"> FinStat!G$31</f>
        <v xml:space="preserve">USD k </v>
      </c>
      <c r="H39" s="194">
        <f xml:space="preserve"> FinStat!H$31</f>
        <v>0</v>
      </c>
      <c r="I39" s="194">
        <f xml:space="preserve"> FinStat!I$31</f>
        <v>0</v>
      </c>
      <c r="J39" s="194">
        <f xml:space="preserve"> FinStat!J$31</f>
        <v>0</v>
      </c>
      <c r="K39" s="194">
        <f xml:space="preserve"> FinStat!K$31</f>
        <v>350</v>
      </c>
      <c r="L39" s="194">
        <f xml:space="preserve"> FinStat!L$31</f>
        <v>696.01666666666665</v>
      </c>
      <c r="M39" s="194">
        <f xml:space="preserve"> FinStat!M$31</f>
        <v>1112.9029304029305</v>
      </c>
      <c r="N39" s="194">
        <f xml:space="preserve"> FinStat!N$31</f>
        <v>1542.5224956203217</v>
      </c>
      <c r="O39" s="194">
        <f xml:space="preserve"> FinStat!O$31</f>
        <v>2091.1520608377132</v>
      </c>
      <c r="P39" s="194">
        <f xml:space="preserve"> FinStat!P$31</f>
        <v>2437.1687275043801</v>
      </c>
      <c r="Q39" s="194">
        <f xml:space="preserve"> FinStat!Q$31</f>
        <v>2854.0549912406436</v>
      </c>
      <c r="R39" s="194">
        <f xml:space="preserve"> FinStat!R$31</f>
        <v>3283.6745564580351</v>
      </c>
      <c r="S39" s="194">
        <f xml:space="preserve"> FinStat!S$31</f>
        <v>3832.3041216754264</v>
      </c>
      <c r="T39" s="194">
        <f xml:space="preserve"> FinStat!T$31</f>
        <v>4178.3207883420928</v>
      </c>
      <c r="U39" s="194">
        <f xml:space="preserve"> FinStat!U$31</f>
        <v>4595.2070520783564</v>
      </c>
      <c r="V39" s="194">
        <f xml:space="preserve"> FinStat!V$31</f>
        <v>5024.8266172957474</v>
      </c>
      <c r="W39" s="194">
        <f xml:space="preserve"> FinStat!W$31</f>
        <v>5573.4561825131386</v>
      </c>
      <c r="X39" s="194">
        <f xml:space="preserve"> FinStat!X$31</f>
        <v>5971.3524462494024</v>
      </c>
      <c r="Y39" s="194">
        <f xml:space="preserve"> FinStat!Y$31</f>
        <v>6388.238709985666</v>
      </c>
      <c r="Z39" s="194">
        <f xml:space="preserve"> FinStat!Z$31</f>
        <v>6817.858275203057</v>
      </c>
      <c r="AA39" s="194">
        <f xml:space="preserve"> FinStat!AA$31</f>
        <v>7311.6778404204488</v>
      </c>
      <c r="AB39" s="194">
        <f xml:space="preserve"> FinStat!AB$31</f>
        <v>7712.5045070871147</v>
      </c>
      <c r="AC39" s="194">
        <f xml:space="preserve"> FinStat!AC$31</f>
        <v>8129.3907708233783</v>
      </c>
      <c r="AD39" s="194">
        <f xml:space="preserve"> FinStat!AD$31</f>
        <v>8559.0103360407702</v>
      </c>
      <c r="AE39" s="194">
        <f xml:space="preserve"> FinStat!AE$31</f>
        <v>9052.8299012581629</v>
      </c>
      <c r="AF39" s="194">
        <f xml:space="preserve"> FinStat!AF$31</f>
        <v>9453.6565679248288</v>
      </c>
      <c r="AG39" s="194">
        <f xml:space="preserve"> FinStat!AG$31</f>
        <v>9870.5428316610924</v>
      </c>
      <c r="AH39" s="194">
        <f xml:space="preserve"> FinStat!AH$31</f>
        <v>10300.162396878484</v>
      </c>
      <c r="AI39" s="194">
        <f xml:space="preserve"> FinStat!AI$31</f>
        <v>10793.981962095877</v>
      </c>
      <c r="AJ39" s="194">
        <f xml:space="preserve"> FinStat!AJ$31</f>
        <v>11194.808628762543</v>
      </c>
      <c r="AK39" s="194">
        <f xml:space="preserve"> FinStat!AK$31</f>
        <v>11611.694892498806</v>
      </c>
      <c r="AL39" s="194">
        <f xml:space="preserve"> FinStat!AL$31</f>
        <v>12041.314457716198</v>
      </c>
      <c r="AM39" s="194">
        <f xml:space="preserve"> FinStat!AM$31</f>
        <v>12535.134022933591</v>
      </c>
      <c r="AN39" s="194">
        <f xml:space="preserve"> FinStat!AN$31</f>
        <v>12933.030286669855</v>
      </c>
      <c r="AO39" s="194">
        <f xml:space="preserve"> FinStat!AO$31</f>
        <v>13349.916550406118</v>
      </c>
      <c r="AP39" s="194">
        <f xml:space="preserve"> FinStat!AP$31</f>
        <v>13779.53611562351</v>
      </c>
      <c r="AQ39" s="194">
        <f xml:space="preserve"> FinStat!AQ$31</f>
        <v>14273.355680840901</v>
      </c>
      <c r="AR39" s="194">
        <f xml:space="preserve"> FinStat!AR$31</f>
        <v>14674.182347507567</v>
      </c>
      <c r="AS39" s="194">
        <f xml:space="preserve"> FinStat!AS$31</f>
        <v>15091.068611243831</v>
      </c>
      <c r="AT39" s="194">
        <f xml:space="preserve"> FinStat!AT$31</f>
        <v>15520.688176461223</v>
      </c>
      <c r="AU39" s="194">
        <f xml:space="preserve"> FinStat!AU$31</f>
        <v>16014.507741678615</v>
      </c>
      <c r="AV39" s="194">
        <f xml:space="preserve"> FinStat!AV$31</f>
        <v>16415.334408345283</v>
      </c>
      <c r="AW39" s="194">
        <f xml:space="preserve"> FinStat!AW$31</f>
        <v>16832.220672081548</v>
      </c>
      <c r="AX39" s="194">
        <f xml:space="preserve"> FinStat!AX$31</f>
        <v>17261.84023729894</v>
      </c>
      <c r="AY39" s="194">
        <f xml:space="preserve"> FinStat!AY$31</f>
        <v>17755.659802516333</v>
      </c>
      <c r="AZ39" s="194">
        <f xml:space="preserve"> FinStat!AZ$31</f>
        <v>18156.486469183001</v>
      </c>
      <c r="BA39" s="194">
        <f xml:space="preserve"> FinStat!BA$31</f>
        <v>18573.372732919266</v>
      </c>
      <c r="BB39" s="194">
        <f xml:space="preserve"> FinStat!BB$31</f>
        <v>19002.992298136658</v>
      </c>
      <c r="BC39" s="194">
        <f xml:space="preserve"> FinStat!BC$31</f>
        <v>19496.811863354051</v>
      </c>
      <c r="BD39" s="194">
        <f xml:space="preserve"> FinStat!BD$31</f>
        <v>19894.708127090315</v>
      </c>
      <c r="BE39" s="194">
        <f xml:space="preserve"> FinStat!BE$31</f>
        <v>20311.59439082658</v>
      </c>
      <c r="BF39" s="194">
        <f xml:space="preserve"> FinStat!BF$31</f>
        <v>20741.213956043972</v>
      </c>
      <c r="BG39" s="194">
        <f xml:space="preserve"> FinStat!BG$31</f>
        <v>21235.033521261365</v>
      </c>
      <c r="BH39" s="194">
        <f xml:space="preserve"> FinStat!BH$31</f>
        <v>21635.860187928032</v>
      </c>
      <c r="BI39" s="194">
        <f xml:space="preserve"> FinStat!BI$31</f>
        <v>22052.746451664298</v>
      </c>
      <c r="BJ39" s="194">
        <f xml:space="preserve"> FinStat!BJ$31</f>
        <v>22482.36601688169</v>
      </c>
      <c r="BK39" s="194">
        <f xml:space="preserve"> FinStat!BK$31</f>
        <v>22976.185582099082</v>
      </c>
      <c r="BL39" s="194">
        <f xml:space="preserve"> FinStat!BL$31</f>
        <v>23377.01224876575</v>
      </c>
      <c r="BM39" s="194">
        <f xml:space="preserve"> FinStat!BM$31</f>
        <v>23793.898512502015</v>
      </c>
      <c r="BN39" s="194">
        <f xml:space="preserve"> FinStat!BN$31</f>
        <v>24223.518077719407</v>
      </c>
      <c r="BO39" s="194">
        <f xml:space="preserve"> FinStat!BO$31</f>
        <v>24717.3376429368</v>
      </c>
      <c r="BP39" s="194">
        <f xml:space="preserve"> FinStat!BP$31</f>
        <v>25118.164309603468</v>
      </c>
      <c r="BQ39" s="194">
        <f xml:space="preserve"> FinStat!BQ$31</f>
        <v>25535.050573339733</v>
      </c>
      <c r="BR39" s="194">
        <f xml:space="preserve"> FinStat!BR$31</f>
        <v>25964.670138557125</v>
      </c>
      <c r="BS39" s="194">
        <f xml:space="preserve"> FinStat!BS$31</f>
        <v>26458.489703774518</v>
      </c>
      <c r="BT39" s="194">
        <f xml:space="preserve"> FinStat!BT$31</f>
        <v>26458.489703774518</v>
      </c>
      <c r="BU39" s="194">
        <f xml:space="preserve"> FinStat!BU$31</f>
        <v>26458.489703774518</v>
      </c>
      <c r="BV39" s="194">
        <f xml:space="preserve"> FinStat!BV$31</f>
        <v>26458.489703774518</v>
      </c>
      <c r="BW39" s="194">
        <f xml:space="preserve"> FinStat!BW$31</f>
        <v>26458.489703774518</v>
      </c>
    </row>
    <row r="40" spans="1:76" x14ac:dyDescent="0.25">
      <c r="E40" s="194" t="str">
        <f xml:space="preserve"> Time!E$63</f>
        <v>Forecast period flag</v>
      </c>
      <c r="F40" s="194">
        <f xml:space="preserve"> Time!F$63</f>
        <v>0</v>
      </c>
      <c r="G40" s="194" t="str">
        <f xml:space="preserve"> Time!G$63</f>
        <v>flag</v>
      </c>
      <c r="H40" s="194">
        <f xml:space="preserve"> Time!H$63</f>
        <v>60</v>
      </c>
      <c r="I40" s="194">
        <f xml:space="preserve"> Time!I$63</f>
        <v>0</v>
      </c>
      <c r="J40" s="194">
        <f xml:space="preserve"> Time!J$63</f>
        <v>0</v>
      </c>
      <c r="K40" s="194">
        <f xml:space="preserve"> Time!K$63</f>
        <v>0</v>
      </c>
      <c r="L40" s="194">
        <f xml:space="preserve"> Time!L$63</f>
        <v>1</v>
      </c>
      <c r="M40" s="194">
        <f xml:space="preserve"> Time!M$63</f>
        <v>1</v>
      </c>
      <c r="N40" s="194">
        <f xml:space="preserve"> Time!N$63</f>
        <v>1</v>
      </c>
      <c r="O40" s="194">
        <f xml:space="preserve"> Time!O$63</f>
        <v>1</v>
      </c>
      <c r="P40" s="194">
        <f xml:space="preserve"> Time!P$63</f>
        <v>1</v>
      </c>
      <c r="Q40" s="194">
        <f xml:space="preserve"> Time!Q$63</f>
        <v>1</v>
      </c>
      <c r="R40" s="194">
        <f xml:space="preserve"> Time!R$63</f>
        <v>1</v>
      </c>
      <c r="S40" s="194">
        <f xml:space="preserve"> Time!S$63</f>
        <v>1</v>
      </c>
      <c r="T40" s="194">
        <f xml:space="preserve"> Time!T$63</f>
        <v>1</v>
      </c>
      <c r="U40" s="194">
        <f xml:space="preserve"> Time!U$63</f>
        <v>1</v>
      </c>
      <c r="V40" s="194">
        <f xml:space="preserve"> Time!V$63</f>
        <v>1</v>
      </c>
      <c r="W40" s="194">
        <f xml:space="preserve"> Time!W$63</f>
        <v>1</v>
      </c>
      <c r="X40" s="194">
        <f xml:space="preserve"> Time!X$63</f>
        <v>1</v>
      </c>
      <c r="Y40" s="194">
        <f xml:space="preserve"> Time!Y$63</f>
        <v>1</v>
      </c>
      <c r="Z40" s="194">
        <f xml:space="preserve"> Time!Z$63</f>
        <v>1</v>
      </c>
      <c r="AA40" s="194">
        <f xml:space="preserve"> Time!AA$63</f>
        <v>1</v>
      </c>
      <c r="AB40" s="194">
        <f xml:space="preserve"> Time!AB$63</f>
        <v>1</v>
      </c>
      <c r="AC40" s="194">
        <f xml:space="preserve"> Time!AC$63</f>
        <v>1</v>
      </c>
      <c r="AD40" s="194">
        <f xml:space="preserve"> Time!AD$63</f>
        <v>1</v>
      </c>
      <c r="AE40" s="194">
        <f xml:space="preserve"> Time!AE$63</f>
        <v>1</v>
      </c>
      <c r="AF40" s="194">
        <f xml:space="preserve"> Time!AF$63</f>
        <v>1</v>
      </c>
      <c r="AG40" s="194">
        <f xml:space="preserve"> Time!AG$63</f>
        <v>1</v>
      </c>
      <c r="AH40" s="194">
        <f xml:space="preserve"> Time!AH$63</f>
        <v>1</v>
      </c>
      <c r="AI40" s="194">
        <f xml:space="preserve"> Time!AI$63</f>
        <v>1</v>
      </c>
      <c r="AJ40" s="194">
        <f xml:space="preserve"> Time!AJ$63</f>
        <v>1</v>
      </c>
      <c r="AK40" s="194">
        <f xml:space="preserve"> Time!AK$63</f>
        <v>1</v>
      </c>
      <c r="AL40" s="194">
        <f xml:space="preserve"> Time!AL$63</f>
        <v>1</v>
      </c>
      <c r="AM40" s="194">
        <f xml:space="preserve"> Time!AM$63</f>
        <v>1</v>
      </c>
      <c r="AN40" s="194">
        <f xml:space="preserve"> Time!AN$63</f>
        <v>1</v>
      </c>
      <c r="AO40" s="194">
        <f xml:space="preserve"> Time!AO$63</f>
        <v>1</v>
      </c>
      <c r="AP40" s="194">
        <f xml:space="preserve"> Time!AP$63</f>
        <v>1</v>
      </c>
      <c r="AQ40" s="194">
        <f xml:space="preserve"> Time!AQ$63</f>
        <v>1</v>
      </c>
      <c r="AR40" s="194">
        <f xml:space="preserve"> Time!AR$63</f>
        <v>1</v>
      </c>
      <c r="AS40" s="194">
        <f xml:space="preserve"> Time!AS$63</f>
        <v>1</v>
      </c>
      <c r="AT40" s="194">
        <f xml:space="preserve"> Time!AT$63</f>
        <v>1</v>
      </c>
      <c r="AU40" s="194">
        <f xml:space="preserve"> Time!AU$63</f>
        <v>1</v>
      </c>
      <c r="AV40" s="194">
        <f xml:space="preserve"> Time!AV$63</f>
        <v>1</v>
      </c>
      <c r="AW40" s="194">
        <f xml:space="preserve"> Time!AW$63</f>
        <v>1</v>
      </c>
      <c r="AX40" s="194">
        <f xml:space="preserve"> Time!AX$63</f>
        <v>1</v>
      </c>
      <c r="AY40" s="194">
        <f xml:space="preserve"> Time!AY$63</f>
        <v>1</v>
      </c>
      <c r="AZ40" s="194">
        <f xml:space="preserve"> Time!AZ$63</f>
        <v>1</v>
      </c>
      <c r="BA40" s="194">
        <f xml:space="preserve"> Time!BA$63</f>
        <v>1</v>
      </c>
      <c r="BB40" s="194">
        <f xml:space="preserve"> Time!BB$63</f>
        <v>1</v>
      </c>
      <c r="BC40" s="194">
        <f xml:space="preserve"> Time!BC$63</f>
        <v>1</v>
      </c>
      <c r="BD40" s="194">
        <f xml:space="preserve"> Time!BD$63</f>
        <v>1</v>
      </c>
      <c r="BE40" s="194">
        <f xml:space="preserve"> Time!BE$63</f>
        <v>1</v>
      </c>
      <c r="BF40" s="194">
        <f xml:space="preserve"> Time!BF$63</f>
        <v>1</v>
      </c>
      <c r="BG40" s="194">
        <f xml:space="preserve"> Time!BG$63</f>
        <v>1</v>
      </c>
      <c r="BH40" s="194">
        <f xml:space="preserve"> Time!BH$63</f>
        <v>1</v>
      </c>
      <c r="BI40" s="194">
        <f xml:space="preserve"> Time!BI$63</f>
        <v>1</v>
      </c>
      <c r="BJ40" s="194">
        <f xml:space="preserve"> Time!BJ$63</f>
        <v>1</v>
      </c>
      <c r="BK40" s="194">
        <f xml:space="preserve"> Time!BK$63</f>
        <v>1</v>
      </c>
      <c r="BL40" s="194">
        <f xml:space="preserve"> Time!BL$63</f>
        <v>1</v>
      </c>
      <c r="BM40" s="194">
        <f xml:space="preserve"> Time!BM$63</f>
        <v>1</v>
      </c>
      <c r="BN40" s="194">
        <f xml:space="preserve"> Time!BN$63</f>
        <v>1</v>
      </c>
      <c r="BO40" s="194">
        <f xml:space="preserve"> Time!BO$63</f>
        <v>1</v>
      </c>
      <c r="BP40" s="194">
        <f xml:space="preserve"> Time!BP$63</f>
        <v>1</v>
      </c>
      <c r="BQ40" s="194">
        <f xml:space="preserve"> Time!BQ$63</f>
        <v>1</v>
      </c>
      <c r="BR40" s="194">
        <f xml:space="preserve"> Time!BR$63</f>
        <v>1</v>
      </c>
      <c r="BS40" s="194">
        <f xml:space="preserve"> Time!BS$63</f>
        <v>1</v>
      </c>
      <c r="BT40" s="194">
        <f xml:space="preserve"> Time!BT$63</f>
        <v>0</v>
      </c>
      <c r="BU40" s="194">
        <f xml:space="preserve"> Time!BU$63</f>
        <v>0</v>
      </c>
      <c r="BV40" s="194">
        <f xml:space="preserve"> Time!BV$63</f>
        <v>0</v>
      </c>
      <c r="BW40" s="194">
        <f xml:space="preserve"> Time!BW$63</f>
        <v>0</v>
      </c>
    </row>
    <row r="41" spans="1:76" s="302" customFormat="1" x14ac:dyDescent="0.25">
      <c r="A41" s="297"/>
      <c r="B41" s="297"/>
      <c r="C41" s="298"/>
      <c r="D41" s="299"/>
      <c r="E41" s="300" t="s">
        <v>264</v>
      </c>
      <c r="F41" s="300"/>
      <c r="G41" s="300"/>
      <c r="H41" s="300"/>
      <c r="I41" s="300"/>
      <c r="J41" s="300">
        <f t="shared" ref="J41:AO41" si="15">IF(J40=1,(J37+J38)/J39,0)</f>
        <v>0</v>
      </c>
      <c r="K41" s="300">
        <f t="shared" si="15"/>
        <v>0</v>
      </c>
      <c r="L41" s="300">
        <f t="shared" si="15"/>
        <v>-2.1032168171260262</v>
      </c>
      <c r="M41" s="300">
        <f t="shared" si="15"/>
        <v>-1.9955175976515889</v>
      </c>
      <c r="N41" s="300">
        <f t="shared" si="15"/>
        <v>-1.5058472678517196</v>
      </c>
      <c r="O41" s="300">
        <f t="shared" si="15"/>
        <v>1.4964344493719557</v>
      </c>
      <c r="P41" s="300">
        <f t="shared" si="15"/>
        <v>-0.50150595248679719</v>
      </c>
      <c r="Q41" s="300">
        <f t="shared" si="15"/>
        <v>-0.63519032660704344</v>
      </c>
      <c r="R41" s="300">
        <f t="shared" si="15"/>
        <v>-0.54711049520706445</v>
      </c>
      <c r="S41" s="300">
        <f t="shared" si="15"/>
        <v>0.97848688231604386</v>
      </c>
      <c r="T41" s="300">
        <f t="shared" si="15"/>
        <v>-0.12429697066154147</v>
      </c>
      <c r="U41" s="300">
        <f t="shared" si="15"/>
        <v>-0.22494144738194463</v>
      </c>
      <c r="V41" s="300">
        <f t="shared" si="15"/>
        <v>-0.18786800884854898</v>
      </c>
      <c r="W41" s="300">
        <f t="shared" si="15"/>
        <v>0.83865389313195227</v>
      </c>
      <c r="X41" s="300">
        <f t="shared" si="15"/>
        <v>0.3916420821541392</v>
      </c>
      <c r="Y41" s="300">
        <f t="shared" si="15"/>
        <v>0.21160918735089976</v>
      </c>
      <c r="Z41" s="300">
        <f t="shared" si="15"/>
        <v>0.1819270889266314</v>
      </c>
      <c r="AA41" s="300">
        <f t="shared" si="15"/>
        <v>0.67449263901052126</v>
      </c>
      <c r="AB41" s="300">
        <f t="shared" si="15"/>
        <v>0.88819376334524347</v>
      </c>
      <c r="AC41" s="300">
        <f t="shared" si="15"/>
        <v>1.2165495773383237</v>
      </c>
      <c r="AD41" s="300">
        <f t="shared" si="15"/>
        <v>1.5946922664395868</v>
      </c>
      <c r="AE41" s="300">
        <f t="shared" si="15"/>
        <v>2.3334426026752451</v>
      </c>
      <c r="AF41" s="300">
        <f t="shared" si="15"/>
        <v>2.4355236381338043</v>
      </c>
      <c r="AG41" s="300">
        <f t="shared" si="15"/>
        <v>2.6396848441924874</v>
      </c>
      <c r="AH41" s="300">
        <f t="shared" si="15"/>
        <v>2.8941056209391633</v>
      </c>
      <c r="AI41" s="300">
        <f t="shared" si="15"/>
        <v>3.454031778010636</v>
      </c>
      <c r="AJ41" s="300">
        <f t="shared" si="15"/>
        <v>3.5000120860683341</v>
      </c>
      <c r="AK41" s="300">
        <f t="shared" si="15"/>
        <v>3.6352932136403329</v>
      </c>
      <c r="AL41" s="300">
        <f t="shared" si="15"/>
        <v>3.817379515015709</v>
      </c>
      <c r="AM41" s="300">
        <f t="shared" si="15"/>
        <v>4.2631473928543855</v>
      </c>
      <c r="AN41" s="300">
        <f t="shared" si="15"/>
        <v>4.2819531714278085</v>
      </c>
      <c r="AO41" s="300">
        <f t="shared" si="15"/>
        <v>4.3742262236376055</v>
      </c>
      <c r="AP41" s="300">
        <f t="shared" ref="AP41:BU41" si="16">IF(AP40=1,(AP37+AP38)/AP39,0)</f>
        <v>4.5098320780219225</v>
      </c>
      <c r="AQ41" s="300">
        <f t="shared" si="16"/>
        <v>4.8771288302386244</v>
      </c>
      <c r="AR41" s="300">
        <f t="shared" si="16"/>
        <v>4.8732189934843619</v>
      </c>
      <c r="AS41" s="300">
        <f t="shared" si="16"/>
        <v>4.9393191834219472</v>
      </c>
      <c r="AT41" s="300">
        <f t="shared" si="16"/>
        <v>5.0444626238936054</v>
      </c>
      <c r="AU41" s="300">
        <f t="shared" si="16"/>
        <v>5.3555299467226174</v>
      </c>
      <c r="AV41" s="300">
        <f t="shared" si="16"/>
        <v>5.3404460238549234</v>
      </c>
      <c r="AW41" s="300">
        <f t="shared" si="16"/>
        <v>5.3881820272227561</v>
      </c>
      <c r="AX41" s="300">
        <f t="shared" si="16"/>
        <v>5.4715705165057065</v>
      </c>
      <c r="AY41" s="300">
        <f t="shared" si="16"/>
        <v>5.7402660261006355</v>
      </c>
      <c r="AZ41" s="300">
        <f t="shared" si="16"/>
        <v>5.7181403247722731</v>
      </c>
      <c r="BA41" s="300">
        <f t="shared" si="16"/>
        <v>5.7529264105734752</v>
      </c>
      <c r="BB41" s="300">
        <f t="shared" si="16"/>
        <v>5.8204295288453451</v>
      </c>
      <c r="BC41" s="300">
        <f t="shared" si="16"/>
        <v>6.0562939653211707</v>
      </c>
      <c r="BD41" s="300">
        <f t="shared" si="16"/>
        <v>6.032655732204657</v>
      </c>
      <c r="BE41" s="300">
        <f t="shared" si="16"/>
        <v>6.0573702436458268</v>
      </c>
      <c r="BF41" s="300">
        <f t="shared" si="16"/>
        <v>6.1125971404718342</v>
      </c>
      <c r="BG41" s="300">
        <f t="shared" si="16"/>
        <v>6.3222073486549979</v>
      </c>
      <c r="BH41" s="300">
        <f t="shared" si="16"/>
        <v>6.2451200514881844</v>
      </c>
      <c r="BI41" s="300">
        <f t="shared" si="16"/>
        <v>6.1942747126765827</v>
      </c>
      <c r="BJ41" s="300">
        <f t="shared" si="16"/>
        <v>6.1626080066404256</v>
      </c>
      <c r="BK41" s="300">
        <f t="shared" si="16"/>
        <v>6.2712350101901588</v>
      </c>
      <c r="BL41" s="300">
        <f t="shared" si="16"/>
        <v>6.1594716456702709</v>
      </c>
      <c r="BM41" s="300">
        <f t="shared" si="16"/>
        <v>6.0935635291256256</v>
      </c>
      <c r="BN41" s="300">
        <f t="shared" si="16"/>
        <v>6.0559969941834737</v>
      </c>
      <c r="BO41" s="300">
        <f t="shared" si="16"/>
        <v>6.1542204154481208</v>
      </c>
      <c r="BP41" s="300">
        <f t="shared" si="16"/>
        <v>6.0496697562759483</v>
      </c>
      <c r="BQ41" s="300">
        <f t="shared" si="16"/>
        <v>5.9888670190922513</v>
      </c>
      <c r="BR41" s="300">
        <f t="shared" si="16"/>
        <v>5.954971098960514</v>
      </c>
      <c r="BS41" s="300">
        <f t="shared" si="16"/>
        <v>6.048331258633473</v>
      </c>
      <c r="BT41" s="300">
        <f t="shared" si="16"/>
        <v>0</v>
      </c>
      <c r="BU41" s="300">
        <f t="shared" si="16"/>
        <v>0</v>
      </c>
      <c r="BV41" s="300">
        <f t="shared" ref="BV41:BW41" si="17">IF(BV40=1,(BV37+BV38)/BV39,0)</f>
        <v>0</v>
      </c>
      <c r="BW41" s="300">
        <f t="shared" si="17"/>
        <v>0</v>
      </c>
      <c r="BX41" s="301"/>
    </row>
    <row r="42" spans="1:76" s="291" customFormat="1" x14ac:dyDescent="0.25">
      <c r="A42" s="286"/>
      <c r="B42" s="286"/>
      <c r="C42" s="287"/>
      <c r="D42" s="288"/>
      <c r="E42" s="303" t="str">
        <f t="shared" ref="E42:AJ42" si="18" xml:space="preserve"> E$41</f>
        <v>CURRENT RATIO</v>
      </c>
      <c r="F42" s="303">
        <f t="shared" si="18"/>
        <v>0</v>
      </c>
      <c r="G42" s="303">
        <f t="shared" si="18"/>
        <v>0</v>
      </c>
      <c r="H42" s="303">
        <f t="shared" si="18"/>
        <v>0</v>
      </c>
      <c r="I42" s="303">
        <f t="shared" si="18"/>
        <v>0</v>
      </c>
      <c r="J42" s="303">
        <f t="shared" si="18"/>
        <v>0</v>
      </c>
      <c r="K42" s="303">
        <f t="shared" si="18"/>
        <v>0</v>
      </c>
      <c r="L42" s="303">
        <f t="shared" si="18"/>
        <v>-2.1032168171260262</v>
      </c>
      <c r="M42" s="303">
        <f t="shared" si="18"/>
        <v>-1.9955175976515889</v>
      </c>
      <c r="N42" s="303">
        <f t="shared" si="18"/>
        <v>-1.5058472678517196</v>
      </c>
      <c r="O42" s="303">
        <f t="shared" si="18"/>
        <v>1.4964344493719557</v>
      </c>
      <c r="P42" s="303">
        <f t="shared" si="18"/>
        <v>-0.50150595248679719</v>
      </c>
      <c r="Q42" s="303">
        <f t="shared" si="18"/>
        <v>-0.63519032660704344</v>
      </c>
      <c r="R42" s="303">
        <f t="shared" si="18"/>
        <v>-0.54711049520706445</v>
      </c>
      <c r="S42" s="303">
        <f t="shared" si="18"/>
        <v>0.97848688231604386</v>
      </c>
      <c r="T42" s="303">
        <f t="shared" si="18"/>
        <v>-0.12429697066154147</v>
      </c>
      <c r="U42" s="303">
        <f t="shared" si="18"/>
        <v>-0.22494144738194463</v>
      </c>
      <c r="V42" s="303">
        <f t="shared" si="18"/>
        <v>-0.18786800884854898</v>
      </c>
      <c r="W42" s="303">
        <f t="shared" si="18"/>
        <v>0.83865389313195227</v>
      </c>
      <c r="X42" s="303">
        <f t="shared" si="18"/>
        <v>0.3916420821541392</v>
      </c>
      <c r="Y42" s="303">
        <f t="shared" si="18"/>
        <v>0.21160918735089976</v>
      </c>
      <c r="Z42" s="303">
        <f t="shared" si="18"/>
        <v>0.1819270889266314</v>
      </c>
      <c r="AA42" s="303">
        <f t="shared" si="18"/>
        <v>0.67449263901052126</v>
      </c>
      <c r="AB42" s="303">
        <f t="shared" si="18"/>
        <v>0.88819376334524347</v>
      </c>
      <c r="AC42" s="303">
        <f t="shared" si="18"/>
        <v>1.2165495773383237</v>
      </c>
      <c r="AD42" s="303">
        <f t="shared" si="18"/>
        <v>1.5946922664395868</v>
      </c>
      <c r="AE42" s="303">
        <f t="shared" si="18"/>
        <v>2.3334426026752451</v>
      </c>
      <c r="AF42" s="303">
        <f t="shared" si="18"/>
        <v>2.4355236381338043</v>
      </c>
      <c r="AG42" s="303">
        <f t="shared" si="18"/>
        <v>2.6396848441924874</v>
      </c>
      <c r="AH42" s="303">
        <f t="shared" si="18"/>
        <v>2.8941056209391633</v>
      </c>
      <c r="AI42" s="303">
        <f t="shared" si="18"/>
        <v>3.454031778010636</v>
      </c>
      <c r="AJ42" s="303">
        <f t="shared" si="18"/>
        <v>3.5000120860683341</v>
      </c>
      <c r="AK42" s="303">
        <f t="shared" ref="AK42:BP42" si="19" xml:space="preserve"> AK$41</f>
        <v>3.6352932136403329</v>
      </c>
      <c r="AL42" s="303">
        <f t="shared" si="19"/>
        <v>3.817379515015709</v>
      </c>
      <c r="AM42" s="303">
        <f t="shared" si="19"/>
        <v>4.2631473928543855</v>
      </c>
      <c r="AN42" s="303">
        <f t="shared" si="19"/>
        <v>4.2819531714278085</v>
      </c>
      <c r="AO42" s="303">
        <f t="shared" si="19"/>
        <v>4.3742262236376055</v>
      </c>
      <c r="AP42" s="303">
        <f t="shared" si="19"/>
        <v>4.5098320780219225</v>
      </c>
      <c r="AQ42" s="303">
        <f t="shared" si="19"/>
        <v>4.8771288302386244</v>
      </c>
      <c r="AR42" s="303">
        <f t="shared" si="19"/>
        <v>4.8732189934843619</v>
      </c>
      <c r="AS42" s="303">
        <f t="shared" si="19"/>
        <v>4.9393191834219472</v>
      </c>
      <c r="AT42" s="303">
        <f t="shared" si="19"/>
        <v>5.0444626238936054</v>
      </c>
      <c r="AU42" s="303">
        <f t="shared" si="19"/>
        <v>5.3555299467226174</v>
      </c>
      <c r="AV42" s="303">
        <f t="shared" si="19"/>
        <v>5.3404460238549234</v>
      </c>
      <c r="AW42" s="303">
        <f t="shared" si="19"/>
        <v>5.3881820272227561</v>
      </c>
      <c r="AX42" s="303">
        <f t="shared" si="19"/>
        <v>5.4715705165057065</v>
      </c>
      <c r="AY42" s="303">
        <f t="shared" si="19"/>
        <v>5.7402660261006355</v>
      </c>
      <c r="AZ42" s="303">
        <f t="shared" si="19"/>
        <v>5.7181403247722731</v>
      </c>
      <c r="BA42" s="303">
        <f t="shared" si="19"/>
        <v>5.7529264105734752</v>
      </c>
      <c r="BB42" s="303">
        <f t="shared" si="19"/>
        <v>5.8204295288453451</v>
      </c>
      <c r="BC42" s="303">
        <f t="shared" si="19"/>
        <v>6.0562939653211707</v>
      </c>
      <c r="BD42" s="303">
        <f t="shared" si="19"/>
        <v>6.032655732204657</v>
      </c>
      <c r="BE42" s="303">
        <f t="shared" si="19"/>
        <v>6.0573702436458268</v>
      </c>
      <c r="BF42" s="303">
        <f t="shared" si="19"/>
        <v>6.1125971404718342</v>
      </c>
      <c r="BG42" s="303">
        <f t="shared" si="19"/>
        <v>6.3222073486549979</v>
      </c>
      <c r="BH42" s="303">
        <f t="shared" si="19"/>
        <v>6.2451200514881844</v>
      </c>
      <c r="BI42" s="303">
        <f t="shared" si="19"/>
        <v>6.1942747126765827</v>
      </c>
      <c r="BJ42" s="303">
        <f t="shared" si="19"/>
        <v>6.1626080066404256</v>
      </c>
      <c r="BK42" s="303">
        <f t="shared" si="19"/>
        <v>6.2712350101901588</v>
      </c>
      <c r="BL42" s="303">
        <f t="shared" si="19"/>
        <v>6.1594716456702709</v>
      </c>
      <c r="BM42" s="303">
        <f t="shared" si="19"/>
        <v>6.0935635291256256</v>
      </c>
      <c r="BN42" s="303">
        <f t="shared" si="19"/>
        <v>6.0559969941834737</v>
      </c>
      <c r="BO42" s="303">
        <f t="shared" si="19"/>
        <v>6.1542204154481208</v>
      </c>
      <c r="BP42" s="303">
        <f t="shared" si="19"/>
        <v>6.0496697562759483</v>
      </c>
      <c r="BQ42" s="303">
        <f t="shared" ref="BQ42:BW42" si="20" xml:space="preserve"> BQ$41</f>
        <v>5.9888670190922513</v>
      </c>
      <c r="BR42" s="303">
        <f t="shared" si="20"/>
        <v>5.954971098960514</v>
      </c>
      <c r="BS42" s="303">
        <f t="shared" si="20"/>
        <v>6.048331258633473</v>
      </c>
      <c r="BT42" s="303">
        <f t="shared" si="20"/>
        <v>0</v>
      </c>
      <c r="BU42" s="303">
        <f t="shared" si="20"/>
        <v>0</v>
      </c>
      <c r="BV42" s="303">
        <f t="shared" si="20"/>
        <v>0</v>
      </c>
      <c r="BW42" s="303">
        <f t="shared" si="20"/>
        <v>0</v>
      </c>
      <c r="BX42" s="290"/>
    </row>
    <row r="43" spans="1:76" x14ac:dyDescent="0.25">
      <c r="E43" s="11" t="str">
        <f>E42 &amp; " - maximum "</f>
        <v xml:space="preserve">CURRENT RATIO - maximum </v>
      </c>
      <c r="F43" s="304">
        <f>MAX(J42:BW42)</f>
        <v>6.3222073486549979</v>
      </c>
    </row>
    <row r="45" spans="1:76" x14ac:dyDescent="0.25">
      <c r="A45" s="2" t="s">
        <v>270</v>
      </c>
    </row>
    <row r="46" spans="1:76" x14ac:dyDescent="0.25">
      <c r="E46" s="194" t="str">
        <f xml:space="preserve"> FinStat!E$32</f>
        <v>Debt facility balance</v>
      </c>
      <c r="F46" s="194">
        <f xml:space="preserve"> FinStat!F$32</f>
        <v>0</v>
      </c>
      <c r="G46" s="194">
        <f xml:space="preserve"> FinStat!G$32</f>
        <v>0</v>
      </c>
      <c r="H46" s="194">
        <f xml:space="preserve"> FinStat!H$32</f>
        <v>0</v>
      </c>
      <c r="I46" s="194">
        <f xml:space="preserve"> FinStat!I$32</f>
        <v>0</v>
      </c>
      <c r="J46" s="194">
        <f xml:space="preserve"> FinStat!J$32</f>
        <v>0</v>
      </c>
      <c r="K46" s="194">
        <f xml:space="preserve"> FinStat!K$32</f>
        <v>60000</v>
      </c>
      <c r="L46" s="194">
        <f xml:space="preserve"> FinStat!L$32</f>
        <v>56250</v>
      </c>
      <c r="M46" s="194">
        <f xml:space="preserve"> FinStat!M$32</f>
        <v>52500</v>
      </c>
      <c r="N46" s="194">
        <f xml:space="preserve"> FinStat!N$32</f>
        <v>48750</v>
      </c>
      <c r="O46" s="194">
        <f xml:space="preserve"> FinStat!O$32</f>
        <v>45000</v>
      </c>
      <c r="P46" s="194">
        <f xml:space="preserve"> FinStat!P$32</f>
        <v>41250</v>
      </c>
      <c r="Q46" s="194">
        <f xml:space="preserve"> FinStat!Q$32</f>
        <v>37500</v>
      </c>
      <c r="R46" s="194">
        <f xml:space="preserve"> FinStat!R$32</f>
        <v>33750</v>
      </c>
      <c r="S46" s="194">
        <f xml:space="preserve"> FinStat!S$32</f>
        <v>30000</v>
      </c>
      <c r="T46" s="194">
        <f xml:space="preserve"> FinStat!T$32</f>
        <v>26250</v>
      </c>
      <c r="U46" s="194">
        <f xml:space="preserve"> FinStat!U$32</f>
        <v>22500</v>
      </c>
      <c r="V46" s="194">
        <f xml:space="preserve"> FinStat!V$32</f>
        <v>18750</v>
      </c>
      <c r="W46" s="194">
        <f xml:space="preserve"> FinStat!W$32</f>
        <v>15000</v>
      </c>
      <c r="X46" s="194">
        <f xml:space="preserve"> FinStat!X$32</f>
        <v>11250</v>
      </c>
      <c r="Y46" s="194">
        <f xml:space="preserve"> FinStat!Y$32</f>
        <v>7500</v>
      </c>
      <c r="Z46" s="194">
        <f xml:space="preserve"> FinStat!Z$32</f>
        <v>3750</v>
      </c>
      <c r="AA46" s="194">
        <f xml:space="preserve"> FinStat!AA$32</f>
        <v>0</v>
      </c>
      <c r="AB46" s="194">
        <f xml:space="preserve"> FinStat!AB$32</f>
        <v>0</v>
      </c>
      <c r="AC46" s="194">
        <f xml:space="preserve"> FinStat!AC$32</f>
        <v>0</v>
      </c>
      <c r="AD46" s="194">
        <f xml:space="preserve"> FinStat!AD$32</f>
        <v>0</v>
      </c>
      <c r="AE46" s="194">
        <f xml:space="preserve"> FinStat!AE$32</f>
        <v>0</v>
      </c>
      <c r="AF46" s="194">
        <f xml:space="preserve"> FinStat!AF$32</f>
        <v>0</v>
      </c>
      <c r="AG46" s="194">
        <f xml:space="preserve"> FinStat!AG$32</f>
        <v>0</v>
      </c>
      <c r="AH46" s="194">
        <f xml:space="preserve"> FinStat!AH$32</f>
        <v>0</v>
      </c>
      <c r="AI46" s="194">
        <f xml:space="preserve"> FinStat!AI$32</f>
        <v>0</v>
      </c>
      <c r="AJ46" s="194">
        <f xml:space="preserve"> FinStat!AJ$32</f>
        <v>0</v>
      </c>
      <c r="AK46" s="194">
        <f xml:space="preserve"> FinStat!AK$32</f>
        <v>0</v>
      </c>
      <c r="AL46" s="194">
        <f xml:space="preserve"> FinStat!AL$32</f>
        <v>0</v>
      </c>
      <c r="AM46" s="194">
        <f xml:space="preserve"> FinStat!AM$32</f>
        <v>0</v>
      </c>
      <c r="AN46" s="194">
        <f xml:space="preserve"> FinStat!AN$32</f>
        <v>0</v>
      </c>
      <c r="AO46" s="194">
        <f xml:space="preserve"> FinStat!AO$32</f>
        <v>0</v>
      </c>
      <c r="AP46" s="194">
        <f xml:space="preserve"> FinStat!AP$32</f>
        <v>0</v>
      </c>
      <c r="AQ46" s="194">
        <f xml:space="preserve"> FinStat!AQ$32</f>
        <v>0</v>
      </c>
      <c r="AR46" s="194">
        <f xml:space="preserve"> FinStat!AR$32</f>
        <v>0</v>
      </c>
      <c r="AS46" s="194">
        <f xml:space="preserve"> FinStat!AS$32</f>
        <v>0</v>
      </c>
      <c r="AT46" s="194">
        <f xml:space="preserve"> FinStat!AT$32</f>
        <v>0</v>
      </c>
      <c r="AU46" s="194">
        <f xml:space="preserve"> FinStat!AU$32</f>
        <v>0</v>
      </c>
      <c r="AV46" s="194">
        <f xml:space="preserve"> FinStat!AV$32</f>
        <v>0</v>
      </c>
      <c r="AW46" s="194">
        <f xml:space="preserve"> FinStat!AW$32</f>
        <v>0</v>
      </c>
      <c r="AX46" s="194">
        <f xml:space="preserve"> FinStat!AX$32</f>
        <v>0</v>
      </c>
      <c r="AY46" s="194">
        <f xml:space="preserve"> FinStat!AY$32</f>
        <v>0</v>
      </c>
      <c r="AZ46" s="194">
        <f xml:space="preserve"> FinStat!AZ$32</f>
        <v>0</v>
      </c>
      <c r="BA46" s="194">
        <f xml:space="preserve"> FinStat!BA$32</f>
        <v>0</v>
      </c>
      <c r="BB46" s="194">
        <f xml:space="preserve"> FinStat!BB$32</f>
        <v>0</v>
      </c>
      <c r="BC46" s="194">
        <f xml:space="preserve"> FinStat!BC$32</f>
        <v>0</v>
      </c>
      <c r="BD46" s="194">
        <f xml:space="preserve"> FinStat!BD$32</f>
        <v>0</v>
      </c>
      <c r="BE46" s="194">
        <f xml:space="preserve"> FinStat!BE$32</f>
        <v>0</v>
      </c>
      <c r="BF46" s="194">
        <f xml:space="preserve"> FinStat!BF$32</f>
        <v>0</v>
      </c>
      <c r="BG46" s="194">
        <f xml:space="preserve"> FinStat!BG$32</f>
        <v>0</v>
      </c>
      <c r="BH46" s="194">
        <f xml:space="preserve"> FinStat!BH$32</f>
        <v>0</v>
      </c>
      <c r="BI46" s="194">
        <f xml:space="preserve"> FinStat!BI$32</f>
        <v>0</v>
      </c>
      <c r="BJ46" s="194">
        <f xml:space="preserve"> FinStat!BJ$32</f>
        <v>0</v>
      </c>
      <c r="BK46" s="194">
        <f xml:space="preserve"> FinStat!BK$32</f>
        <v>0</v>
      </c>
      <c r="BL46" s="194">
        <f xml:space="preserve"> FinStat!BL$32</f>
        <v>0</v>
      </c>
      <c r="BM46" s="194">
        <f xml:space="preserve"> FinStat!BM$32</f>
        <v>0</v>
      </c>
      <c r="BN46" s="194">
        <f xml:space="preserve"> FinStat!BN$32</f>
        <v>0</v>
      </c>
      <c r="BO46" s="194">
        <f xml:space="preserve"> FinStat!BO$32</f>
        <v>0</v>
      </c>
      <c r="BP46" s="194">
        <f xml:space="preserve"> FinStat!BP$32</f>
        <v>0</v>
      </c>
      <c r="BQ46" s="194">
        <f xml:space="preserve"> FinStat!BQ$32</f>
        <v>0</v>
      </c>
      <c r="BR46" s="194">
        <f xml:space="preserve"> FinStat!BR$32</f>
        <v>0</v>
      </c>
      <c r="BS46" s="194">
        <f xml:space="preserve"> FinStat!BS$32</f>
        <v>0</v>
      </c>
      <c r="BT46" s="194">
        <f xml:space="preserve"> FinStat!BT$32</f>
        <v>0</v>
      </c>
      <c r="BU46" s="194">
        <f xml:space="preserve"> FinStat!BU$32</f>
        <v>0</v>
      </c>
      <c r="BV46" s="194">
        <f xml:space="preserve"> FinStat!BV$32</f>
        <v>0</v>
      </c>
      <c r="BW46" s="194">
        <f xml:space="preserve"> FinStat!BW$32</f>
        <v>0</v>
      </c>
    </row>
    <row r="47" spans="1:76" x14ac:dyDescent="0.25">
      <c r="D47" s="17"/>
      <c r="E47" s="194" t="str">
        <f xml:space="preserve"> FinStat!E$34</f>
        <v>share capital balance</v>
      </c>
      <c r="F47" s="194">
        <f xml:space="preserve"> FinStat!F$34</f>
        <v>0</v>
      </c>
      <c r="G47" s="194">
        <f xml:space="preserve"> FinStat!G$34</f>
        <v>0</v>
      </c>
      <c r="H47" s="194">
        <f xml:space="preserve"> FinStat!H$34</f>
        <v>0</v>
      </c>
      <c r="I47" s="194">
        <f xml:space="preserve"> FinStat!I$34</f>
        <v>0</v>
      </c>
      <c r="J47" s="194">
        <f xml:space="preserve"> FinStat!J$34</f>
        <v>0</v>
      </c>
      <c r="K47" s="194">
        <f xml:space="preserve"> FinStat!K$34</f>
        <v>37300</v>
      </c>
      <c r="L47" s="194">
        <f xml:space="preserve"> FinStat!L$34</f>
        <v>37300</v>
      </c>
      <c r="M47" s="194">
        <f xml:space="preserve"> FinStat!M$34</f>
        <v>37300</v>
      </c>
      <c r="N47" s="194">
        <f xml:space="preserve"> FinStat!N$34</f>
        <v>37300</v>
      </c>
      <c r="O47" s="194">
        <f xml:space="preserve"> FinStat!O$34</f>
        <v>37300</v>
      </c>
      <c r="P47" s="194">
        <f xml:space="preserve"> FinStat!P$34</f>
        <v>37300</v>
      </c>
      <c r="Q47" s="194">
        <f xml:space="preserve"> FinStat!Q$34</f>
        <v>37300</v>
      </c>
      <c r="R47" s="194">
        <f xml:space="preserve"> FinStat!R$34</f>
        <v>37300</v>
      </c>
      <c r="S47" s="194">
        <f xml:space="preserve"> FinStat!S$34</f>
        <v>37300</v>
      </c>
      <c r="T47" s="194">
        <f xml:space="preserve"> FinStat!T$34</f>
        <v>37300</v>
      </c>
      <c r="U47" s="194">
        <f xml:space="preserve"> FinStat!U$34</f>
        <v>37300</v>
      </c>
      <c r="V47" s="194">
        <f xml:space="preserve"> FinStat!V$34</f>
        <v>37300</v>
      </c>
      <c r="W47" s="194">
        <f xml:space="preserve"> FinStat!W$34</f>
        <v>37300</v>
      </c>
      <c r="X47" s="194">
        <f xml:space="preserve"> FinStat!X$34</f>
        <v>37300</v>
      </c>
      <c r="Y47" s="194">
        <f xml:space="preserve"> FinStat!Y$34</f>
        <v>37300</v>
      </c>
      <c r="Z47" s="194">
        <f xml:space="preserve"> FinStat!Z$34</f>
        <v>37300</v>
      </c>
      <c r="AA47" s="194">
        <f xml:space="preserve"> FinStat!AA$34</f>
        <v>37300</v>
      </c>
      <c r="AB47" s="194">
        <f xml:space="preserve"> FinStat!AB$34</f>
        <v>37300</v>
      </c>
      <c r="AC47" s="194">
        <f xml:space="preserve"> FinStat!AC$34</f>
        <v>37300</v>
      </c>
      <c r="AD47" s="194">
        <f xml:space="preserve"> FinStat!AD$34</f>
        <v>37300</v>
      </c>
      <c r="AE47" s="194">
        <f xml:space="preserve"> FinStat!AE$34</f>
        <v>37300</v>
      </c>
      <c r="AF47" s="194">
        <f xml:space="preserve"> FinStat!AF$34</f>
        <v>37300</v>
      </c>
      <c r="AG47" s="194">
        <f xml:space="preserve"> FinStat!AG$34</f>
        <v>37300</v>
      </c>
      <c r="AH47" s="194">
        <f xml:space="preserve"> FinStat!AH$34</f>
        <v>37300</v>
      </c>
      <c r="AI47" s="194">
        <f xml:space="preserve"> FinStat!AI$34</f>
        <v>37300</v>
      </c>
      <c r="AJ47" s="194">
        <f xml:space="preserve"> FinStat!AJ$34</f>
        <v>37300</v>
      </c>
      <c r="AK47" s="194">
        <f xml:space="preserve"> FinStat!AK$34</f>
        <v>37300</v>
      </c>
      <c r="AL47" s="194">
        <f xml:space="preserve"> FinStat!AL$34</f>
        <v>37300</v>
      </c>
      <c r="AM47" s="194">
        <f xml:space="preserve"> FinStat!AM$34</f>
        <v>37300</v>
      </c>
      <c r="AN47" s="194">
        <f xml:space="preserve"> FinStat!AN$34</f>
        <v>37300</v>
      </c>
      <c r="AO47" s="194">
        <f xml:space="preserve"> FinStat!AO$34</f>
        <v>37300</v>
      </c>
      <c r="AP47" s="194">
        <f xml:space="preserve"> FinStat!AP$34</f>
        <v>37300</v>
      </c>
      <c r="AQ47" s="194">
        <f xml:space="preserve"> FinStat!AQ$34</f>
        <v>37300</v>
      </c>
      <c r="AR47" s="194">
        <f xml:space="preserve"> FinStat!AR$34</f>
        <v>37300</v>
      </c>
      <c r="AS47" s="194">
        <f xml:space="preserve"> FinStat!AS$34</f>
        <v>37300</v>
      </c>
      <c r="AT47" s="194">
        <f xml:space="preserve"> FinStat!AT$34</f>
        <v>37300</v>
      </c>
      <c r="AU47" s="194">
        <f xml:space="preserve"> FinStat!AU$34</f>
        <v>37300</v>
      </c>
      <c r="AV47" s="194">
        <f xml:space="preserve"> FinStat!AV$34</f>
        <v>37300</v>
      </c>
      <c r="AW47" s="194">
        <f xml:space="preserve"> FinStat!AW$34</f>
        <v>37300</v>
      </c>
      <c r="AX47" s="194">
        <f xml:space="preserve"> FinStat!AX$34</f>
        <v>37300</v>
      </c>
      <c r="AY47" s="194">
        <f xml:space="preserve"> FinStat!AY$34</f>
        <v>37300</v>
      </c>
      <c r="AZ47" s="194">
        <f xml:space="preserve"> FinStat!AZ$34</f>
        <v>37300</v>
      </c>
      <c r="BA47" s="194">
        <f xml:space="preserve"> FinStat!BA$34</f>
        <v>37300</v>
      </c>
      <c r="BB47" s="194">
        <f xml:space="preserve"> FinStat!BB$34</f>
        <v>37300</v>
      </c>
      <c r="BC47" s="194">
        <f xml:space="preserve"> FinStat!BC$34</f>
        <v>37300</v>
      </c>
      <c r="BD47" s="194">
        <f xml:space="preserve"> FinStat!BD$34</f>
        <v>37300</v>
      </c>
      <c r="BE47" s="194">
        <f xml:space="preserve"> FinStat!BE$34</f>
        <v>37300</v>
      </c>
      <c r="BF47" s="194">
        <f xml:space="preserve"> FinStat!BF$34</f>
        <v>37300</v>
      </c>
      <c r="BG47" s="194">
        <f xml:space="preserve"> FinStat!BG$34</f>
        <v>37300</v>
      </c>
      <c r="BH47" s="194">
        <f xml:space="preserve"> FinStat!BH$34</f>
        <v>37300</v>
      </c>
      <c r="BI47" s="194">
        <f xml:space="preserve"> FinStat!BI$34</f>
        <v>37300</v>
      </c>
      <c r="BJ47" s="194">
        <f xml:space="preserve"> FinStat!BJ$34</f>
        <v>37300</v>
      </c>
      <c r="BK47" s="194">
        <f xml:space="preserve"> FinStat!BK$34</f>
        <v>37300</v>
      </c>
      <c r="BL47" s="194">
        <f xml:space="preserve"> FinStat!BL$34</f>
        <v>37300</v>
      </c>
      <c r="BM47" s="194">
        <f xml:space="preserve"> FinStat!BM$34</f>
        <v>37300</v>
      </c>
      <c r="BN47" s="194">
        <f xml:space="preserve"> FinStat!BN$34</f>
        <v>37300</v>
      </c>
      <c r="BO47" s="194">
        <f xml:space="preserve"> FinStat!BO$34</f>
        <v>37300</v>
      </c>
      <c r="BP47" s="194">
        <f xml:space="preserve"> FinStat!BP$34</f>
        <v>37300</v>
      </c>
      <c r="BQ47" s="194">
        <f xml:space="preserve"> FinStat!BQ$34</f>
        <v>37300</v>
      </c>
      <c r="BR47" s="194">
        <f xml:space="preserve"> FinStat!BR$34</f>
        <v>37300</v>
      </c>
      <c r="BS47" s="194">
        <f xml:space="preserve"> FinStat!BS$34</f>
        <v>37300</v>
      </c>
      <c r="BT47" s="194">
        <f xml:space="preserve"> FinStat!BT$34</f>
        <v>37300</v>
      </c>
      <c r="BU47" s="194">
        <f xml:space="preserve"> FinStat!BU$34</f>
        <v>37300</v>
      </c>
      <c r="BV47" s="194">
        <f xml:space="preserve"> FinStat!BV$34</f>
        <v>37300</v>
      </c>
      <c r="BW47" s="194">
        <f xml:space="preserve"> FinStat!BW$34</f>
        <v>37300</v>
      </c>
    </row>
    <row r="48" spans="1:76" x14ac:dyDescent="0.25">
      <c r="D48" s="17"/>
      <c r="E48" s="194" t="str">
        <f xml:space="preserve"> FinStat!E$35</f>
        <v>retained earnings balance</v>
      </c>
      <c r="F48" s="194">
        <f xml:space="preserve"> FinStat!F$35</f>
        <v>0</v>
      </c>
      <c r="G48" s="194">
        <f xml:space="preserve"> FinStat!G$35</f>
        <v>0</v>
      </c>
      <c r="H48" s="194">
        <f xml:space="preserve"> FinStat!H$35</f>
        <v>0</v>
      </c>
      <c r="I48" s="194">
        <f xml:space="preserve"> FinStat!I$35</f>
        <v>0</v>
      </c>
      <c r="J48" s="194">
        <f xml:space="preserve"> FinStat!J$35</f>
        <v>0</v>
      </c>
      <c r="K48" s="194">
        <f xml:space="preserve"> FinStat!K$35</f>
        <v>4500</v>
      </c>
      <c r="L48" s="194">
        <f xml:space="preserve"> FinStat!L$35</f>
        <v>1224.0656250000002</v>
      </c>
      <c r="M48" s="194">
        <f xml:space="preserve"> FinStat!M$35</f>
        <v>874.95468749999975</v>
      </c>
      <c r="N48" s="194">
        <f xml:space="preserve"> FinStat!N$35</f>
        <v>981.00046874999975</v>
      </c>
      <c r="O48" s="194">
        <f xml:space="preserve"> FinStat!O$35</f>
        <v>4326.8677968749998</v>
      </c>
      <c r="P48" s="194">
        <f xml:space="preserve"> FinStat!P$35</f>
        <v>1242.9682734375001</v>
      </c>
      <c r="Q48" s="194">
        <f xml:space="preserve"> FinStat!Q$35</f>
        <v>989.87476171874971</v>
      </c>
      <c r="R48" s="194">
        <f xml:space="preserve"> FinStat!R$35</f>
        <v>1143.9292558593747</v>
      </c>
      <c r="S48" s="194">
        <f xml:space="preserve"> FinStat!S$35</f>
        <v>4513.8009404296872</v>
      </c>
      <c r="T48" s="194">
        <f xml:space="preserve"> FinStat!T$35</f>
        <v>1441.9035952148438</v>
      </c>
      <c r="U48" s="194">
        <f xml:space="preserve"> FinStat!U$35</f>
        <v>1194.8111726074217</v>
      </c>
      <c r="V48" s="194">
        <f xml:space="preserve"> FinStat!V$35</f>
        <v>1351.8662113037108</v>
      </c>
      <c r="W48" s="194">
        <f xml:space="preserve"> FinStat!W$35</f>
        <v>4723.2381681518555</v>
      </c>
      <c r="X48" s="194">
        <f xml:space="preserve"> FinStat!X$35</f>
        <v>2738.5120840759278</v>
      </c>
      <c r="Y48" s="194">
        <f xml:space="preserve"> FinStat!Y$35</f>
        <v>1948.5841670379637</v>
      </c>
      <c r="Z48" s="194">
        <f xml:space="preserve"> FinStat!Z$35</f>
        <v>1834.2214585189818</v>
      </c>
      <c r="AA48" s="194">
        <f xml:space="preserve"> FinStat!AA$35</f>
        <v>3985.8772917594906</v>
      </c>
      <c r="AB48" s="194">
        <f xml:space="preserve"> FinStat!AB$35</f>
        <v>2449.321145879745</v>
      </c>
      <c r="AC48" s="194">
        <f xml:space="preserve"> FinStat!AC$35</f>
        <v>1883.0902604398721</v>
      </c>
      <c r="AD48" s="194">
        <f xml:space="preserve"> FinStat!AD$35</f>
        <v>1854.208880219936</v>
      </c>
      <c r="AE48" s="194">
        <f xml:space="preserve"> FinStat!AE$35</f>
        <v>4022.2381901099675</v>
      </c>
      <c r="AF48" s="194">
        <f xml:space="preserve"> FinStat!AF$35</f>
        <v>2467.5015950549837</v>
      </c>
      <c r="AG48" s="194">
        <f xml:space="preserve"> FinStat!AG$35</f>
        <v>1892.1804850274916</v>
      </c>
      <c r="AH48" s="194">
        <f xml:space="preserve"> FinStat!AH$35</f>
        <v>1858.7539925137457</v>
      </c>
      <c r="AI48" s="194">
        <f xml:space="preserve"> FinStat!AI$35</f>
        <v>4024.5107462568722</v>
      </c>
      <c r="AJ48" s="194">
        <f xml:space="preserve"> FinStat!AJ$35</f>
        <v>2468.6378731284358</v>
      </c>
      <c r="AK48" s="194">
        <f xml:space="preserve"> FinStat!AK$35</f>
        <v>1892.7486240642174</v>
      </c>
      <c r="AL48" s="194">
        <f xml:space="preserve"> FinStat!AL$35</f>
        <v>1859.0380620321084</v>
      </c>
      <c r="AM48" s="194">
        <f xml:space="preserve"> FinStat!AM$35</f>
        <v>4024.6527810160537</v>
      </c>
      <c r="AN48" s="194">
        <f xml:space="preserve"> FinStat!AN$35</f>
        <v>2494.6881405080271</v>
      </c>
      <c r="AO48" s="194">
        <f xml:space="preserve"> FinStat!AO$35</f>
        <v>1905.7737577540133</v>
      </c>
      <c r="AP48" s="194">
        <f xml:space="preserve"> FinStat!AP$35</f>
        <v>1865.5506288770066</v>
      </c>
      <c r="AQ48" s="194">
        <f xml:space="preserve"> FinStat!AQ$35</f>
        <v>4027.9090644385028</v>
      </c>
      <c r="AR48" s="194">
        <f xml:space="preserve"> FinStat!AR$35</f>
        <v>2470.3370322192513</v>
      </c>
      <c r="AS48" s="194">
        <f xml:space="preserve"> FinStat!AS$35</f>
        <v>1893.5982036096252</v>
      </c>
      <c r="AT48" s="194">
        <f xml:space="preserve"> FinStat!AT$35</f>
        <v>1859.4628518048125</v>
      </c>
      <c r="AU48" s="194">
        <f xml:space="preserve"> FinStat!AU$35</f>
        <v>4024.865175902406</v>
      </c>
      <c r="AV48" s="194">
        <f xml:space="preserve"> FinStat!AV$35</f>
        <v>2468.8150879512027</v>
      </c>
      <c r="AW48" s="194">
        <f xml:space="preserve"> FinStat!AW$35</f>
        <v>1892.8372314756011</v>
      </c>
      <c r="AX48" s="194">
        <f xml:space="preserve"> FinStat!AX$35</f>
        <v>1859.0823657378005</v>
      </c>
      <c r="AY48" s="194">
        <f xml:space="preserve"> FinStat!AY$35</f>
        <v>4024.6749328688998</v>
      </c>
      <c r="AZ48" s="194">
        <f xml:space="preserve"> FinStat!AZ$35</f>
        <v>2468.7199664344498</v>
      </c>
      <c r="BA48" s="194">
        <f xml:space="preserve"> FinStat!BA$35</f>
        <v>1892.7896707172245</v>
      </c>
      <c r="BB48" s="194">
        <f xml:space="preserve"> FinStat!BB$35</f>
        <v>1859.0585853586122</v>
      </c>
      <c r="BC48" s="194">
        <f xml:space="preserve"> FinStat!BC$35</f>
        <v>4024.6630426793054</v>
      </c>
      <c r="BD48" s="194">
        <f xml:space="preserve"> FinStat!BD$35</f>
        <v>2494.6932713396527</v>
      </c>
      <c r="BE48" s="194">
        <f xml:space="preserve"> FinStat!BE$35</f>
        <v>1905.7763231698259</v>
      </c>
      <c r="BF48" s="194">
        <f xml:space="preserve"> FinStat!BF$35</f>
        <v>1865.5519115849129</v>
      </c>
      <c r="BG48" s="194">
        <f xml:space="preserve"> FinStat!BG$35</f>
        <v>4027.909705792456</v>
      </c>
      <c r="BH48" s="194">
        <f xml:space="preserve"> FinStat!BH$35</f>
        <v>3501.5873528962275</v>
      </c>
      <c r="BI48" s="194">
        <f xml:space="preserve"> FinStat!BI$35</f>
        <v>3440.4733639481133</v>
      </c>
      <c r="BJ48" s="194">
        <f xml:space="preserve"> FinStat!BJ$35</f>
        <v>3664.1504319740561</v>
      </c>
      <c r="BK48" s="194">
        <f xml:space="preserve"> FinStat!BK$35</f>
        <v>5958.4589659870271</v>
      </c>
      <c r="BL48" s="194">
        <f xml:space="preserve"> FinStat!BL$35</f>
        <v>4466.8619829935133</v>
      </c>
      <c r="BM48" s="194">
        <f xml:space="preserve"> FinStat!BM$35</f>
        <v>3923.1106789967562</v>
      </c>
      <c r="BN48" s="194">
        <f xml:space="preserve"> FinStat!BN$35</f>
        <v>3905.4690894983778</v>
      </c>
      <c r="BO48" s="194">
        <f xml:space="preserve"> FinStat!BO$35</f>
        <v>6079.118294749188</v>
      </c>
      <c r="BP48" s="194">
        <f xml:space="preserve"> FinStat!BP$35</f>
        <v>4527.1916473745932</v>
      </c>
      <c r="BQ48" s="194">
        <f xml:space="preserve"> FinStat!BQ$35</f>
        <v>3953.2755111872962</v>
      </c>
      <c r="BR48" s="194">
        <f xml:space="preserve"> FinStat!BR$35</f>
        <v>3920.5515055936476</v>
      </c>
      <c r="BS48" s="194">
        <f xml:space="preserve"> FinStat!BS$35</f>
        <v>6086.6595027968233</v>
      </c>
      <c r="BT48" s="194">
        <f xml:space="preserve"> FinStat!BT$35</f>
        <v>3043.3297513984116</v>
      </c>
      <c r="BU48" s="194">
        <f xml:space="preserve"> FinStat!BU$35</f>
        <v>1521.6648756992058</v>
      </c>
      <c r="BV48" s="194">
        <f xml:space="preserve"> FinStat!BV$35</f>
        <v>760.83243784960291</v>
      </c>
      <c r="BW48" s="194">
        <f xml:space="preserve"> FinStat!BW$35</f>
        <v>380.41621892480146</v>
      </c>
    </row>
    <row r="49" spans="1:76" x14ac:dyDescent="0.25">
      <c r="E49" s="194" t="str">
        <f xml:space="preserve"> Time!E$63</f>
        <v>Forecast period flag</v>
      </c>
      <c r="F49" s="194">
        <f xml:space="preserve"> Time!F$63</f>
        <v>0</v>
      </c>
      <c r="G49" s="194" t="str">
        <f xml:space="preserve"> Time!G$63</f>
        <v>flag</v>
      </c>
      <c r="H49" s="194">
        <f xml:space="preserve"> Time!H$63</f>
        <v>60</v>
      </c>
      <c r="I49" s="194">
        <f xml:space="preserve"> Time!I$63</f>
        <v>0</v>
      </c>
      <c r="J49" s="194">
        <f xml:space="preserve"> Time!J$63</f>
        <v>0</v>
      </c>
      <c r="K49" s="194">
        <f xml:space="preserve"> Time!K$63</f>
        <v>0</v>
      </c>
      <c r="L49" s="194">
        <f xml:space="preserve"> Time!L$63</f>
        <v>1</v>
      </c>
      <c r="M49" s="194">
        <f xml:space="preserve"> Time!M$63</f>
        <v>1</v>
      </c>
      <c r="N49" s="194">
        <f xml:space="preserve"> Time!N$63</f>
        <v>1</v>
      </c>
      <c r="O49" s="194">
        <f xml:space="preserve"> Time!O$63</f>
        <v>1</v>
      </c>
      <c r="P49" s="194">
        <f xml:space="preserve"> Time!P$63</f>
        <v>1</v>
      </c>
      <c r="Q49" s="194">
        <f xml:space="preserve"> Time!Q$63</f>
        <v>1</v>
      </c>
      <c r="R49" s="194">
        <f xml:space="preserve"> Time!R$63</f>
        <v>1</v>
      </c>
      <c r="S49" s="194">
        <f xml:space="preserve"> Time!S$63</f>
        <v>1</v>
      </c>
      <c r="T49" s="194">
        <f xml:space="preserve"> Time!T$63</f>
        <v>1</v>
      </c>
      <c r="U49" s="194">
        <f xml:space="preserve"> Time!U$63</f>
        <v>1</v>
      </c>
      <c r="V49" s="194">
        <f xml:space="preserve"> Time!V$63</f>
        <v>1</v>
      </c>
      <c r="W49" s="194">
        <f xml:space="preserve"> Time!W$63</f>
        <v>1</v>
      </c>
      <c r="X49" s="194">
        <f xml:space="preserve"> Time!X$63</f>
        <v>1</v>
      </c>
      <c r="Y49" s="194">
        <f xml:space="preserve"> Time!Y$63</f>
        <v>1</v>
      </c>
      <c r="Z49" s="194">
        <f xml:space="preserve"> Time!Z$63</f>
        <v>1</v>
      </c>
      <c r="AA49" s="194">
        <f xml:space="preserve"> Time!AA$63</f>
        <v>1</v>
      </c>
      <c r="AB49" s="194">
        <f xml:space="preserve"> Time!AB$63</f>
        <v>1</v>
      </c>
      <c r="AC49" s="194">
        <f xml:space="preserve"> Time!AC$63</f>
        <v>1</v>
      </c>
      <c r="AD49" s="194">
        <f xml:space="preserve"> Time!AD$63</f>
        <v>1</v>
      </c>
      <c r="AE49" s="194">
        <f xml:space="preserve"> Time!AE$63</f>
        <v>1</v>
      </c>
      <c r="AF49" s="194">
        <f xml:space="preserve"> Time!AF$63</f>
        <v>1</v>
      </c>
      <c r="AG49" s="194">
        <f xml:space="preserve"> Time!AG$63</f>
        <v>1</v>
      </c>
      <c r="AH49" s="194">
        <f xml:space="preserve"> Time!AH$63</f>
        <v>1</v>
      </c>
      <c r="AI49" s="194">
        <f xml:space="preserve"> Time!AI$63</f>
        <v>1</v>
      </c>
      <c r="AJ49" s="194">
        <f xml:space="preserve"> Time!AJ$63</f>
        <v>1</v>
      </c>
      <c r="AK49" s="194">
        <f xml:space="preserve"> Time!AK$63</f>
        <v>1</v>
      </c>
      <c r="AL49" s="194">
        <f xml:space="preserve"> Time!AL$63</f>
        <v>1</v>
      </c>
      <c r="AM49" s="194">
        <f xml:space="preserve"> Time!AM$63</f>
        <v>1</v>
      </c>
      <c r="AN49" s="194">
        <f xml:space="preserve"> Time!AN$63</f>
        <v>1</v>
      </c>
      <c r="AO49" s="194">
        <f xml:space="preserve"> Time!AO$63</f>
        <v>1</v>
      </c>
      <c r="AP49" s="194">
        <f xml:space="preserve"> Time!AP$63</f>
        <v>1</v>
      </c>
      <c r="AQ49" s="194">
        <f xml:space="preserve"> Time!AQ$63</f>
        <v>1</v>
      </c>
      <c r="AR49" s="194">
        <f xml:space="preserve"> Time!AR$63</f>
        <v>1</v>
      </c>
      <c r="AS49" s="194">
        <f xml:space="preserve"> Time!AS$63</f>
        <v>1</v>
      </c>
      <c r="AT49" s="194">
        <f xml:space="preserve"> Time!AT$63</f>
        <v>1</v>
      </c>
      <c r="AU49" s="194">
        <f xml:space="preserve"> Time!AU$63</f>
        <v>1</v>
      </c>
      <c r="AV49" s="194">
        <f xml:space="preserve"> Time!AV$63</f>
        <v>1</v>
      </c>
      <c r="AW49" s="194">
        <f xml:space="preserve"> Time!AW$63</f>
        <v>1</v>
      </c>
      <c r="AX49" s="194">
        <f xml:space="preserve"> Time!AX$63</f>
        <v>1</v>
      </c>
      <c r="AY49" s="194">
        <f xml:space="preserve"> Time!AY$63</f>
        <v>1</v>
      </c>
      <c r="AZ49" s="194">
        <f xml:space="preserve"> Time!AZ$63</f>
        <v>1</v>
      </c>
      <c r="BA49" s="194">
        <f xml:space="preserve"> Time!BA$63</f>
        <v>1</v>
      </c>
      <c r="BB49" s="194">
        <f xml:space="preserve"> Time!BB$63</f>
        <v>1</v>
      </c>
      <c r="BC49" s="194">
        <f xml:space="preserve"> Time!BC$63</f>
        <v>1</v>
      </c>
      <c r="BD49" s="194">
        <f xml:space="preserve"> Time!BD$63</f>
        <v>1</v>
      </c>
      <c r="BE49" s="194">
        <f xml:space="preserve"> Time!BE$63</f>
        <v>1</v>
      </c>
      <c r="BF49" s="194">
        <f xml:space="preserve"> Time!BF$63</f>
        <v>1</v>
      </c>
      <c r="BG49" s="194">
        <f xml:space="preserve"> Time!BG$63</f>
        <v>1</v>
      </c>
      <c r="BH49" s="194">
        <f xml:space="preserve"> Time!BH$63</f>
        <v>1</v>
      </c>
      <c r="BI49" s="194">
        <f xml:space="preserve"> Time!BI$63</f>
        <v>1</v>
      </c>
      <c r="BJ49" s="194">
        <f xml:space="preserve"> Time!BJ$63</f>
        <v>1</v>
      </c>
      <c r="BK49" s="194">
        <f xml:space="preserve"> Time!BK$63</f>
        <v>1</v>
      </c>
      <c r="BL49" s="194">
        <f xml:space="preserve"> Time!BL$63</f>
        <v>1</v>
      </c>
      <c r="BM49" s="194">
        <f xml:space="preserve"> Time!BM$63</f>
        <v>1</v>
      </c>
      <c r="BN49" s="194">
        <f xml:space="preserve"> Time!BN$63</f>
        <v>1</v>
      </c>
      <c r="BO49" s="194">
        <f xml:space="preserve"> Time!BO$63</f>
        <v>1</v>
      </c>
      <c r="BP49" s="194">
        <f xml:space="preserve"> Time!BP$63</f>
        <v>1</v>
      </c>
      <c r="BQ49" s="194">
        <f xml:space="preserve"> Time!BQ$63</f>
        <v>1</v>
      </c>
      <c r="BR49" s="194">
        <f xml:space="preserve"> Time!BR$63</f>
        <v>1</v>
      </c>
      <c r="BS49" s="194">
        <f xml:space="preserve"> Time!BS$63</f>
        <v>1</v>
      </c>
      <c r="BT49" s="194">
        <f xml:space="preserve"> Time!BT$63</f>
        <v>0</v>
      </c>
      <c r="BU49" s="194">
        <f xml:space="preserve"> Time!BU$63</f>
        <v>0</v>
      </c>
      <c r="BV49" s="194">
        <f xml:space="preserve"> Time!BV$63</f>
        <v>0</v>
      </c>
      <c r="BW49" s="194">
        <f xml:space="preserve"> Time!BW$63</f>
        <v>0</v>
      </c>
    </row>
    <row r="50" spans="1:76" s="302" customFormat="1" x14ac:dyDescent="0.25">
      <c r="A50" s="297"/>
      <c r="B50" s="297"/>
      <c r="C50" s="298"/>
      <c r="D50" s="299"/>
      <c r="E50" s="300" t="s">
        <v>270</v>
      </c>
      <c r="F50" s="300"/>
      <c r="G50" s="300"/>
      <c r="H50" s="300"/>
      <c r="I50" s="300"/>
      <c r="J50" s="300">
        <f t="shared" ref="J50:AO50" si="21">IF(J49=1,(J46/(J47+J48)),0)</f>
        <v>0</v>
      </c>
      <c r="K50" s="300">
        <f t="shared" si="21"/>
        <v>0</v>
      </c>
      <c r="L50" s="300">
        <f t="shared" si="21"/>
        <v>1.4601262636074641</v>
      </c>
      <c r="M50" s="300">
        <f t="shared" si="21"/>
        <v>1.37524721194209</v>
      </c>
      <c r="N50" s="300">
        <f t="shared" si="21"/>
        <v>1.2734776887504855</v>
      </c>
      <c r="O50" s="300">
        <f t="shared" si="21"/>
        <v>1.0810325729907122</v>
      </c>
      <c r="P50" s="300">
        <f t="shared" si="21"/>
        <v>1.0702341269452278</v>
      </c>
      <c r="Q50" s="300">
        <f t="shared" si="21"/>
        <v>0.97937118450676042</v>
      </c>
      <c r="R50" s="300">
        <f t="shared" si="21"/>
        <v>0.87790193805062333</v>
      </c>
      <c r="S50" s="300">
        <f t="shared" si="21"/>
        <v>0.71746646622103782</v>
      </c>
      <c r="T50" s="300">
        <f t="shared" si="21"/>
        <v>0.67756092406471835</v>
      </c>
      <c r="U50" s="300">
        <f t="shared" si="21"/>
        <v>0.58449435948943707</v>
      </c>
      <c r="V50" s="300">
        <f t="shared" si="21"/>
        <v>0.48509947482216459</v>
      </c>
      <c r="W50" s="300">
        <f t="shared" si="21"/>
        <v>0.35694536294368789</v>
      </c>
      <c r="X50" s="300">
        <f t="shared" si="21"/>
        <v>0.28097947237340865</v>
      </c>
      <c r="Y50" s="300">
        <f t="shared" si="21"/>
        <v>0.19108969556916411</v>
      </c>
      <c r="Z50" s="300">
        <f t="shared" si="21"/>
        <v>9.5824060380883772E-2</v>
      </c>
      <c r="AA50" s="300">
        <f t="shared" si="21"/>
        <v>0</v>
      </c>
      <c r="AB50" s="300">
        <f t="shared" si="21"/>
        <v>0</v>
      </c>
      <c r="AC50" s="300">
        <f t="shared" si="21"/>
        <v>0</v>
      </c>
      <c r="AD50" s="300">
        <f t="shared" si="21"/>
        <v>0</v>
      </c>
      <c r="AE50" s="300">
        <f t="shared" si="21"/>
        <v>0</v>
      </c>
      <c r="AF50" s="300">
        <f t="shared" si="21"/>
        <v>0</v>
      </c>
      <c r="AG50" s="300">
        <f t="shared" si="21"/>
        <v>0</v>
      </c>
      <c r="AH50" s="300">
        <f t="shared" si="21"/>
        <v>0</v>
      </c>
      <c r="AI50" s="300">
        <f t="shared" si="21"/>
        <v>0</v>
      </c>
      <c r="AJ50" s="300">
        <f t="shared" si="21"/>
        <v>0</v>
      </c>
      <c r="AK50" s="300">
        <f t="shared" si="21"/>
        <v>0</v>
      </c>
      <c r="AL50" s="300">
        <f t="shared" si="21"/>
        <v>0</v>
      </c>
      <c r="AM50" s="300">
        <f t="shared" si="21"/>
        <v>0</v>
      </c>
      <c r="AN50" s="300">
        <f t="shared" si="21"/>
        <v>0</v>
      </c>
      <c r="AO50" s="300">
        <f t="shared" si="21"/>
        <v>0</v>
      </c>
      <c r="AP50" s="300">
        <f t="shared" ref="AP50:BU50" si="22">IF(AP49=1,(AP46/(AP47+AP48)),0)</f>
        <v>0</v>
      </c>
      <c r="AQ50" s="300">
        <f t="shared" si="22"/>
        <v>0</v>
      </c>
      <c r="AR50" s="300">
        <f t="shared" si="22"/>
        <v>0</v>
      </c>
      <c r="AS50" s="300">
        <f t="shared" si="22"/>
        <v>0</v>
      </c>
      <c r="AT50" s="300">
        <f t="shared" si="22"/>
        <v>0</v>
      </c>
      <c r="AU50" s="300">
        <f t="shared" si="22"/>
        <v>0</v>
      </c>
      <c r="AV50" s="300">
        <f t="shared" si="22"/>
        <v>0</v>
      </c>
      <c r="AW50" s="300">
        <f t="shared" si="22"/>
        <v>0</v>
      </c>
      <c r="AX50" s="300">
        <f t="shared" si="22"/>
        <v>0</v>
      </c>
      <c r="AY50" s="300">
        <f t="shared" si="22"/>
        <v>0</v>
      </c>
      <c r="AZ50" s="300">
        <f t="shared" si="22"/>
        <v>0</v>
      </c>
      <c r="BA50" s="300">
        <f t="shared" si="22"/>
        <v>0</v>
      </c>
      <c r="BB50" s="300">
        <f t="shared" si="22"/>
        <v>0</v>
      </c>
      <c r="BC50" s="300">
        <f t="shared" si="22"/>
        <v>0</v>
      </c>
      <c r="BD50" s="300">
        <f t="shared" si="22"/>
        <v>0</v>
      </c>
      <c r="BE50" s="300">
        <f t="shared" si="22"/>
        <v>0</v>
      </c>
      <c r="BF50" s="300">
        <f t="shared" si="22"/>
        <v>0</v>
      </c>
      <c r="BG50" s="300">
        <f t="shared" si="22"/>
        <v>0</v>
      </c>
      <c r="BH50" s="300">
        <f t="shared" si="22"/>
        <v>0</v>
      </c>
      <c r="BI50" s="300">
        <f t="shared" si="22"/>
        <v>0</v>
      </c>
      <c r="BJ50" s="300">
        <f t="shared" si="22"/>
        <v>0</v>
      </c>
      <c r="BK50" s="300">
        <f t="shared" si="22"/>
        <v>0</v>
      </c>
      <c r="BL50" s="300">
        <f t="shared" si="22"/>
        <v>0</v>
      </c>
      <c r="BM50" s="300">
        <f t="shared" si="22"/>
        <v>0</v>
      </c>
      <c r="BN50" s="300">
        <f t="shared" si="22"/>
        <v>0</v>
      </c>
      <c r="BO50" s="300">
        <f t="shared" si="22"/>
        <v>0</v>
      </c>
      <c r="BP50" s="300">
        <f t="shared" si="22"/>
        <v>0</v>
      </c>
      <c r="BQ50" s="300">
        <f t="shared" si="22"/>
        <v>0</v>
      </c>
      <c r="BR50" s="300">
        <f t="shared" si="22"/>
        <v>0</v>
      </c>
      <c r="BS50" s="300">
        <f t="shared" si="22"/>
        <v>0</v>
      </c>
      <c r="BT50" s="300">
        <f t="shared" si="22"/>
        <v>0</v>
      </c>
      <c r="BU50" s="300">
        <f t="shared" si="22"/>
        <v>0</v>
      </c>
      <c r="BV50" s="300">
        <f t="shared" ref="BV50:BW50" si="23">IF(BV49=1,(BV46/(BV47+BV48)),0)</f>
        <v>0</v>
      </c>
      <c r="BW50" s="300">
        <f t="shared" si="23"/>
        <v>0</v>
      </c>
      <c r="BX50" s="301"/>
    </row>
    <row r="51" spans="1:76" s="291" customFormat="1" x14ac:dyDescent="0.25">
      <c r="A51" s="286"/>
      <c r="B51" s="286"/>
      <c r="C51" s="287"/>
      <c r="D51" s="288"/>
      <c r="E51" s="303" t="str">
        <f t="shared" ref="E51:AJ51" si="24" xml:space="preserve"> E$50</f>
        <v>DEBT TO EQUITY RATIO</v>
      </c>
      <c r="F51" s="303">
        <f t="shared" si="24"/>
        <v>0</v>
      </c>
      <c r="G51" s="303">
        <f t="shared" si="24"/>
        <v>0</v>
      </c>
      <c r="H51" s="303">
        <f t="shared" si="24"/>
        <v>0</v>
      </c>
      <c r="I51" s="303">
        <f t="shared" si="24"/>
        <v>0</v>
      </c>
      <c r="J51" s="303">
        <f t="shared" si="24"/>
        <v>0</v>
      </c>
      <c r="K51" s="303">
        <f t="shared" si="24"/>
        <v>0</v>
      </c>
      <c r="L51" s="303">
        <f t="shared" si="24"/>
        <v>1.4601262636074641</v>
      </c>
      <c r="M51" s="303">
        <f t="shared" si="24"/>
        <v>1.37524721194209</v>
      </c>
      <c r="N51" s="303">
        <f t="shared" si="24"/>
        <v>1.2734776887504855</v>
      </c>
      <c r="O51" s="303">
        <f t="shared" si="24"/>
        <v>1.0810325729907122</v>
      </c>
      <c r="P51" s="303">
        <f t="shared" si="24"/>
        <v>1.0702341269452278</v>
      </c>
      <c r="Q51" s="303">
        <f t="shared" si="24"/>
        <v>0.97937118450676042</v>
      </c>
      <c r="R51" s="303">
        <f t="shared" si="24"/>
        <v>0.87790193805062333</v>
      </c>
      <c r="S51" s="303">
        <f t="shared" si="24"/>
        <v>0.71746646622103782</v>
      </c>
      <c r="T51" s="303">
        <f t="shared" si="24"/>
        <v>0.67756092406471835</v>
      </c>
      <c r="U51" s="303">
        <f t="shared" si="24"/>
        <v>0.58449435948943707</v>
      </c>
      <c r="V51" s="303">
        <f t="shared" si="24"/>
        <v>0.48509947482216459</v>
      </c>
      <c r="W51" s="303">
        <f t="shared" si="24"/>
        <v>0.35694536294368789</v>
      </c>
      <c r="X51" s="303">
        <f t="shared" si="24"/>
        <v>0.28097947237340865</v>
      </c>
      <c r="Y51" s="303">
        <f t="shared" si="24"/>
        <v>0.19108969556916411</v>
      </c>
      <c r="Z51" s="303">
        <f t="shared" si="24"/>
        <v>9.5824060380883772E-2</v>
      </c>
      <c r="AA51" s="303">
        <f t="shared" si="24"/>
        <v>0</v>
      </c>
      <c r="AB51" s="303">
        <f t="shared" si="24"/>
        <v>0</v>
      </c>
      <c r="AC51" s="303">
        <f t="shared" si="24"/>
        <v>0</v>
      </c>
      <c r="AD51" s="303">
        <f t="shared" si="24"/>
        <v>0</v>
      </c>
      <c r="AE51" s="303">
        <f t="shared" si="24"/>
        <v>0</v>
      </c>
      <c r="AF51" s="303">
        <f t="shared" si="24"/>
        <v>0</v>
      </c>
      <c r="AG51" s="303">
        <f t="shared" si="24"/>
        <v>0</v>
      </c>
      <c r="AH51" s="303">
        <f t="shared" si="24"/>
        <v>0</v>
      </c>
      <c r="AI51" s="303">
        <f t="shared" si="24"/>
        <v>0</v>
      </c>
      <c r="AJ51" s="303">
        <f t="shared" si="24"/>
        <v>0</v>
      </c>
      <c r="AK51" s="303">
        <f t="shared" ref="AK51:BP51" si="25" xml:space="preserve"> AK$50</f>
        <v>0</v>
      </c>
      <c r="AL51" s="303">
        <f t="shared" si="25"/>
        <v>0</v>
      </c>
      <c r="AM51" s="303">
        <f t="shared" si="25"/>
        <v>0</v>
      </c>
      <c r="AN51" s="303">
        <f t="shared" si="25"/>
        <v>0</v>
      </c>
      <c r="AO51" s="303">
        <f t="shared" si="25"/>
        <v>0</v>
      </c>
      <c r="AP51" s="303">
        <f t="shared" si="25"/>
        <v>0</v>
      </c>
      <c r="AQ51" s="303">
        <f t="shared" si="25"/>
        <v>0</v>
      </c>
      <c r="AR51" s="303">
        <f t="shared" si="25"/>
        <v>0</v>
      </c>
      <c r="AS51" s="303">
        <f t="shared" si="25"/>
        <v>0</v>
      </c>
      <c r="AT51" s="303">
        <f t="shared" si="25"/>
        <v>0</v>
      </c>
      <c r="AU51" s="303">
        <f t="shared" si="25"/>
        <v>0</v>
      </c>
      <c r="AV51" s="303">
        <f t="shared" si="25"/>
        <v>0</v>
      </c>
      <c r="AW51" s="303">
        <f t="shared" si="25"/>
        <v>0</v>
      </c>
      <c r="AX51" s="303">
        <f t="shared" si="25"/>
        <v>0</v>
      </c>
      <c r="AY51" s="303">
        <f t="shared" si="25"/>
        <v>0</v>
      </c>
      <c r="AZ51" s="303">
        <f t="shared" si="25"/>
        <v>0</v>
      </c>
      <c r="BA51" s="303">
        <f t="shared" si="25"/>
        <v>0</v>
      </c>
      <c r="BB51" s="303">
        <f t="shared" si="25"/>
        <v>0</v>
      </c>
      <c r="BC51" s="303">
        <f t="shared" si="25"/>
        <v>0</v>
      </c>
      <c r="BD51" s="303">
        <f t="shared" si="25"/>
        <v>0</v>
      </c>
      <c r="BE51" s="303">
        <f t="shared" si="25"/>
        <v>0</v>
      </c>
      <c r="BF51" s="303">
        <f t="shared" si="25"/>
        <v>0</v>
      </c>
      <c r="BG51" s="303">
        <f t="shared" si="25"/>
        <v>0</v>
      </c>
      <c r="BH51" s="303">
        <f t="shared" si="25"/>
        <v>0</v>
      </c>
      <c r="BI51" s="303">
        <f t="shared" si="25"/>
        <v>0</v>
      </c>
      <c r="BJ51" s="303">
        <f t="shared" si="25"/>
        <v>0</v>
      </c>
      <c r="BK51" s="303">
        <f t="shared" si="25"/>
        <v>0</v>
      </c>
      <c r="BL51" s="303">
        <f t="shared" si="25"/>
        <v>0</v>
      </c>
      <c r="BM51" s="303">
        <f t="shared" si="25"/>
        <v>0</v>
      </c>
      <c r="BN51" s="303">
        <f t="shared" si="25"/>
        <v>0</v>
      </c>
      <c r="BO51" s="303">
        <f t="shared" si="25"/>
        <v>0</v>
      </c>
      <c r="BP51" s="303">
        <f t="shared" si="25"/>
        <v>0</v>
      </c>
      <c r="BQ51" s="303">
        <f t="shared" ref="BQ51:BW51" si="26" xml:space="preserve"> BQ$50</f>
        <v>0</v>
      </c>
      <c r="BR51" s="303">
        <f t="shared" si="26"/>
        <v>0</v>
      </c>
      <c r="BS51" s="303">
        <f t="shared" si="26"/>
        <v>0</v>
      </c>
      <c r="BT51" s="303">
        <f t="shared" si="26"/>
        <v>0</v>
      </c>
      <c r="BU51" s="303">
        <f t="shared" si="26"/>
        <v>0</v>
      </c>
      <c r="BV51" s="303">
        <f t="shared" si="26"/>
        <v>0</v>
      </c>
      <c r="BW51" s="303">
        <f t="shared" si="26"/>
        <v>0</v>
      </c>
      <c r="BX51" s="290"/>
    </row>
    <row r="52" spans="1:76" x14ac:dyDescent="0.25">
      <c r="E52" s="11" t="str">
        <f>E51 &amp; " - maximum "</f>
        <v xml:space="preserve">DEBT TO EQUITY RATIO - maximum </v>
      </c>
      <c r="F52" s="304">
        <f>MAX(J51:BW51)</f>
        <v>1.4601262636074641</v>
      </c>
    </row>
  </sheetData>
  <conditionalFormatting sqref="F2">
    <cfRule type="cellIs" dxfId="21" priority="1" stopIfTrue="1" operator="notEqual">
      <formula>0</formula>
    </cfRule>
    <cfRule type="cellIs" dxfId="20" priority="2" stopIfTrue="1" operator="equal">
      <formula>""</formula>
    </cfRule>
  </conditionalFormatting>
  <conditionalFormatting sqref="J3:BW3">
    <cfRule type="cellIs" dxfId="19" priority="5" stopIfTrue="1" operator="equal">
      <formula>"Pre-fcst"</formula>
    </cfRule>
    <cfRule type="cellIs" dxfId="18" priority="6" stopIfTrue="1" operator="equal">
      <formula>"Forecast"</formula>
    </cfRule>
  </conditionalFormatting>
  <printOptions verticalCentered="1" headings="1"/>
  <pageMargins left="0.74803149606299213" right="0.74803149606299213" top="0.98425196850393704" bottom="0.98425196850393704" header="0.51181102362204722" footer="0.51181102362204722"/>
  <pageSetup paperSize="9" scale="55" orientation="landscape" blackAndWhite="1" r:id="rId1"/>
  <headerFooter alignWithMargins="0">
    <oddHeader>&amp;L&amp;"Arial,Bold"&amp;14F1F9 Training Model&amp;C&amp;"Arial,Bold"&amp;14Sheet: &amp;A&amp;R&amp;"Arial,Bold"&amp;14CONFIDENTIAL</oddHeader>
    <oddFooter>&amp;L&amp;F ( Printed on &amp;D at &amp;T )&amp;RPage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6D0017-0DDF-46AF-9278-82EDBF9F5D4C}">
  <sheetPr>
    <tabColor theme="9" tint="-0.249977111117893"/>
    <outlinePr summaryBelow="0" summaryRight="0"/>
  </sheetPr>
  <dimension ref="A1:BX22"/>
  <sheetViews>
    <sheetView defaultGridColor="0" colorId="22" zoomScale="80" workbookViewId="0">
      <pane ySplit="5" topLeftCell="A6" activePane="bottomLeft" state="frozen"/>
      <selection activeCell="F9" sqref="F9"/>
      <selection pane="bottomLeft" activeCell="F2" sqref="F2:G2"/>
    </sheetView>
  </sheetViews>
  <sheetFormatPr defaultColWidth="0" defaultRowHeight="13.2" x14ac:dyDescent="0.25"/>
  <cols>
    <col min="1" max="2" width="1.21875" style="2" customWidth="1"/>
    <col min="3" max="3" width="1.21875" style="14" customWidth="1"/>
    <col min="4" max="4" width="1.21875" style="1" customWidth="1"/>
    <col min="5" max="5" width="40.77734375" style="11" customWidth="1"/>
    <col min="6" max="6" width="12.77734375" style="11" customWidth="1"/>
    <col min="7" max="8" width="11.77734375" style="11" customWidth="1"/>
    <col min="9" max="9" width="2.77734375" style="11" customWidth="1"/>
    <col min="10" max="75" width="11.77734375" style="11" hidden="1" customWidth="1"/>
    <col min="76" max="76" width="11.77734375" style="44" hidden="1" customWidth="1"/>
    <col min="77" max="16384" width="11.77734375" style="12" hidden="1"/>
  </cols>
  <sheetData>
    <row r="1" spans="1:76" s="46" customFormat="1" ht="25.8" x14ac:dyDescent="0.25">
      <c r="A1" s="51" t="str">
        <f ca="1" xml:space="preserve"> RIGHT(CELL("filename", A1), LEN(CELL("filename", A1)) - SEARCH("]", CELL("filename", A1)))</f>
        <v>Check</v>
      </c>
      <c r="B1" s="2"/>
      <c r="C1" s="14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</row>
    <row r="2" spans="1:76" s="15" customFormat="1" ht="14.4" x14ac:dyDescent="0.25">
      <c r="A2" s="56"/>
      <c r="B2" s="56"/>
      <c r="C2" s="122"/>
      <c r="D2" s="56"/>
      <c r="E2" s="65"/>
      <c r="F2" s="138">
        <f>Check!$F$9</f>
        <v>0</v>
      </c>
      <c r="G2" s="61" t="s">
        <v>268</v>
      </c>
      <c r="H2" s="89"/>
      <c r="I2" s="62"/>
      <c r="J2" s="62">
        <f xml:space="preserve"> Time!J$18</f>
        <v>45565</v>
      </c>
      <c r="K2" s="62">
        <f xml:space="preserve"> Time!K$18</f>
        <v>45657</v>
      </c>
      <c r="L2" s="62">
        <f xml:space="preserve"> Time!L$18</f>
        <v>45747</v>
      </c>
      <c r="M2" s="62">
        <f xml:space="preserve"> Time!M$18</f>
        <v>45838</v>
      </c>
      <c r="N2" s="62">
        <f xml:space="preserve"> Time!N$18</f>
        <v>45930</v>
      </c>
      <c r="O2" s="62">
        <f xml:space="preserve"> Time!O$18</f>
        <v>46022</v>
      </c>
      <c r="P2" s="62">
        <f xml:space="preserve"> Time!P$18</f>
        <v>46112</v>
      </c>
      <c r="Q2" s="62">
        <f xml:space="preserve"> Time!Q$18</f>
        <v>46203</v>
      </c>
      <c r="R2" s="62">
        <f xml:space="preserve"> Time!R$18</f>
        <v>46295</v>
      </c>
      <c r="S2" s="62">
        <f xml:space="preserve"> Time!S$18</f>
        <v>46387</v>
      </c>
      <c r="T2" s="62">
        <f xml:space="preserve"> Time!T$18</f>
        <v>46477</v>
      </c>
      <c r="U2" s="62">
        <f xml:space="preserve"> Time!U$18</f>
        <v>46568</v>
      </c>
      <c r="V2" s="62">
        <f xml:space="preserve"> Time!V$18</f>
        <v>46660</v>
      </c>
      <c r="W2" s="62">
        <f xml:space="preserve"> Time!W$18</f>
        <v>46752</v>
      </c>
      <c r="X2" s="62">
        <f xml:space="preserve"> Time!X$18</f>
        <v>46843</v>
      </c>
      <c r="Y2" s="62">
        <f xml:space="preserve"> Time!Y$18</f>
        <v>46934</v>
      </c>
      <c r="Z2" s="62">
        <f xml:space="preserve"> Time!Z$18</f>
        <v>47026</v>
      </c>
      <c r="AA2" s="62">
        <f xml:space="preserve"> Time!AA$18</f>
        <v>47118</v>
      </c>
      <c r="AB2" s="62">
        <f xml:space="preserve"> Time!AB$18</f>
        <v>47208</v>
      </c>
      <c r="AC2" s="62">
        <f xml:space="preserve"> Time!AC$18</f>
        <v>47299</v>
      </c>
      <c r="AD2" s="62">
        <f xml:space="preserve"> Time!AD$18</f>
        <v>47391</v>
      </c>
      <c r="AE2" s="62">
        <f xml:space="preserve"> Time!AE$18</f>
        <v>47483</v>
      </c>
      <c r="AF2" s="62">
        <f xml:space="preserve"> Time!AF$18</f>
        <v>47573</v>
      </c>
      <c r="AG2" s="62">
        <f xml:space="preserve"> Time!AG$18</f>
        <v>47664</v>
      </c>
      <c r="AH2" s="62">
        <f xml:space="preserve"> Time!AH$18</f>
        <v>47756</v>
      </c>
      <c r="AI2" s="62">
        <f xml:space="preserve"> Time!AI$18</f>
        <v>47848</v>
      </c>
      <c r="AJ2" s="62">
        <f xml:space="preserve"> Time!AJ$18</f>
        <v>47938</v>
      </c>
      <c r="AK2" s="62">
        <f xml:space="preserve"> Time!AK$18</f>
        <v>48029</v>
      </c>
      <c r="AL2" s="62">
        <f xml:space="preserve"> Time!AL$18</f>
        <v>48121</v>
      </c>
      <c r="AM2" s="62">
        <f xml:space="preserve"> Time!AM$18</f>
        <v>48213</v>
      </c>
      <c r="AN2" s="62">
        <f xml:space="preserve"> Time!AN$18</f>
        <v>48304</v>
      </c>
      <c r="AO2" s="62">
        <f xml:space="preserve"> Time!AO$18</f>
        <v>48395</v>
      </c>
      <c r="AP2" s="62">
        <f xml:space="preserve"> Time!AP$18</f>
        <v>48487</v>
      </c>
      <c r="AQ2" s="62">
        <f xml:space="preserve"> Time!AQ$18</f>
        <v>48579</v>
      </c>
      <c r="AR2" s="62">
        <f xml:space="preserve"> Time!AR$18</f>
        <v>48669</v>
      </c>
      <c r="AS2" s="62">
        <f xml:space="preserve"> Time!AS$18</f>
        <v>48760</v>
      </c>
      <c r="AT2" s="62">
        <f xml:space="preserve"> Time!AT$18</f>
        <v>48852</v>
      </c>
      <c r="AU2" s="62">
        <f xml:space="preserve"> Time!AU$18</f>
        <v>48944</v>
      </c>
      <c r="AV2" s="62">
        <f xml:space="preserve"> Time!AV$18</f>
        <v>49034</v>
      </c>
      <c r="AW2" s="62">
        <f xml:space="preserve"> Time!AW$18</f>
        <v>49125</v>
      </c>
      <c r="AX2" s="62">
        <f xml:space="preserve"> Time!AX$18</f>
        <v>49217</v>
      </c>
      <c r="AY2" s="62">
        <f xml:space="preserve"> Time!AY$18</f>
        <v>49309</v>
      </c>
      <c r="AZ2" s="62">
        <f xml:space="preserve"> Time!AZ$18</f>
        <v>49399</v>
      </c>
      <c r="BA2" s="62">
        <f xml:space="preserve"> Time!BA$18</f>
        <v>49490</v>
      </c>
      <c r="BB2" s="62">
        <f xml:space="preserve"> Time!BB$18</f>
        <v>49582</v>
      </c>
      <c r="BC2" s="62">
        <f xml:space="preserve"> Time!BC$18</f>
        <v>49674</v>
      </c>
      <c r="BD2" s="62">
        <f xml:space="preserve"> Time!BD$18</f>
        <v>49765</v>
      </c>
      <c r="BE2" s="62">
        <f xml:space="preserve"> Time!BE$18</f>
        <v>49856</v>
      </c>
      <c r="BF2" s="62">
        <f xml:space="preserve"> Time!BF$18</f>
        <v>49948</v>
      </c>
      <c r="BG2" s="62">
        <f xml:space="preserve"> Time!BG$18</f>
        <v>50040</v>
      </c>
      <c r="BH2" s="62">
        <f xml:space="preserve"> Time!BH$18</f>
        <v>50130</v>
      </c>
      <c r="BI2" s="62">
        <f xml:space="preserve"> Time!BI$18</f>
        <v>50221</v>
      </c>
      <c r="BJ2" s="62">
        <f xml:space="preserve"> Time!BJ$18</f>
        <v>50313</v>
      </c>
      <c r="BK2" s="62">
        <f xml:space="preserve"> Time!BK$18</f>
        <v>50405</v>
      </c>
      <c r="BL2" s="62">
        <f xml:space="preserve"> Time!BL$18</f>
        <v>50495</v>
      </c>
      <c r="BM2" s="62">
        <f xml:space="preserve"> Time!BM$18</f>
        <v>50586</v>
      </c>
      <c r="BN2" s="62">
        <f xml:space="preserve"> Time!BN$18</f>
        <v>50678</v>
      </c>
      <c r="BO2" s="62">
        <f xml:space="preserve"> Time!BO$18</f>
        <v>50770</v>
      </c>
      <c r="BP2" s="62">
        <f xml:space="preserve"> Time!BP$18</f>
        <v>50860</v>
      </c>
      <c r="BQ2" s="62">
        <f xml:space="preserve"> Time!BQ$18</f>
        <v>50951</v>
      </c>
      <c r="BR2" s="62">
        <f xml:space="preserve"> Time!BR$18</f>
        <v>51043</v>
      </c>
      <c r="BS2" s="62">
        <f xml:space="preserve"> Time!BS$18</f>
        <v>51135</v>
      </c>
      <c r="BT2" s="62">
        <f xml:space="preserve"> Time!BT$18</f>
        <v>51226</v>
      </c>
      <c r="BU2" s="62">
        <f xml:space="preserve"> Time!BU$18</f>
        <v>51317</v>
      </c>
      <c r="BV2" s="62">
        <f xml:space="preserve"> Time!BV$18</f>
        <v>51409</v>
      </c>
      <c r="BW2" s="62">
        <f xml:space="preserve"> Time!BW$18</f>
        <v>51501</v>
      </c>
      <c r="BX2" s="62"/>
    </row>
    <row r="3" spans="1:76" s="15" customFormat="1" ht="14.4" x14ac:dyDescent="0.25">
      <c r="A3" s="56"/>
      <c r="B3" s="56"/>
      <c r="C3" s="57"/>
      <c r="D3" s="56"/>
      <c r="E3" s="65"/>
      <c r="F3" s="11"/>
      <c r="G3" s="61"/>
      <c r="H3" s="89"/>
      <c r="I3" s="62"/>
      <c r="J3" s="91" t="str">
        <f xml:space="preserve"> Time!J$114</f>
        <v>Pre-fcst</v>
      </c>
      <c r="K3" s="91" t="str">
        <f xml:space="preserve"> Time!K$114</f>
        <v>Pre-fcst</v>
      </c>
      <c r="L3" s="91" t="str">
        <f xml:space="preserve"> Time!L$114</f>
        <v>Forecast</v>
      </c>
      <c r="M3" s="91" t="str">
        <f xml:space="preserve"> Time!M$114</f>
        <v>Forecast</v>
      </c>
      <c r="N3" s="91" t="str">
        <f xml:space="preserve"> Time!N$114</f>
        <v>Forecast</v>
      </c>
      <c r="O3" s="91" t="str">
        <f xml:space="preserve"> Time!O$114</f>
        <v>Forecast</v>
      </c>
      <c r="P3" s="91" t="str">
        <f xml:space="preserve"> Time!P$114</f>
        <v>Forecast</v>
      </c>
      <c r="Q3" s="91" t="str">
        <f xml:space="preserve"> Time!Q$114</f>
        <v>Forecast</v>
      </c>
      <c r="R3" s="91" t="str">
        <f xml:space="preserve"> Time!R$114</f>
        <v>Forecast</v>
      </c>
      <c r="S3" s="91" t="str">
        <f xml:space="preserve"> Time!S$114</f>
        <v>Forecast</v>
      </c>
      <c r="T3" s="91" t="str">
        <f xml:space="preserve"> Time!T$114</f>
        <v>Forecast</v>
      </c>
      <c r="U3" s="91" t="str">
        <f xml:space="preserve"> Time!U$114</f>
        <v>Forecast</v>
      </c>
      <c r="V3" s="91" t="str">
        <f xml:space="preserve"> Time!V$114</f>
        <v>Forecast</v>
      </c>
      <c r="W3" s="91" t="str">
        <f xml:space="preserve"> Time!W$114</f>
        <v>Forecast</v>
      </c>
      <c r="X3" s="91" t="str">
        <f xml:space="preserve"> Time!X$114</f>
        <v>Forecast</v>
      </c>
      <c r="Y3" s="91" t="str">
        <f xml:space="preserve"> Time!Y$114</f>
        <v>Forecast</v>
      </c>
      <c r="Z3" s="91" t="str">
        <f xml:space="preserve"> Time!Z$114</f>
        <v>Forecast</v>
      </c>
      <c r="AA3" s="91" t="str">
        <f xml:space="preserve"> Time!AA$114</f>
        <v>Forecast</v>
      </c>
      <c r="AB3" s="91" t="str">
        <f xml:space="preserve"> Time!AB$114</f>
        <v>Forecast</v>
      </c>
      <c r="AC3" s="91" t="str">
        <f xml:space="preserve"> Time!AC$114</f>
        <v>Forecast</v>
      </c>
      <c r="AD3" s="91" t="str">
        <f xml:space="preserve"> Time!AD$114</f>
        <v>Forecast</v>
      </c>
      <c r="AE3" s="91" t="str">
        <f xml:space="preserve"> Time!AE$114</f>
        <v>Forecast</v>
      </c>
      <c r="AF3" s="91" t="str">
        <f xml:space="preserve"> Time!AF$114</f>
        <v>Forecast</v>
      </c>
      <c r="AG3" s="91" t="str">
        <f xml:space="preserve"> Time!AG$114</f>
        <v>Forecast</v>
      </c>
      <c r="AH3" s="91" t="str">
        <f xml:space="preserve"> Time!AH$114</f>
        <v>Forecast</v>
      </c>
      <c r="AI3" s="91" t="str">
        <f xml:space="preserve"> Time!AI$114</f>
        <v>Forecast</v>
      </c>
      <c r="AJ3" s="91" t="str">
        <f xml:space="preserve"> Time!AJ$114</f>
        <v>Forecast</v>
      </c>
      <c r="AK3" s="91" t="str">
        <f xml:space="preserve"> Time!AK$114</f>
        <v>Forecast</v>
      </c>
      <c r="AL3" s="91" t="str">
        <f xml:space="preserve"> Time!AL$114</f>
        <v>Forecast</v>
      </c>
      <c r="AM3" s="91" t="str">
        <f xml:space="preserve"> Time!AM$114</f>
        <v>Forecast</v>
      </c>
      <c r="AN3" s="91" t="str">
        <f xml:space="preserve"> Time!AN$114</f>
        <v>Forecast</v>
      </c>
      <c r="AO3" s="91" t="str">
        <f xml:space="preserve"> Time!AO$114</f>
        <v>Forecast</v>
      </c>
      <c r="AP3" s="91" t="str">
        <f xml:space="preserve"> Time!AP$114</f>
        <v>Forecast</v>
      </c>
      <c r="AQ3" s="91" t="str">
        <f xml:space="preserve"> Time!AQ$114</f>
        <v>Forecast</v>
      </c>
      <c r="AR3" s="91" t="str">
        <f xml:space="preserve"> Time!AR$114</f>
        <v>Forecast</v>
      </c>
      <c r="AS3" s="91" t="str">
        <f xml:space="preserve"> Time!AS$114</f>
        <v>Forecast</v>
      </c>
      <c r="AT3" s="91" t="str">
        <f xml:space="preserve"> Time!AT$114</f>
        <v>Forecast</v>
      </c>
      <c r="AU3" s="91" t="str">
        <f xml:space="preserve"> Time!AU$114</f>
        <v>Forecast</v>
      </c>
      <c r="AV3" s="91" t="str">
        <f xml:space="preserve"> Time!AV$114</f>
        <v>Forecast</v>
      </c>
      <c r="AW3" s="91" t="str">
        <f xml:space="preserve"> Time!AW$114</f>
        <v>Forecast</v>
      </c>
      <c r="AX3" s="91" t="str">
        <f xml:space="preserve"> Time!AX$114</f>
        <v>Forecast</v>
      </c>
      <c r="AY3" s="91" t="str">
        <f xml:space="preserve"> Time!AY$114</f>
        <v>Forecast</v>
      </c>
      <c r="AZ3" s="91" t="str">
        <f xml:space="preserve"> Time!AZ$114</f>
        <v>Forecast</v>
      </c>
      <c r="BA3" s="91" t="str">
        <f xml:space="preserve"> Time!BA$114</f>
        <v>Forecast</v>
      </c>
      <c r="BB3" s="91" t="str">
        <f xml:space="preserve"> Time!BB$114</f>
        <v>Forecast</v>
      </c>
      <c r="BC3" s="91" t="str">
        <f xml:space="preserve"> Time!BC$114</f>
        <v>Forecast</v>
      </c>
      <c r="BD3" s="91" t="str">
        <f xml:space="preserve"> Time!BD$114</f>
        <v>Forecast</v>
      </c>
      <c r="BE3" s="91" t="str">
        <f xml:space="preserve"> Time!BE$114</f>
        <v>Forecast</v>
      </c>
      <c r="BF3" s="91" t="str">
        <f xml:space="preserve"> Time!BF$114</f>
        <v>Forecast</v>
      </c>
      <c r="BG3" s="91" t="str">
        <f xml:space="preserve"> Time!BG$114</f>
        <v>Forecast</v>
      </c>
      <c r="BH3" s="91" t="str">
        <f xml:space="preserve"> Time!BH$114</f>
        <v>Forecast</v>
      </c>
      <c r="BI3" s="91" t="str">
        <f xml:space="preserve"> Time!BI$114</f>
        <v>Forecast</v>
      </c>
      <c r="BJ3" s="91" t="str">
        <f xml:space="preserve"> Time!BJ$114</f>
        <v>Forecast</v>
      </c>
      <c r="BK3" s="91" t="str">
        <f xml:space="preserve"> Time!BK$114</f>
        <v>Forecast</v>
      </c>
      <c r="BL3" s="91" t="str">
        <f xml:space="preserve"> Time!BL$114</f>
        <v>Forecast</v>
      </c>
      <c r="BM3" s="91" t="str">
        <f xml:space="preserve"> Time!BM$114</f>
        <v>Forecast</v>
      </c>
      <c r="BN3" s="91" t="str">
        <f xml:space="preserve"> Time!BN$114</f>
        <v>Forecast</v>
      </c>
      <c r="BO3" s="91" t="str">
        <f xml:space="preserve"> Time!BO$114</f>
        <v>Forecast</v>
      </c>
      <c r="BP3" s="91" t="str">
        <f xml:space="preserve"> Time!BP$114</f>
        <v>Forecast</v>
      </c>
      <c r="BQ3" s="91" t="str">
        <f xml:space="preserve"> Time!BQ$114</f>
        <v>Forecast</v>
      </c>
      <c r="BR3" s="91" t="str">
        <f xml:space="preserve"> Time!BR$114</f>
        <v>Forecast</v>
      </c>
      <c r="BS3" s="91" t="str">
        <f xml:space="preserve"> Time!BS$114</f>
        <v>Forecast</v>
      </c>
      <c r="BT3" s="91" t="str">
        <f xml:space="preserve"> Time!BT$114</f>
        <v>Post-fcst</v>
      </c>
      <c r="BU3" s="91" t="str">
        <f xml:space="preserve"> Time!BU$114</f>
        <v>Post-fcst</v>
      </c>
      <c r="BV3" s="91" t="str">
        <f xml:space="preserve"> Time!BV$114</f>
        <v>Post-fcst</v>
      </c>
      <c r="BW3" s="91" t="str">
        <f xml:space="preserve"> Time!BW$114</f>
        <v>Post-fcst</v>
      </c>
      <c r="BX3" s="62"/>
    </row>
    <row r="4" spans="1:76" s="47" customFormat="1" ht="14.4" x14ac:dyDescent="0.25">
      <c r="A4" s="52"/>
      <c r="B4" s="52"/>
      <c r="C4" s="53"/>
      <c r="D4" s="54"/>
      <c r="E4" s="65"/>
      <c r="F4" s="11"/>
      <c r="G4" s="61"/>
      <c r="H4" s="95"/>
      <c r="I4" s="95"/>
      <c r="J4" s="96">
        <f xml:space="preserve"> Time!J$22</f>
        <v>2024</v>
      </c>
      <c r="K4" s="96">
        <f xml:space="preserve"> Time!K$22</f>
        <v>2024</v>
      </c>
      <c r="L4" s="96">
        <f xml:space="preserve"> Time!L$22</f>
        <v>2025</v>
      </c>
      <c r="M4" s="96">
        <f xml:space="preserve"> Time!M$22</f>
        <v>2025</v>
      </c>
      <c r="N4" s="96">
        <f xml:space="preserve"> Time!N$22</f>
        <v>2025</v>
      </c>
      <c r="O4" s="96">
        <f xml:space="preserve"> Time!O$22</f>
        <v>2025</v>
      </c>
      <c r="P4" s="96">
        <f xml:space="preserve"> Time!P$22</f>
        <v>2026</v>
      </c>
      <c r="Q4" s="96">
        <f xml:space="preserve"> Time!Q$22</f>
        <v>2026</v>
      </c>
      <c r="R4" s="96">
        <f xml:space="preserve"> Time!R$22</f>
        <v>2026</v>
      </c>
      <c r="S4" s="96">
        <f xml:space="preserve"> Time!S$22</f>
        <v>2026</v>
      </c>
      <c r="T4" s="96">
        <f xml:space="preserve"> Time!T$22</f>
        <v>2027</v>
      </c>
      <c r="U4" s="96">
        <f xml:space="preserve"> Time!U$22</f>
        <v>2027</v>
      </c>
      <c r="V4" s="96">
        <f xml:space="preserve"> Time!V$22</f>
        <v>2027</v>
      </c>
      <c r="W4" s="96">
        <f xml:space="preserve"> Time!W$22</f>
        <v>2027</v>
      </c>
      <c r="X4" s="96">
        <f xml:space="preserve"> Time!X$22</f>
        <v>2028</v>
      </c>
      <c r="Y4" s="96">
        <f xml:space="preserve"> Time!Y$22</f>
        <v>2028</v>
      </c>
      <c r="Z4" s="96">
        <f xml:space="preserve"> Time!Z$22</f>
        <v>2028</v>
      </c>
      <c r="AA4" s="96">
        <f xml:space="preserve"> Time!AA$22</f>
        <v>2028</v>
      </c>
      <c r="AB4" s="96">
        <f xml:space="preserve"> Time!AB$22</f>
        <v>2029</v>
      </c>
      <c r="AC4" s="96">
        <f xml:space="preserve"> Time!AC$22</f>
        <v>2029</v>
      </c>
      <c r="AD4" s="96">
        <f xml:space="preserve"> Time!AD$22</f>
        <v>2029</v>
      </c>
      <c r="AE4" s="96">
        <f xml:space="preserve"> Time!AE$22</f>
        <v>2029</v>
      </c>
      <c r="AF4" s="96">
        <f xml:space="preserve"> Time!AF$22</f>
        <v>2030</v>
      </c>
      <c r="AG4" s="96">
        <f xml:space="preserve"> Time!AG$22</f>
        <v>2030</v>
      </c>
      <c r="AH4" s="96">
        <f xml:space="preserve"> Time!AH$22</f>
        <v>2030</v>
      </c>
      <c r="AI4" s="96">
        <f xml:space="preserve"> Time!AI$22</f>
        <v>2030</v>
      </c>
      <c r="AJ4" s="96">
        <f xml:space="preserve"> Time!AJ$22</f>
        <v>2031</v>
      </c>
      <c r="AK4" s="96">
        <f xml:space="preserve"> Time!AK$22</f>
        <v>2031</v>
      </c>
      <c r="AL4" s="96">
        <f xml:space="preserve"> Time!AL$22</f>
        <v>2031</v>
      </c>
      <c r="AM4" s="96">
        <f xml:space="preserve"> Time!AM$22</f>
        <v>2031</v>
      </c>
      <c r="AN4" s="96">
        <f xml:space="preserve"> Time!AN$22</f>
        <v>2032</v>
      </c>
      <c r="AO4" s="96">
        <f xml:space="preserve"> Time!AO$22</f>
        <v>2032</v>
      </c>
      <c r="AP4" s="96">
        <f xml:space="preserve"> Time!AP$22</f>
        <v>2032</v>
      </c>
      <c r="AQ4" s="96">
        <f xml:space="preserve"> Time!AQ$22</f>
        <v>2032</v>
      </c>
      <c r="AR4" s="96">
        <f xml:space="preserve"> Time!AR$22</f>
        <v>2033</v>
      </c>
      <c r="AS4" s="96">
        <f xml:space="preserve"> Time!AS$22</f>
        <v>2033</v>
      </c>
      <c r="AT4" s="96">
        <f xml:space="preserve"> Time!AT$22</f>
        <v>2033</v>
      </c>
      <c r="AU4" s="96">
        <f xml:space="preserve"> Time!AU$22</f>
        <v>2033</v>
      </c>
      <c r="AV4" s="96">
        <f xml:space="preserve"> Time!AV$22</f>
        <v>2034</v>
      </c>
      <c r="AW4" s="96">
        <f xml:space="preserve"> Time!AW$22</f>
        <v>2034</v>
      </c>
      <c r="AX4" s="96">
        <f xml:space="preserve"> Time!AX$22</f>
        <v>2034</v>
      </c>
      <c r="AY4" s="96">
        <f xml:space="preserve"> Time!AY$22</f>
        <v>2034</v>
      </c>
      <c r="AZ4" s="96">
        <f xml:space="preserve"> Time!AZ$22</f>
        <v>2035</v>
      </c>
      <c r="BA4" s="96">
        <f xml:space="preserve"> Time!BA$22</f>
        <v>2035</v>
      </c>
      <c r="BB4" s="96">
        <f xml:space="preserve"> Time!BB$22</f>
        <v>2035</v>
      </c>
      <c r="BC4" s="96">
        <f xml:space="preserve"> Time!BC$22</f>
        <v>2035</v>
      </c>
      <c r="BD4" s="96">
        <f xml:space="preserve"> Time!BD$22</f>
        <v>2036</v>
      </c>
      <c r="BE4" s="96">
        <f xml:space="preserve"> Time!BE$22</f>
        <v>2036</v>
      </c>
      <c r="BF4" s="96">
        <f xml:space="preserve"> Time!BF$22</f>
        <v>2036</v>
      </c>
      <c r="BG4" s="96">
        <f xml:space="preserve"> Time!BG$22</f>
        <v>2036</v>
      </c>
      <c r="BH4" s="96">
        <f xml:space="preserve"> Time!BH$22</f>
        <v>2037</v>
      </c>
      <c r="BI4" s="96">
        <f xml:space="preserve"> Time!BI$22</f>
        <v>2037</v>
      </c>
      <c r="BJ4" s="96">
        <f xml:space="preserve"> Time!BJ$22</f>
        <v>2037</v>
      </c>
      <c r="BK4" s="96">
        <f xml:space="preserve"> Time!BK$22</f>
        <v>2037</v>
      </c>
      <c r="BL4" s="96">
        <f xml:space="preserve"> Time!BL$22</f>
        <v>2038</v>
      </c>
      <c r="BM4" s="96">
        <f xml:space="preserve"> Time!BM$22</f>
        <v>2038</v>
      </c>
      <c r="BN4" s="96">
        <f xml:space="preserve"> Time!BN$22</f>
        <v>2038</v>
      </c>
      <c r="BO4" s="96">
        <f xml:space="preserve"> Time!BO$22</f>
        <v>2038</v>
      </c>
      <c r="BP4" s="96">
        <f xml:space="preserve"> Time!BP$22</f>
        <v>2039</v>
      </c>
      <c r="BQ4" s="96">
        <f xml:space="preserve"> Time!BQ$22</f>
        <v>2039</v>
      </c>
      <c r="BR4" s="96">
        <f xml:space="preserve"> Time!BR$22</f>
        <v>2039</v>
      </c>
      <c r="BS4" s="96">
        <f xml:space="preserve"> Time!BS$22</f>
        <v>2039</v>
      </c>
      <c r="BT4" s="96">
        <f xml:space="preserve"> Time!BT$22</f>
        <v>2040</v>
      </c>
      <c r="BU4" s="96">
        <f xml:space="preserve"> Time!BU$22</f>
        <v>2040</v>
      </c>
      <c r="BV4" s="96">
        <f xml:space="preserve"> Time!BV$22</f>
        <v>2040</v>
      </c>
      <c r="BW4" s="96">
        <f xml:space="preserve"> Time!BW$22</f>
        <v>2040</v>
      </c>
      <c r="BX4" s="139"/>
    </row>
    <row r="5" spans="1:76" s="16" customFormat="1" ht="14.4" x14ac:dyDescent="0.25">
      <c r="A5" s="56"/>
      <c r="B5" s="56"/>
      <c r="C5" s="57"/>
      <c r="D5" s="59"/>
      <c r="E5" s="65" t="str">
        <f xml:space="preserve"> Time!E$9</f>
        <v>Model column counter</v>
      </c>
      <c r="F5" s="66" t="s">
        <v>20</v>
      </c>
      <c r="G5" s="56" t="s">
        <v>21</v>
      </c>
      <c r="H5" s="66" t="s">
        <v>22</v>
      </c>
      <c r="I5" s="59"/>
      <c r="J5" s="59">
        <f xml:space="preserve"> Time!J$9</f>
        <v>1</v>
      </c>
      <c r="K5" s="59">
        <f xml:space="preserve"> Time!K$9</f>
        <v>2</v>
      </c>
      <c r="L5" s="59">
        <f xml:space="preserve"> Time!L$9</f>
        <v>3</v>
      </c>
      <c r="M5" s="59">
        <f xml:space="preserve"> Time!M$9</f>
        <v>4</v>
      </c>
      <c r="N5" s="59">
        <f xml:space="preserve"> Time!N$9</f>
        <v>5</v>
      </c>
      <c r="O5" s="59">
        <f xml:space="preserve"> Time!O$9</f>
        <v>6</v>
      </c>
      <c r="P5" s="59">
        <f xml:space="preserve"> Time!P$9</f>
        <v>7</v>
      </c>
      <c r="Q5" s="59">
        <f xml:space="preserve"> Time!Q$9</f>
        <v>8</v>
      </c>
      <c r="R5" s="59">
        <f xml:space="preserve"> Time!R$9</f>
        <v>9</v>
      </c>
      <c r="S5" s="59">
        <f xml:space="preserve"> Time!S$9</f>
        <v>10</v>
      </c>
      <c r="T5" s="59">
        <f xml:space="preserve"> Time!T$9</f>
        <v>11</v>
      </c>
      <c r="U5" s="59">
        <f xml:space="preserve"> Time!U$9</f>
        <v>12</v>
      </c>
      <c r="V5" s="59">
        <f xml:space="preserve"> Time!V$9</f>
        <v>13</v>
      </c>
      <c r="W5" s="59">
        <f xml:space="preserve"> Time!W$9</f>
        <v>14</v>
      </c>
      <c r="X5" s="59">
        <f xml:space="preserve"> Time!X$9</f>
        <v>15</v>
      </c>
      <c r="Y5" s="59">
        <f xml:space="preserve"> Time!Y$9</f>
        <v>16</v>
      </c>
      <c r="Z5" s="59">
        <f xml:space="preserve"> Time!Z$9</f>
        <v>17</v>
      </c>
      <c r="AA5" s="59">
        <f xml:space="preserve"> Time!AA$9</f>
        <v>18</v>
      </c>
      <c r="AB5" s="59">
        <f xml:space="preserve"> Time!AB$9</f>
        <v>19</v>
      </c>
      <c r="AC5" s="59">
        <f xml:space="preserve"> Time!AC$9</f>
        <v>20</v>
      </c>
      <c r="AD5" s="59">
        <f xml:space="preserve"> Time!AD$9</f>
        <v>21</v>
      </c>
      <c r="AE5" s="59">
        <f xml:space="preserve"> Time!AE$9</f>
        <v>22</v>
      </c>
      <c r="AF5" s="59">
        <f xml:space="preserve"> Time!AF$9</f>
        <v>23</v>
      </c>
      <c r="AG5" s="59">
        <f xml:space="preserve"> Time!AG$9</f>
        <v>24</v>
      </c>
      <c r="AH5" s="59">
        <f xml:space="preserve"> Time!AH$9</f>
        <v>25</v>
      </c>
      <c r="AI5" s="59">
        <f xml:space="preserve"> Time!AI$9</f>
        <v>26</v>
      </c>
      <c r="AJ5" s="59">
        <f xml:space="preserve"> Time!AJ$9</f>
        <v>27</v>
      </c>
      <c r="AK5" s="59">
        <f xml:space="preserve"> Time!AK$9</f>
        <v>28</v>
      </c>
      <c r="AL5" s="59">
        <f xml:space="preserve"> Time!AL$9</f>
        <v>29</v>
      </c>
      <c r="AM5" s="59">
        <f xml:space="preserve"> Time!AM$9</f>
        <v>30</v>
      </c>
      <c r="AN5" s="59">
        <f xml:space="preserve"> Time!AN$9</f>
        <v>31</v>
      </c>
      <c r="AO5" s="59">
        <f xml:space="preserve"> Time!AO$9</f>
        <v>32</v>
      </c>
      <c r="AP5" s="59">
        <f xml:space="preserve"> Time!AP$9</f>
        <v>33</v>
      </c>
      <c r="AQ5" s="59">
        <f xml:space="preserve"> Time!AQ$9</f>
        <v>34</v>
      </c>
      <c r="AR5" s="59">
        <f xml:space="preserve"> Time!AR$9</f>
        <v>35</v>
      </c>
      <c r="AS5" s="59">
        <f xml:space="preserve"> Time!AS$9</f>
        <v>36</v>
      </c>
      <c r="AT5" s="59">
        <f xml:space="preserve"> Time!AT$9</f>
        <v>37</v>
      </c>
      <c r="AU5" s="59">
        <f xml:space="preserve"> Time!AU$9</f>
        <v>38</v>
      </c>
      <c r="AV5" s="59">
        <f xml:space="preserve"> Time!AV$9</f>
        <v>39</v>
      </c>
      <c r="AW5" s="59">
        <f xml:space="preserve"> Time!AW$9</f>
        <v>40</v>
      </c>
      <c r="AX5" s="59">
        <f xml:space="preserve"> Time!AX$9</f>
        <v>41</v>
      </c>
      <c r="AY5" s="59">
        <f xml:space="preserve"> Time!AY$9</f>
        <v>42</v>
      </c>
      <c r="AZ5" s="59">
        <f xml:space="preserve"> Time!AZ$9</f>
        <v>43</v>
      </c>
      <c r="BA5" s="59">
        <f xml:space="preserve"> Time!BA$9</f>
        <v>44</v>
      </c>
      <c r="BB5" s="59">
        <f xml:space="preserve"> Time!BB$9</f>
        <v>45</v>
      </c>
      <c r="BC5" s="59">
        <f xml:space="preserve"> Time!BC$9</f>
        <v>46</v>
      </c>
      <c r="BD5" s="59">
        <f xml:space="preserve"> Time!BD$9</f>
        <v>47</v>
      </c>
      <c r="BE5" s="59">
        <f xml:space="preserve"> Time!BE$9</f>
        <v>48</v>
      </c>
      <c r="BF5" s="59">
        <f xml:space="preserve"> Time!BF$9</f>
        <v>49</v>
      </c>
      <c r="BG5" s="59">
        <f xml:space="preserve"> Time!BG$9</f>
        <v>50</v>
      </c>
      <c r="BH5" s="59">
        <f xml:space="preserve"> Time!BH$9</f>
        <v>51</v>
      </c>
      <c r="BI5" s="59">
        <f xml:space="preserve"> Time!BI$9</f>
        <v>52</v>
      </c>
      <c r="BJ5" s="59">
        <f xml:space="preserve"> Time!BJ$9</f>
        <v>53</v>
      </c>
      <c r="BK5" s="59">
        <f xml:space="preserve"> Time!BK$9</f>
        <v>54</v>
      </c>
      <c r="BL5" s="59">
        <f xml:space="preserve"> Time!BL$9</f>
        <v>55</v>
      </c>
      <c r="BM5" s="59">
        <f xml:space="preserve"> Time!BM$9</f>
        <v>56</v>
      </c>
      <c r="BN5" s="59">
        <f xml:space="preserve"> Time!BN$9</f>
        <v>57</v>
      </c>
      <c r="BO5" s="59">
        <f xml:space="preserve"> Time!BO$9</f>
        <v>58</v>
      </c>
      <c r="BP5" s="59">
        <f xml:space="preserve"> Time!BP$9</f>
        <v>59</v>
      </c>
      <c r="BQ5" s="59">
        <f xml:space="preserve"> Time!BQ$9</f>
        <v>60</v>
      </c>
      <c r="BR5" s="59">
        <f xml:space="preserve"> Time!BR$9</f>
        <v>61</v>
      </c>
      <c r="BS5" s="59">
        <f xml:space="preserve"> Time!BS$9</f>
        <v>62</v>
      </c>
      <c r="BT5" s="59">
        <f xml:space="preserve"> Time!BT$9</f>
        <v>63</v>
      </c>
      <c r="BU5" s="59">
        <f xml:space="preserve"> Time!BU$9</f>
        <v>64</v>
      </c>
      <c r="BV5" s="59">
        <f xml:space="preserve"> Time!BV$9</f>
        <v>65</v>
      </c>
      <c r="BW5" s="59">
        <f xml:space="preserve"> Time!BW$9</f>
        <v>66</v>
      </c>
      <c r="BX5" s="59"/>
    </row>
    <row r="6" spans="1:76" ht="14.4" x14ac:dyDescent="0.25">
      <c r="A6" s="52"/>
      <c r="B6" s="52"/>
      <c r="C6" s="53"/>
      <c r="D6" s="54"/>
      <c r="E6" s="55"/>
      <c r="F6" s="55"/>
      <c r="G6" s="55"/>
      <c r="H6" s="55"/>
      <c r="I6" s="55"/>
      <c r="J6" s="55"/>
      <c r="K6" s="55"/>
      <c r="L6" s="55"/>
      <c r="M6" s="55"/>
      <c r="N6" s="55"/>
      <c r="O6" s="55"/>
      <c r="P6" s="55"/>
      <c r="Q6" s="55"/>
      <c r="R6" s="55"/>
      <c r="S6" s="55"/>
      <c r="T6" s="55"/>
      <c r="U6" s="55"/>
      <c r="V6" s="55"/>
      <c r="W6" s="55"/>
      <c r="X6" s="55"/>
      <c r="Y6" s="55"/>
      <c r="Z6" s="55"/>
      <c r="AA6" s="55"/>
      <c r="AB6" s="55"/>
      <c r="AC6" s="55"/>
      <c r="AD6" s="55"/>
      <c r="AE6" s="55"/>
      <c r="AF6" s="55"/>
      <c r="AG6" s="55"/>
      <c r="AH6" s="55"/>
      <c r="AI6" s="55"/>
      <c r="AJ6" s="55"/>
      <c r="AK6" s="55"/>
      <c r="AL6" s="55"/>
      <c r="AM6" s="55"/>
      <c r="AN6" s="55"/>
      <c r="AO6" s="55"/>
      <c r="AP6" s="55"/>
      <c r="AQ6" s="55"/>
      <c r="AR6" s="55"/>
      <c r="AS6" s="55"/>
      <c r="AT6" s="55"/>
      <c r="AU6" s="55"/>
      <c r="AV6" s="55"/>
      <c r="AW6" s="55"/>
      <c r="AX6" s="55"/>
      <c r="AY6" s="55"/>
      <c r="AZ6" s="55"/>
      <c r="BA6" s="55"/>
      <c r="BB6" s="55"/>
      <c r="BC6" s="55"/>
      <c r="BD6" s="55"/>
      <c r="BE6" s="55"/>
      <c r="BF6" s="55"/>
      <c r="BG6" s="55"/>
      <c r="BH6" s="55"/>
      <c r="BI6" s="55"/>
      <c r="BJ6" s="55"/>
      <c r="BK6" s="55"/>
      <c r="BL6" s="55"/>
      <c r="BM6" s="55"/>
      <c r="BN6" s="55"/>
      <c r="BO6" s="55"/>
      <c r="BP6" s="55"/>
      <c r="BQ6" s="55"/>
      <c r="BR6" s="55"/>
      <c r="BS6" s="55"/>
      <c r="BT6" s="55"/>
      <c r="BU6" s="55"/>
      <c r="BV6" s="55"/>
      <c r="BW6" s="55"/>
      <c r="BX6" s="54"/>
    </row>
    <row r="7" spans="1:76" s="187" customFormat="1" x14ac:dyDescent="0.25">
      <c r="A7" s="265"/>
      <c r="B7" s="265"/>
      <c r="C7" s="266"/>
      <c r="D7" s="157"/>
      <c r="E7" s="267" t="s">
        <v>265</v>
      </c>
      <c r="F7" s="267"/>
      <c r="G7" s="267"/>
      <c r="H7" s="267"/>
      <c r="I7" s="267"/>
      <c r="J7" s="267"/>
      <c r="K7" s="267"/>
      <c r="L7" s="267"/>
      <c r="M7" s="267"/>
      <c r="N7" s="267"/>
      <c r="O7" s="267"/>
      <c r="P7" s="267"/>
      <c r="Q7" s="267"/>
      <c r="R7" s="267"/>
      <c r="S7" s="267"/>
      <c r="T7" s="267"/>
      <c r="U7" s="267"/>
      <c r="V7" s="267"/>
      <c r="W7" s="267"/>
      <c r="X7" s="267"/>
      <c r="Y7" s="267"/>
      <c r="Z7" s="267"/>
      <c r="AA7" s="267"/>
      <c r="AB7" s="267"/>
      <c r="AC7" s="267"/>
      <c r="AD7" s="267"/>
      <c r="AE7" s="267"/>
      <c r="AF7" s="267"/>
      <c r="AG7" s="267"/>
      <c r="AH7" s="267"/>
      <c r="AI7" s="267"/>
      <c r="AJ7" s="267"/>
      <c r="AK7" s="267"/>
      <c r="AL7" s="267"/>
      <c r="AM7" s="267"/>
      <c r="AN7" s="267"/>
      <c r="AO7" s="267"/>
      <c r="AP7" s="267"/>
      <c r="AQ7" s="267"/>
      <c r="AR7" s="267"/>
      <c r="AS7" s="267"/>
      <c r="AT7" s="267"/>
      <c r="AU7" s="267"/>
      <c r="AV7" s="267"/>
      <c r="AW7" s="267"/>
      <c r="AX7" s="267"/>
      <c r="AY7" s="267"/>
      <c r="AZ7" s="267"/>
      <c r="BA7" s="267"/>
      <c r="BB7" s="267"/>
      <c r="BC7" s="267"/>
      <c r="BD7" s="267"/>
      <c r="BE7" s="267"/>
      <c r="BF7" s="267"/>
      <c r="BG7" s="267"/>
      <c r="BH7" s="267"/>
      <c r="BI7" s="267"/>
      <c r="BJ7" s="267"/>
      <c r="BK7" s="267"/>
      <c r="BL7" s="267"/>
      <c r="BM7" s="267"/>
      <c r="BN7" s="267"/>
      <c r="BO7" s="267"/>
      <c r="BP7" s="267"/>
      <c r="BQ7" s="267"/>
      <c r="BR7" s="267"/>
      <c r="BS7" s="267"/>
      <c r="BT7" s="267"/>
      <c r="BU7" s="267"/>
      <c r="BV7" s="267"/>
      <c r="BW7" s="267"/>
      <c r="BX7" s="267"/>
    </row>
    <row r="9" spans="1:76" ht="14.4" x14ac:dyDescent="0.25">
      <c r="E9" s="11" t="s">
        <v>267</v>
      </c>
      <c r="F9" s="138">
        <f>F17</f>
        <v>0</v>
      </c>
    </row>
    <row r="12" spans="1:76" s="187" customFormat="1" x14ac:dyDescent="0.25">
      <c r="A12" s="265"/>
      <c r="B12" s="265"/>
      <c r="C12" s="266"/>
      <c r="D12" s="157"/>
      <c r="E12" s="267" t="s">
        <v>266</v>
      </c>
      <c r="F12" s="267"/>
      <c r="G12" s="267"/>
      <c r="H12" s="267"/>
      <c r="I12" s="267"/>
      <c r="J12" s="267"/>
      <c r="K12" s="267"/>
      <c r="L12" s="267"/>
      <c r="M12" s="267"/>
      <c r="N12" s="267"/>
      <c r="O12" s="267"/>
      <c r="P12" s="267"/>
      <c r="Q12" s="267"/>
      <c r="R12" s="267"/>
      <c r="S12" s="267"/>
      <c r="T12" s="267"/>
      <c r="U12" s="267"/>
      <c r="V12" s="267"/>
      <c r="W12" s="267"/>
      <c r="X12" s="267"/>
      <c r="Y12" s="267"/>
      <c r="Z12" s="267"/>
      <c r="AA12" s="267"/>
      <c r="AB12" s="267"/>
      <c r="AC12" s="267"/>
      <c r="AD12" s="267"/>
      <c r="AE12" s="267"/>
      <c r="AF12" s="267"/>
      <c r="AG12" s="267"/>
      <c r="AH12" s="267"/>
      <c r="AI12" s="267"/>
      <c r="AJ12" s="267"/>
      <c r="AK12" s="267"/>
      <c r="AL12" s="267"/>
      <c r="AM12" s="267"/>
      <c r="AN12" s="267"/>
      <c r="AO12" s="267"/>
      <c r="AP12" s="267"/>
      <c r="AQ12" s="267"/>
      <c r="AR12" s="267"/>
      <c r="AS12" s="267"/>
      <c r="AT12" s="267"/>
      <c r="AU12" s="267"/>
      <c r="AV12" s="267"/>
      <c r="AW12" s="267"/>
      <c r="AX12" s="267"/>
      <c r="AY12" s="267"/>
      <c r="AZ12" s="267"/>
      <c r="BA12" s="267"/>
      <c r="BB12" s="267"/>
      <c r="BC12" s="267"/>
      <c r="BD12" s="267"/>
      <c r="BE12" s="267"/>
      <c r="BF12" s="267"/>
      <c r="BG12" s="267"/>
      <c r="BH12" s="267"/>
      <c r="BI12" s="267"/>
      <c r="BJ12" s="267"/>
      <c r="BK12" s="267"/>
      <c r="BL12" s="267"/>
      <c r="BM12" s="267"/>
      <c r="BN12" s="267"/>
      <c r="BO12" s="267"/>
      <c r="BP12" s="267"/>
      <c r="BQ12" s="267"/>
      <c r="BR12" s="267"/>
      <c r="BS12" s="267"/>
      <c r="BT12" s="267"/>
      <c r="BU12" s="267"/>
      <c r="BV12" s="267"/>
      <c r="BW12" s="267"/>
      <c r="BX12" s="267"/>
    </row>
    <row r="17" spans="1:76" ht="14.4" x14ac:dyDescent="0.25">
      <c r="E17" s="194" t="str">
        <f xml:space="preserve"> FinStat!E$56</f>
        <v>Balance sheet check</v>
      </c>
      <c r="F17" s="138">
        <f xml:space="preserve"> FinStat!F$56</f>
        <v>0</v>
      </c>
      <c r="G17" s="194" t="str">
        <f xml:space="preserve"> FinStat!G$56</f>
        <v>check</v>
      </c>
    </row>
    <row r="22" spans="1:76" s="187" customFormat="1" x14ac:dyDescent="0.25">
      <c r="A22" s="265"/>
      <c r="B22" s="265"/>
      <c r="C22" s="266"/>
      <c r="D22" s="157"/>
      <c r="E22" s="267" t="s">
        <v>266</v>
      </c>
      <c r="F22" s="267"/>
      <c r="G22" s="267"/>
      <c r="H22" s="267"/>
      <c r="I22" s="267"/>
      <c r="J22" s="267"/>
      <c r="K22" s="267"/>
      <c r="L22" s="267"/>
      <c r="M22" s="267"/>
      <c r="N22" s="267"/>
      <c r="O22" s="267"/>
      <c r="P22" s="267"/>
      <c r="Q22" s="267"/>
      <c r="R22" s="267"/>
      <c r="S22" s="267"/>
      <c r="T22" s="267"/>
      <c r="U22" s="267"/>
      <c r="V22" s="267"/>
      <c r="W22" s="267"/>
      <c r="X22" s="267"/>
      <c r="Y22" s="267"/>
      <c r="Z22" s="267"/>
      <c r="AA22" s="267"/>
      <c r="AB22" s="267"/>
      <c r="AC22" s="267"/>
      <c r="AD22" s="267"/>
      <c r="AE22" s="267"/>
      <c r="AF22" s="267"/>
      <c r="AG22" s="267"/>
      <c r="AH22" s="267"/>
      <c r="AI22" s="267"/>
      <c r="AJ22" s="267"/>
      <c r="AK22" s="267"/>
      <c r="AL22" s="267"/>
      <c r="AM22" s="267"/>
      <c r="AN22" s="267"/>
      <c r="AO22" s="267"/>
      <c r="AP22" s="267"/>
      <c r="AQ22" s="267"/>
      <c r="AR22" s="267"/>
      <c r="AS22" s="267"/>
      <c r="AT22" s="267"/>
      <c r="AU22" s="267"/>
      <c r="AV22" s="267"/>
      <c r="AW22" s="267"/>
      <c r="AX22" s="267"/>
      <c r="AY22" s="267"/>
      <c r="AZ22" s="267"/>
      <c r="BA22" s="267"/>
      <c r="BB22" s="267"/>
      <c r="BC22" s="267"/>
      <c r="BD22" s="267"/>
      <c r="BE22" s="267"/>
      <c r="BF22" s="267"/>
      <c r="BG22" s="267"/>
      <c r="BH22" s="267"/>
      <c r="BI22" s="267"/>
      <c r="BJ22" s="267"/>
      <c r="BK22" s="267"/>
      <c r="BL22" s="267"/>
      <c r="BM22" s="267"/>
      <c r="BN22" s="267"/>
      <c r="BO22" s="267"/>
      <c r="BP22" s="267"/>
      <c r="BQ22" s="267"/>
      <c r="BR22" s="267"/>
      <c r="BS22" s="267"/>
      <c r="BT22" s="267"/>
      <c r="BU22" s="267"/>
      <c r="BV22" s="267"/>
      <c r="BW22" s="267"/>
      <c r="BX22" s="267"/>
    </row>
  </sheetData>
  <conditionalFormatting sqref="F2">
    <cfRule type="cellIs" dxfId="11" priority="1" stopIfTrue="1" operator="notEqual">
      <formula>0</formula>
    </cfRule>
    <cfRule type="cellIs" dxfId="10" priority="2" stopIfTrue="1" operator="equal">
      <formula>""</formula>
    </cfRule>
  </conditionalFormatting>
  <conditionalFormatting sqref="F9">
    <cfRule type="cellIs" dxfId="9" priority="3" stopIfTrue="1" operator="notEqual">
      <formula>0</formula>
    </cfRule>
    <cfRule type="cellIs" dxfId="8" priority="4" stopIfTrue="1" operator="equal">
      <formula>""</formula>
    </cfRule>
  </conditionalFormatting>
  <conditionalFormatting sqref="F17">
    <cfRule type="cellIs" dxfId="7" priority="5" stopIfTrue="1" operator="notEqual">
      <formula>0</formula>
    </cfRule>
    <cfRule type="cellIs" dxfId="6" priority="6" stopIfTrue="1" operator="equal">
      <formula>""</formula>
    </cfRule>
  </conditionalFormatting>
  <conditionalFormatting sqref="J3:BW3">
    <cfRule type="cellIs" dxfId="5" priority="9" stopIfTrue="1" operator="equal">
      <formula>"Pre-fcst"</formula>
    </cfRule>
    <cfRule type="cellIs" dxfId="4" priority="10" stopIfTrue="1" operator="equal">
      <formula>"Forecast"</formula>
    </cfRule>
  </conditionalFormatting>
  <printOptions verticalCentered="1" headings="1"/>
  <pageMargins left="0.74803149606299213" right="0.74803149606299213" top="0.98425196850393704" bottom="0.98425196850393704" header="0.51181102362204722" footer="0.51181102362204722"/>
  <pageSetup paperSize="9" scale="55" orientation="landscape" blackAndWhite="1" r:id="rId1"/>
  <headerFooter alignWithMargins="0">
    <oddHeader>&amp;L&amp;"Arial,Bold"&amp;14F1F9 Training Model&amp;C&amp;"Arial,Bold"&amp;14Sheet: &amp;A&amp;R&amp;"Arial,Bold"&amp;14CONFIDENTIAL</oddHeader>
    <oddFooter>&amp;L&amp;F ( Printed on &amp;D at &amp;T )&amp;RPage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3">
    <tabColor theme="6"/>
    <outlinePr summaryBelow="0" summaryRight="0"/>
  </sheetPr>
  <dimension ref="A1:BX22"/>
  <sheetViews>
    <sheetView defaultGridColor="0" colorId="22" zoomScale="80" workbookViewId="0">
      <pane xSplit="9" ySplit="5" topLeftCell="J6" activePane="bottomRight" state="frozen"/>
      <selection activeCell="F64" sqref="F64"/>
      <selection pane="topRight" activeCell="F64" sqref="F64"/>
      <selection pane="bottomLeft" activeCell="F64" sqref="F64"/>
      <selection pane="bottomRight" activeCell="F2" sqref="F2:G2"/>
    </sheetView>
  </sheetViews>
  <sheetFormatPr defaultColWidth="0" defaultRowHeight="13.2" x14ac:dyDescent="0.25"/>
  <cols>
    <col min="1" max="2" width="1.21875" style="2" customWidth="1"/>
    <col min="3" max="3" width="1.21875" style="14" customWidth="1"/>
    <col min="4" max="4" width="1.21875" style="1" customWidth="1"/>
    <col min="5" max="5" width="40.77734375" style="11" customWidth="1"/>
    <col min="6" max="6" width="12.77734375" style="11" customWidth="1"/>
    <col min="7" max="8" width="11.77734375" style="11" customWidth="1"/>
    <col min="9" max="9" width="2.77734375" style="11" customWidth="1"/>
    <col min="10" max="75" width="11.77734375" style="11" customWidth="1"/>
    <col min="76" max="76" width="11.77734375" style="44" hidden="1" customWidth="1"/>
    <col min="77" max="16384" width="11.77734375" style="12" hidden="1"/>
  </cols>
  <sheetData>
    <row r="1" spans="1:76" s="46" customFormat="1" ht="25.8" x14ac:dyDescent="0.25">
      <c r="A1" s="51" t="str">
        <f ca="1" xml:space="preserve"> RIGHT(CELL("filename", A1), LEN(CELL("filename", A1)) - SEARCH("]", CELL("filename", A1)))</f>
        <v>temp</v>
      </c>
      <c r="B1" s="2"/>
      <c r="C1" s="14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</row>
    <row r="2" spans="1:76" s="15" customFormat="1" ht="14.4" x14ac:dyDescent="0.25">
      <c r="A2" s="56"/>
      <c r="B2" s="56"/>
      <c r="C2" s="122"/>
      <c r="D2" s="56"/>
      <c r="E2" s="65"/>
      <c r="F2" s="138">
        <f>Check!$F$9</f>
        <v>0</v>
      </c>
      <c r="G2" s="61" t="s">
        <v>268</v>
      </c>
      <c r="H2" s="89"/>
      <c r="I2" s="62"/>
      <c r="J2" s="62">
        <f xml:space="preserve"> Time!J$18</f>
        <v>45565</v>
      </c>
      <c r="K2" s="62">
        <f xml:space="preserve"> Time!K$18</f>
        <v>45657</v>
      </c>
      <c r="L2" s="62">
        <f xml:space="preserve"> Time!L$18</f>
        <v>45747</v>
      </c>
      <c r="M2" s="62">
        <f xml:space="preserve"> Time!M$18</f>
        <v>45838</v>
      </c>
      <c r="N2" s="62">
        <f xml:space="preserve"> Time!N$18</f>
        <v>45930</v>
      </c>
      <c r="O2" s="62">
        <f xml:space="preserve"> Time!O$18</f>
        <v>46022</v>
      </c>
      <c r="P2" s="62">
        <f xml:space="preserve"> Time!P$18</f>
        <v>46112</v>
      </c>
      <c r="Q2" s="62">
        <f xml:space="preserve"> Time!Q$18</f>
        <v>46203</v>
      </c>
      <c r="R2" s="62">
        <f xml:space="preserve"> Time!R$18</f>
        <v>46295</v>
      </c>
      <c r="S2" s="62">
        <f xml:space="preserve"> Time!S$18</f>
        <v>46387</v>
      </c>
      <c r="T2" s="62">
        <f xml:space="preserve"> Time!T$18</f>
        <v>46477</v>
      </c>
      <c r="U2" s="62">
        <f xml:space="preserve"> Time!U$18</f>
        <v>46568</v>
      </c>
      <c r="V2" s="62">
        <f xml:space="preserve"> Time!V$18</f>
        <v>46660</v>
      </c>
      <c r="W2" s="62">
        <f xml:space="preserve"> Time!W$18</f>
        <v>46752</v>
      </c>
      <c r="X2" s="62">
        <f xml:space="preserve"> Time!X$18</f>
        <v>46843</v>
      </c>
      <c r="Y2" s="62">
        <f xml:space="preserve"> Time!Y$18</f>
        <v>46934</v>
      </c>
      <c r="Z2" s="62">
        <f xml:space="preserve"> Time!Z$18</f>
        <v>47026</v>
      </c>
      <c r="AA2" s="62">
        <f xml:space="preserve"> Time!AA$18</f>
        <v>47118</v>
      </c>
      <c r="AB2" s="62">
        <f xml:space="preserve"> Time!AB$18</f>
        <v>47208</v>
      </c>
      <c r="AC2" s="62">
        <f xml:space="preserve"> Time!AC$18</f>
        <v>47299</v>
      </c>
      <c r="AD2" s="62">
        <f xml:space="preserve"> Time!AD$18</f>
        <v>47391</v>
      </c>
      <c r="AE2" s="62">
        <f xml:space="preserve"> Time!AE$18</f>
        <v>47483</v>
      </c>
      <c r="AF2" s="62">
        <f xml:space="preserve"> Time!AF$18</f>
        <v>47573</v>
      </c>
      <c r="AG2" s="62">
        <f xml:space="preserve"> Time!AG$18</f>
        <v>47664</v>
      </c>
      <c r="AH2" s="62">
        <f xml:space="preserve"> Time!AH$18</f>
        <v>47756</v>
      </c>
      <c r="AI2" s="62">
        <f xml:space="preserve"> Time!AI$18</f>
        <v>47848</v>
      </c>
      <c r="AJ2" s="62">
        <f xml:space="preserve"> Time!AJ$18</f>
        <v>47938</v>
      </c>
      <c r="AK2" s="62">
        <f xml:space="preserve"> Time!AK$18</f>
        <v>48029</v>
      </c>
      <c r="AL2" s="62">
        <f xml:space="preserve"> Time!AL$18</f>
        <v>48121</v>
      </c>
      <c r="AM2" s="62">
        <f xml:space="preserve"> Time!AM$18</f>
        <v>48213</v>
      </c>
      <c r="AN2" s="62">
        <f xml:space="preserve"> Time!AN$18</f>
        <v>48304</v>
      </c>
      <c r="AO2" s="62">
        <f xml:space="preserve"> Time!AO$18</f>
        <v>48395</v>
      </c>
      <c r="AP2" s="62">
        <f xml:space="preserve"> Time!AP$18</f>
        <v>48487</v>
      </c>
      <c r="AQ2" s="62">
        <f xml:space="preserve"> Time!AQ$18</f>
        <v>48579</v>
      </c>
      <c r="AR2" s="62">
        <f xml:space="preserve"> Time!AR$18</f>
        <v>48669</v>
      </c>
      <c r="AS2" s="62">
        <f xml:space="preserve"> Time!AS$18</f>
        <v>48760</v>
      </c>
      <c r="AT2" s="62">
        <f xml:space="preserve"> Time!AT$18</f>
        <v>48852</v>
      </c>
      <c r="AU2" s="62">
        <f xml:space="preserve"> Time!AU$18</f>
        <v>48944</v>
      </c>
      <c r="AV2" s="62">
        <f xml:space="preserve"> Time!AV$18</f>
        <v>49034</v>
      </c>
      <c r="AW2" s="62">
        <f xml:space="preserve"> Time!AW$18</f>
        <v>49125</v>
      </c>
      <c r="AX2" s="62">
        <f xml:space="preserve"> Time!AX$18</f>
        <v>49217</v>
      </c>
      <c r="AY2" s="62">
        <f xml:space="preserve"> Time!AY$18</f>
        <v>49309</v>
      </c>
      <c r="AZ2" s="62">
        <f xml:space="preserve"> Time!AZ$18</f>
        <v>49399</v>
      </c>
      <c r="BA2" s="62">
        <f xml:space="preserve"> Time!BA$18</f>
        <v>49490</v>
      </c>
      <c r="BB2" s="62">
        <f xml:space="preserve"> Time!BB$18</f>
        <v>49582</v>
      </c>
      <c r="BC2" s="62">
        <f xml:space="preserve"> Time!BC$18</f>
        <v>49674</v>
      </c>
      <c r="BD2" s="62">
        <f xml:space="preserve"> Time!BD$18</f>
        <v>49765</v>
      </c>
      <c r="BE2" s="62">
        <f xml:space="preserve"> Time!BE$18</f>
        <v>49856</v>
      </c>
      <c r="BF2" s="62">
        <f xml:space="preserve"> Time!BF$18</f>
        <v>49948</v>
      </c>
      <c r="BG2" s="62">
        <f xml:space="preserve"> Time!BG$18</f>
        <v>50040</v>
      </c>
      <c r="BH2" s="62">
        <f xml:space="preserve"> Time!BH$18</f>
        <v>50130</v>
      </c>
      <c r="BI2" s="62">
        <f xml:space="preserve"> Time!BI$18</f>
        <v>50221</v>
      </c>
      <c r="BJ2" s="62">
        <f xml:space="preserve"> Time!BJ$18</f>
        <v>50313</v>
      </c>
      <c r="BK2" s="62">
        <f xml:space="preserve"> Time!BK$18</f>
        <v>50405</v>
      </c>
      <c r="BL2" s="62">
        <f xml:space="preserve"> Time!BL$18</f>
        <v>50495</v>
      </c>
      <c r="BM2" s="62">
        <f xml:space="preserve"> Time!BM$18</f>
        <v>50586</v>
      </c>
      <c r="BN2" s="62">
        <f xml:space="preserve"> Time!BN$18</f>
        <v>50678</v>
      </c>
      <c r="BO2" s="62">
        <f xml:space="preserve"> Time!BO$18</f>
        <v>50770</v>
      </c>
      <c r="BP2" s="62">
        <f xml:space="preserve"> Time!BP$18</f>
        <v>50860</v>
      </c>
      <c r="BQ2" s="62">
        <f xml:space="preserve"> Time!BQ$18</f>
        <v>50951</v>
      </c>
      <c r="BR2" s="62">
        <f xml:space="preserve"> Time!BR$18</f>
        <v>51043</v>
      </c>
      <c r="BS2" s="62">
        <f xml:space="preserve"> Time!BS$18</f>
        <v>51135</v>
      </c>
      <c r="BT2" s="62">
        <f xml:space="preserve"> Time!BT$18</f>
        <v>51226</v>
      </c>
      <c r="BU2" s="62">
        <f xml:space="preserve"> Time!BU$18</f>
        <v>51317</v>
      </c>
      <c r="BV2" s="62">
        <f xml:space="preserve"> Time!BV$18</f>
        <v>51409</v>
      </c>
      <c r="BW2" s="62">
        <f xml:space="preserve"> Time!BW$18</f>
        <v>51501</v>
      </c>
      <c r="BX2" s="62"/>
    </row>
    <row r="3" spans="1:76" s="15" customFormat="1" ht="14.4" x14ac:dyDescent="0.25">
      <c r="A3" s="56"/>
      <c r="B3" s="56"/>
      <c r="C3" s="57"/>
      <c r="D3" s="56"/>
      <c r="E3" s="65"/>
      <c r="F3" s="11"/>
      <c r="G3" s="61"/>
      <c r="H3" s="89"/>
      <c r="I3" s="62"/>
      <c r="J3" s="91" t="str">
        <f xml:space="preserve"> Time!J$114</f>
        <v>Pre-fcst</v>
      </c>
      <c r="K3" s="91" t="str">
        <f xml:space="preserve"> Time!K$114</f>
        <v>Pre-fcst</v>
      </c>
      <c r="L3" s="91" t="str">
        <f xml:space="preserve"> Time!L$114</f>
        <v>Forecast</v>
      </c>
      <c r="M3" s="91" t="str">
        <f xml:space="preserve"> Time!M$114</f>
        <v>Forecast</v>
      </c>
      <c r="N3" s="91" t="str">
        <f xml:space="preserve"> Time!N$114</f>
        <v>Forecast</v>
      </c>
      <c r="O3" s="91" t="str">
        <f xml:space="preserve"> Time!O$114</f>
        <v>Forecast</v>
      </c>
      <c r="P3" s="91" t="str">
        <f xml:space="preserve"> Time!P$114</f>
        <v>Forecast</v>
      </c>
      <c r="Q3" s="91" t="str">
        <f xml:space="preserve"> Time!Q$114</f>
        <v>Forecast</v>
      </c>
      <c r="R3" s="91" t="str">
        <f xml:space="preserve"> Time!R$114</f>
        <v>Forecast</v>
      </c>
      <c r="S3" s="91" t="str">
        <f xml:space="preserve"> Time!S$114</f>
        <v>Forecast</v>
      </c>
      <c r="T3" s="91" t="str">
        <f xml:space="preserve"> Time!T$114</f>
        <v>Forecast</v>
      </c>
      <c r="U3" s="91" t="str">
        <f xml:space="preserve"> Time!U$114</f>
        <v>Forecast</v>
      </c>
      <c r="V3" s="91" t="str">
        <f xml:space="preserve"> Time!V$114</f>
        <v>Forecast</v>
      </c>
      <c r="W3" s="91" t="str">
        <f xml:space="preserve"> Time!W$114</f>
        <v>Forecast</v>
      </c>
      <c r="X3" s="91" t="str">
        <f xml:space="preserve"> Time!X$114</f>
        <v>Forecast</v>
      </c>
      <c r="Y3" s="91" t="str">
        <f xml:space="preserve"> Time!Y$114</f>
        <v>Forecast</v>
      </c>
      <c r="Z3" s="91" t="str">
        <f xml:space="preserve"> Time!Z$114</f>
        <v>Forecast</v>
      </c>
      <c r="AA3" s="91" t="str">
        <f xml:space="preserve"> Time!AA$114</f>
        <v>Forecast</v>
      </c>
      <c r="AB3" s="91" t="str">
        <f xml:space="preserve"> Time!AB$114</f>
        <v>Forecast</v>
      </c>
      <c r="AC3" s="91" t="str">
        <f xml:space="preserve"> Time!AC$114</f>
        <v>Forecast</v>
      </c>
      <c r="AD3" s="91" t="str">
        <f xml:space="preserve"> Time!AD$114</f>
        <v>Forecast</v>
      </c>
      <c r="AE3" s="91" t="str">
        <f xml:space="preserve"> Time!AE$114</f>
        <v>Forecast</v>
      </c>
      <c r="AF3" s="91" t="str">
        <f xml:space="preserve"> Time!AF$114</f>
        <v>Forecast</v>
      </c>
      <c r="AG3" s="91" t="str">
        <f xml:space="preserve"> Time!AG$114</f>
        <v>Forecast</v>
      </c>
      <c r="AH3" s="91" t="str">
        <f xml:space="preserve"> Time!AH$114</f>
        <v>Forecast</v>
      </c>
      <c r="AI3" s="91" t="str">
        <f xml:space="preserve"> Time!AI$114</f>
        <v>Forecast</v>
      </c>
      <c r="AJ3" s="91" t="str">
        <f xml:space="preserve"> Time!AJ$114</f>
        <v>Forecast</v>
      </c>
      <c r="AK3" s="91" t="str">
        <f xml:space="preserve"> Time!AK$114</f>
        <v>Forecast</v>
      </c>
      <c r="AL3" s="91" t="str">
        <f xml:space="preserve"> Time!AL$114</f>
        <v>Forecast</v>
      </c>
      <c r="AM3" s="91" t="str">
        <f xml:space="preserve"> Time!AM$114</f>
        <v>Forecast</v>
      </c>
      <c r="AN3" s="91" t="str">
        <f xml:space="preserve"> Time!AN$114</f>
        <v>Forecast</v>
      </c>
      <c r="AO3" s="91" t="str">
        <f xml:space="preserve"> Time!AO$114</f>
        <v>Forecast</v>
      </c>
      <c r="AP3" s="91" t="str">
        <f xml:space="preserve"> Time!AP$114</f>
        <v>Forecast</v>
      </c>
      <c r="AQ3" s="91" t="str">
        <f xml:space="preserve"> Time!AQ$114</f>
        <v>Forecast</v>
      </c>
      <c r="AR3" s="91" t="str">
        <f xml:space="preserve"> Time!AR$114</f>
        <v>Forecast</v>
      </c>
      <c r="AS3" s="91" t="str">
        <f xml:space="preserve"> Time!AS$114</f>
        <v>Forecast</v>
      </c>
      <c r="AT3" s="91" t="str">
        <f xml:space="preserve"> Time!AT$114</f>
        <v>Forecast</v>
      </c>
      <c r="AU3" s="91" t="str">
        <f xml:space="preserve"> Time!AU$114</f>
        <v>Forecast</v>
      </c>
      <c r="AV3" s="91" t="str">
        <f xml:space="preserve"> Time!AV$114</f>
        <v>Forecast</v>
      </c>
      <c r="AW3" s="91" t="str">
        <f xml:space="preserve"> Time!AW$114</f>
        <v>Forecast</v>
      </c>
      <c r="AX3" s="91" t="str">
        <f xml:space="preserve"> Time!AX$114</f>
        <v>Forecast</v>
      </c>
      <c r="AY3" s="91" t="str">
        <f xml:space="preserve"> Time!AY$114</f>
        <v>Forecast</v>
      </c>
      <c r="AZ3" s="91" t="str">
        <f xml:space="preserve"> Time!AZ$114</f>
        <v>Forecast</v>
      </c>
      <c r="BA3" s="91" t="str">
        <f xml:space="preserve"> Time!BA$114</f>
        <v>Forecast</v>
      </c>
      <c r="BB3" s="91" t="str">
        <f xml:space="preserve"> Time!BB$114</f>
        <v>Forecast</v>
      </c>
      <c r="BC3" s="91" t="str">
        <f xml:space="preserve"> Time!BC$114</f>
        <v>Forecast</v>
      </c>
      <c r="BD3" s="91" t="str">
        <f xml:space="preserve"> Time!BD$114</f>
        <v>Forecast</v>
      </c>
      <c r="BE3" s="91" t="str">
        <f xml:space="preserve"> Time!BE$114</f>
        <v>Forecast</v>
      </c>
      <c r="BF3" s="91" t="str">
        <f xml:space="preserve"> Time!BF$114</f>
        <v>Forecast</v>
      </c>
      <c r="BG3" s="91" t="str">
        <f xml:space="preserve"> Time!BG$114</f>
        <v>Forecast</v>
      </c>
      <c r="BH3" s="91" t="str">
        <f xml:space="preserve"> Time!BH$114</f>
        <v>Forecast</v>
      </c>
      <c r="BI3" s="91" t="str">
        <f xml:space="preserve"> Time!BI$114</f>
        <v>Forecast</v>
      </c>
      <c r="BJ3" s="91" t="str">
        <f xml:space="preserve"> Time!BJ$114</f>
        <v>Forecast</v>
      </c>
      <c r="BK3" s="91" t="str">
        <f xml:space="preserve"> Time!BK$114</f>
        <v>Forecast</v>
      </c>
      <c r="BL3" s="91" t="str">
        <f xml:space="preserve"> Time!BL$114</f>
        <v>Forecast</v>
      </c>
      <c r="BM3" s="91" t="str">
        <f xml:space="preserve"> Time!BM$114</f>
        <v>Forecast</v>
      </c>
      <c r="BN3" s="91" t="str">
        <f xml:space="preserve"> Time!BN$114</f>
        <v>Forecast</v>
      </c>
      <c r="BO3" s="91" t="str">
        <f xml:space="preserve"> Time!BO$114</f>
        <v>Forecast</v>
      </c>
      <c r="BP3" s="91" t="str">
        <f xml:space="preserve"> Time!BP$114</f>
        <v>Forecast</v>
      </c>
      <c r="BQ3" s="91" t="str">
        <f xml:space="preserve"> Time!BQ$114</f>
        <v>Forecast</v>
      </c>
      <c r="BR3" s="91" t="str">
        <f xml:space="preserve"> Time!BR$114</f>
        <v>Forecast</v>
      </c>
      <c r="BS3" s="91" t="str">
        <f xml:space="preserve"> Time!BS$114</f>
        <v>Forecast</v>
      </c>
      <c r="BT3" s="91" t="str">
        <f xml:space="preserve"> Time!BT$114</f>
        <v>Post-fcst</v>
      </c>
      <c r="BU3" s="91" t="str">
        <f xml:space="preserve"> Time!BU$114</f>
        <v>Post-fcst</v>
      </c>
      <c r="BV3" s="91" t="str">
        <f xml:space="preserve"> Time!BV$114</f>
        <v>Post-fcst</v>
      </c>
      <c r="BW3" s="91" t="str">
        <f xml:space="preserve"> Time!BW$114</f>
        <v>Post-fcst</v>
      </c>
      <c r="BX3" s="62"/>
    </row>
    <row r="4" spans="1:76" s="47" customFormat="1" ht="14.4" x14ac:dyDescent="0.25">
      <c r="A4" s="52"/>
      <c r="B4" s="52"/>
      <c r="C4" s="53"/>
      <c r="D4" s="54"/>
      <c r="E4" s="65"/>
      <c r="F4" s="11"/>
      <c r="G4" s="61"/>
      <c r="H4" s="95"/>
      <c r="I4" s="95"/>
      <c r="J4" s="96">
        <f xml:space="preserve"> Time!J$22</f>
        <v>2024</v>
      </c>
      <c r="K4" s="96">
        <f xml:space="preserve"> Time!K$22</f>
        <v>2024</v>
      </c>
      <c r="L4" s="96">
        <f xml:space="preserve"> Time!L$22</f>
        <v>2025</v>
      </c>
      <c r="M4" s="96">
        <f xml:space="preserve"> Time!M$22</f>
        <v>2025</v>
      </c>
      <c r="N4" s="96">
        <f xml:space="preserve"> Time!N$22</f>
        <v>2025</v>
      </c>
      <c r="O4" s="96">
        <f xml:space="preserve"> Time!O$22</f>
        <v>2025</v>
      </c>
      <c r="P4" s="96">
        <f xml:space="preserve"> Time!P$22</f>
        <v>2026</v>
      </c>
      <c r="Q4" s="96">
        <f xml:space="preserve"> Time!Q$22</f>
        <v>2026</v>
      </c>
      <c r="R4" s="96">
        <f xml:space="preserve"> Time!R$22</f>
        <v>2026</v>
      </c>
      <c r="S4" s="96">
        <f xml:space="preserve"> Time!S$22</f>
        <v>2026</v>
      </c>
      <c r="T4" s="96">
        <f xml:space="preserve"> Time!T$22</f>
        <v>2027</v>
      </c>
      <c r="U4" s="96">
        <f xml:space="preserve"> Time!U$22</f>
        <v>2027</v>
      </c>
      <c r="V4" s="96">
        <f xml:space="preserve"> Time!V$22</f>
        <v>2027</v>
      </c>
      <c r="W4" s="96">
        <f xml:space="preserve"> Time!W$22</f>
        <v>2027</v>
      </c>
      <c r="X4" s="96">
        <f xml:space="preserve"> Time!X$22</f>
        <v>2028</v>
      </c>
      <c r="Y4" s="96">
        <f xml:space="preserve"> Time!Y$22</f>
        <v>2028</v>
      </c>
      <c r="Z4" s="96">
        <f xml:space="preserve"> Time!Z$22</f>
        <v>2028</v>
      </c>
      <c r="AA4" s="96">
        <f xml:space="preserve"> Time!AA$22</f>
        <v>2028</v>
      </c>
      <c r="AB4" s="96">
        <f xml:space="preserve"> Time!AB$22</f>
        <v>2029</v>
      </c>
      <c r="AC4" s="96">
        <f xml:space="preserve"> Time!AC$22</f>
        <v>2029</v>
      </c>
      <c r="AD4" s="96">
        <f xml:space="preserve"> Time!AD$22</f>
        <v>2029</v>
      </c>
      <c r="AE4" s="96">
        <f xml:space="preserve"> Time!AE$22</f>
        <v>2029</v>
      </c>
      <c r="AF4" s="96">
        <f xml:space="preserve"> Time!AF$22</f>
        <v>2030</v>
      </c>
      <c r="AG4" s="96">
        <f xml:space="preserve"> Time!AG$22</f>
        <v>2030</v>
      </c>
      <c r="AH4" s="96">
        <f xml:space="preserve"> Time!AH$22</f>
        <v>2030</v>
      </c>
      <c r="AI4" s="96">
        <f xml:space="preserve"> Time!AI$22</f>
        <v>2030</v>
      </c>
      <c r="AJ4" s="96">
        <f xml:space="preserve"> Time!AJ$22</f>
        <v>2031</v>
      </c>
      <c r="AK4" s="96">
        <f xml:space="preserve"> Time!AK$22</f>
        <v>2031</v>
      </c>
      <c r="AL4" s="96">
        <f xml:space="preserve"> Time!AL$22</f>
        <v>2031</v>
      </c>
      <c r="AM4" s="96">
        <f xml:space="preserve"> Time!AM$22</f>
        <v>2031</v>
      </c>
      <c r="AN4" s="96">
        <f xml:space="preserve"> Time!AN$22</f>
        <v>2032</v>
      </c>
      <c r="AO4" s="96">
        <f xml:space="preserve"> Time!AO$22</f>
        <v>2032</v>
      </c>
      <c r="AP4" s="96">
        <f xml:space="preserve"> Time!AP$22</f>
        <v>2032</v>
      </c>
      <c r="AQ4" s="96">
        <f xml:space="preserve"> Time!AQ$22</f>
        <v>2032</v>
      </c>
      <c r="AR4" s="96">
        <f xml:space="preserve"> Time!AR$22</f>
        <v>2033</v>
      </c>
      <c r="AS4" s="96">
        <f xml:space="preserve"> Time!AS$22</f>
        <v>2033</v>
      </c>
      <c r="AT4" s="96">
        <f xml:space="preserve"> Time!AT$22</f>
        <v>2033</v>
      </c>
      <c r="AU4" s="96">
        <f xml:space="preserve"> Time!AU$22</f>
        <v>2033</v>
      </c>
      <c r="AV4" s="96">
        <f xml:space="preserve"> Time!AV$22</f>
        <v>2034</v>
      </c>
      <c r="AW4" s="96">
        <f xml:space="preserve"> Time!AW$22</f>
        <v>2034</v>
      </c>
      <c r="AX4" s="96">
        <f xml:space="preserve"> Time!AX$22</f>
        <v>2034</v>
      </c>
      <c r="AY4" s="96">
        <f xml:space="preserve"> Time!AY$22</f>
        <v>2034</v>
      </c>
      <c r="AZ4" s="96">
        <f xml:space="preserve"> Time!AZ$22</f>
        <v>2035</v>
      </c>
      <c r="BA4" s="96">
        <f xml:space="preserve"> Time!BA$22</f>
        <v>2035</v>
      </c>
      <c r="BB4" s="96">
        <f xml:space="preserve"> Time!BB$22</f>
        <v>2035</v>
      </c>
      <c r="BC4" s="96">
        <f xml:space="preserve"> Time!BC$22</f>
        <v>2035</v>
      </c>
      <c r="BD4" s="96">
        <f xml:space="preserve"> Time!BD$22</f>
        <v>2036</v>
      </c>
      <c r="BE4" s="96">
        <f xml:space="preserve"> Time!BE$22</f>
        <v>2036</v>
      </c>
      <c r="BF4" s="96">
        <f xml:space="preserve"> Time!BF$22</f>
        <v>2036</v>
      </c>
      <c r="BG4" s="96">
        <f xml:space="preserve"> Time!BG$22</f>
        <v>2036</v>
      </c>
      <c r="BH4" s="96">
        <f xml:space="preserve"> Time!BH$22</f>
        <v>2037</v>
      </c>
      <c r="BI4" s="96">
        <f xml:space="preserve"> Time!BI$22</f>
        <v>2037</v>
      </c>
      <c r="BJ4" s="96">
        <f xml:space="preserve"> Time!BJ$22</f>
        <v>2037</v>
      </c>
      <c r="BK4" s="96">
        <f xml:space="preserve"> Time!BK$22</f>
        <v>2037</v>
      </c>
      <c r="BL4" s="96">
        <f xml:space="preserve"> Time!BL$22</f>
        <v>2038</v>
      </c>
      <c r="BM4" s="96">
        <f xml:space="preserve"> Time!BM$22</f>
        <v>2038</v>
      </c>
      <c r="BN4" s="96">
        <f xml:space="preserve"> Time!BN$22</f>
        <v>2038</v>
      </c>
      <c r="BO4" s="96">
        <f xml:space="preserve"> Time!BO$22</f>
        <v>2038</v>
      </c>
      <c r="BP4" s="96">
        <f xml:space="preserve"> Time!BP$22</f>
        <v>2039</v>
      </c>
      <c r="BQ4" s="96">
        <f xml:space="preserve"> Time!BQ$22</f>
        <v>2039</v>
      </c>
      <c r="BR4" s="96">
        <f xml:space="preserve"> Time!BR$22</f>
        <v>2039</v>
      </c>
      <c r="BS4" s="96">
        <f xml:space="preserve"> Time!BS$22</f>
        <v>2039</v>
      </c>
      <c r="BT4" s="96">
        <f xml:space="preserve"> Time!BT$22</f>
        <v>2040</v>
      </c>
      <c r="BU4" s="96">
        <f xml:space="preserve"> Time!BU$22</f>
        <v>2040</v>
      </c>
      <c r="BV4" s="96">
        <f xml:space="preserve"> Time!BV$22</f>
        <v>2040</v>
      </c>
      <c r="BW4" s="96">
        <f xml:space="preserve"> Time!BW$22</f>
        <v>2040</v>
      </c>
      <c r="BX4" s="139"/>
    </row>
    <row r="5" spans="1:76" s="16" customFormat="1" ht="14.4" x14ac:dyDescent="0.25">
      <c r="A5" s="56"/>
      <c r="B5" s="56"/>
      <c r="C5" s="57"/>
      <c r="D5" s="59"/>
      <c r="E5" s="65" t="str">
        <f xml:space="preserve"> Time!E$9</f>
        <v>Model column counter</v>
      </c>
      <c r="F5" s="66" t="s">
        <v>20</v>
      </c>
      <c r="G5" s="56" t="s">
        <v>21</v>
      </c>
      <c r="H5" s="66" t="s">
        <v>22</v>
      </c>
      <c r="I5" s="59"/>
      <c r="J5" s="59">
        <f xml:space="preserve"> Time!J$9</f>
        <v>1</v>
      </c>
      <c r="K5" s="59">
        <f xml:space="preserve"> Time!K$9</f>
        <v>2</v>
      </c>
      <c r="L5" s="59">
        <f xml:space="preserve"> Time!L$9</f>
        <v>3</v>
      </c>
      <c r="M5" s="59">
        <f xml:space="preserve"> Time!M$9</f>
        <v>4</v>
      </c>
      <c r="N5" s="59">
        <f xml:space="preserve"> Time!N$9</f>
        <v>5</v>
      </c>
      <c r="O5" s="59">
        <f xml:space="preserve"> Time!O$9</f>
        <v>6</v>
      </c>
      <c r="P5" s="59">
        <f xml:space="preserve"> Time!P$9</f>
        <v>7</v>
      </c>
      <c r="Q5" s="59">
        <f xml:space="preserve"> Time!Q$9</f>
        <v>8</v>
      </c>
      <c r="R5" s="59">
        <f xml:space="preserve"> Time!R$9</f>
        <v>9</v>
      </c>
      <c r="S5" s="59">
        <f xml:space="preserve"> Time!S$9</f>
        <v>10</v>
      </c>
      <c r="T5" s="59">
        <f xml:space="preserve"> Time!T$9</f>
        <v>11</v>
      </c>
      <c r="U5" s="59">
        <f xml:space="preserve"> Time!U$9</f>
        <v>12</v>
      </c>
      <c r="V5" s="59">
        <f xml:space="preserve"> Time!V$9</f>
        <v>13</v>
      </c>
      <c r="W5" s="59">
        <f xml:space="preserve"> Time!W$9</f>
        <v>14</v>
      </c>
      <c r="X5" s="59">
        <f xml:space="preserve"> Time!X$9</f>
        <v>15</v>
      </c>
      <c r="Y5" s="59">
        <f xml:space="preserve"> Time!Y$9</f>
        <v>16</v>
      </c>
      <c r="Z5" s="59">
        <f xml:space="preserve"> Time!Z$9</f>
        <v>17</v>
      </c>
      <c r="AA5" s="59">
        <f xml:space="preserve"> Time!AA$9</f>
        <v>18</v>
      </c>
      <c r="AB5" s="59">
        <f xml:space="preserve"> Time!AB$9</f>
        <v>19</v>
      </c>
      <c r="AC5" s="59">
        <f xml:space="preserve"> Time!AC$9</f>
        <v>20</v>
      </c>
      <c r="AD5" s="59">
        <f xml:space="preserve"> Time!AD$9</f>
        <v>21</v>
      </c>
      <c r="AE5" s="59">
        <f xml:space="preserve"> Time!AE$9</f>
        <v>22</v>
      </c>
      <c r="AF5" s="59">
        <f xml:space="preserve"> Time!AF$9</f>
        <v>23</v>
      </c>
      <c r="AG5" s="59">
        <f xml:space="preserve"> Time!AG$9</f>
        <v>24</v>
      </c>
      <c r="AH5" s="59">
        <f xml:space="preserve"> Time!AH$9</f>
        <v>25</v>
      </c>
      <c r="AI5" s="59">
        <f xml:space="preserve"> Time!AI$9</f>
        <v>26</v>
      </c>
      <c r="AJ5" s="59">
        <f xml:space="preserve"> Time!AJ$9</f>
        <v>27</v>
      </c>
      <c r="AK5" s="59">
        <f xml:space="preserve"> Time!AK$9</f>
        <v>28</v>
      </c>
      <c r="AL5" s="59">
        <f xml:space="preserve"> Time!AL$9</f>
        <v>29</v>
      </c>
      <c r="AM5" s="59">
        <f xml:space="preserve"> Time!AM$9</f>
        <v>30</v>
      </c>
      <c r="AN5" s="59">
        <f xml:space="preserve"> Time!AN$9</f>
        <v>31</v>
      </c>
      <c r="AO5" s="59">
        <f xml:space="preserve"> Time!AO$9</f>
        <v>32</v>
      </c>
      <c r="AP5" s="59">
        <f xml:space="preserve"> Time!AP$9</f>
        <v>33</v>
      </c>
      <c r="AQ5" s="59">
        <f xml:space="preserve"> Time!AQ$9</f>
        <v>34</v>
      </c>
      <c r="AR5" s="59">
        <f xml:space="preserve"> Time!AR$9</f>
        <v>35</v>
      </c>
      <c r="AS5" s="59">
        <f xml:space="preserve"> Time!AS$9</f>
        <v>36</v>
      </c>
      <c r="AT5" s="59">
        <f xml:space="preserve"> Time!AT$9</f>
        <v>37</v>
      </c>
      <c r="AU5" s="59">
        <f xml:space="preserve"> Time!AU$9</f>
        <v>38</v>
      </c>
      <c r="AV5" s="59">
        <f xml:space="preserve"> Time!AV$9</f>
        <v>39</v>
      </c>
      <c r="AW5" s="59">
        <f xml:space="preserve"> Time!AW$9</f>
        <v>40</v>
      </c>
      <c r="AX5" s="59">
        <f xml:space="preserve"> Time!AX$9</f>
        <v>41</v>
      </c>
      <c r="AY5" s="59">
        <f xml:space="preserve"> Time!AY$9</f>
        <v>42</v>
      </c>
      <c r="AZ5" s="59">
        <f xml:space="preserve"> Time!AZ$9</f>
        <v>43</v>
      </c>
      <c r="BA5" s="59">
        <f xml:space="preserve"> Time!BA$9</f>
        <v>44</v>
      </c>
      <c r="BB5" s="59">
        <f xml:space="preserve"> Time!BB$9</f>
        <v>45</v>
      </c>
      <c r="BC5" s="59">
        <f xml:space="preserve"> Time!BC$9</f>
        <v>46</v>
      </c>
      <c r="BD5" s="59">
        <f xml:space="preserve"> Time!BD$9</f>
        <v>47</v>
      </c>
      <c r="BE5" s="59">
        <f xml:space="preserve"> Time!BE$9</f>
        <v>48</v>
      </c>
      <c r="BF5" s="59">
        <f xml:space="preserve"> Time!BF$9</f>
        <v>49</v>
      </c>
      <c r="BG5" s="59">
        <f xml:space="preserve"> Time!BG$9</f>
        <v>50</v>
      </c>
      <c r="BH5" s="59">
        <f xml:space="preserve"> Time!BH$9</f>
        <v>51</v>
      </c>
      <c r="BI5" s="59">
        <f xml:space="preserve"> Time!BI$9</f>
        <v>52</v>
      </c>
      <c r="BJ5" s="59">
        <f xml:space="preserve"> Time!BJ$9</f>
        <v>53</v>
      </c>
      <c r="BK5" s="59">
        <f xml:space="preserve"> Time!BK$9</f>
        <v>54</v>
      </c>
      <c r="BL5" s="59">
        <f xml:space="preserve"> Time!BL$9</f>
        <v>55</v>
      </c>
      <c r="BM5" s="59">
        <f xml:space="preserve"> Time!BM$9</f>
        <v>56</v>
      </c>
      <c r="BN5" s="59">
        <f xml:space="preserve"> Time!BN$9</f>
        <v>57</v>
      </c>
      <c r="BO5" s="59">
        <f xml:space="preserve"> Time!BO$9</f>
        <v>58</v>
      </c>
      <c r="BP5" s="59">
        <f xml:space="preserve"> Time!BP$9</f>
        <v>59</v>
      </c>
      <c r="BQ5" s="59">
        <f xml:space="preserve"> Time!BQ$9</f>
        <v>60</v>
      </c>
      <c r="BR5" s="59">
        <f xml:space="preserve"> Time!BR$9</f>
        <v>61</v>
      </c>
      <c r="BS5" s="59">
        <f xml:space="preserve"> Time!BS$9</f>
        <v>62</v>
      </c>
      <c r="BT5" s="59">
        <f xml:space="preserve"> Time!BT$9</f>
        <v>63</v>
      </c>
      <c r="BU5" s="59">
        <f xml:space="preserve"> Time!BU$9</f>
        <v>64</v>
      </c>
      <c r="BV5" s="59">
        <f xml:space="preserve"> Time!BV$9</f>
        <v>65</v>
      </c>
      <c r="BW5" s="59">
        <f xml:space="preserve"> Time!BW$9</f>
        <v>66</v>
      </c>
      <c r="BX5" s="59"/>
    </row>
    <row r="6" spans="1:76" ht="14.4" x14ac:dyDescent="0.25">
      <c r="A6" s="52"/>
      <c r="B6" s="52"/>
      <c r="C6" s="53"/>
      <c r="D6" s="54"/>
      <c r="E6" s="55"/>
      <c r="F6" s="55"/>
      <c r="G6" s="55"/>
      <c r="H6" s="55"/>
      <c r="I6" s="55"/>
      <c r="J6" s="55"/>
      <c r="K6" s="55"/>
      <c r="L6" s="55"/>
      <c r="M6" s="55"/>
      <c r="N6" s="55"/>
      <c r="O6" s="55"/>
      <c r="P6" s="55"/>
      <c r="Q6" s="55"/>
      <c r="R6" s="55"/>
      <c r="S6" s="55"/>
      <c r="T6" s="55"/>
      <c r="U6" s="55"/>
      <c r="V6" s="55"/>
      <c r="W6" s="55"/>
      <c r="X6" s="55"/>
      <c r="Y6" s="55"/>
      <c r="Z6" s="55"/>
      <c r="AA6" s="55"/>
      <c r="AB6" s="55"/>
      <c r="AC6" s="55"/>
      <c r="AD6" s="55"/>
      <c r="AE6" s="55"/>
      <c r="AF6" s="55"/>
      <c r="AG6" s="55"/>
      <c r="AH6" s="55"/>
      <c r="AI6" s="55"/>
      <c r="AJ6" s="55"/>
      <c r="AK6" s="55"/>
      <c r="AL6" s="55"/>
      <c r="AM6" s="55"/>
      <c r="AN6" s="55"/>
      <c r="AO6" s="55"/>
      <c r="AP6" s="55"/>
      <c r="AQ6" s="55"/>
      <c r="AR6" s="55"/>
      <c r="AS6" s="55"/>
      <c r="AT6" s="55"/>
      <c r="AU6" s="55"/>
      <c r="AV6" s="55"/>
      <c r="AW6" s="55"/>
      <c r="AX6" s="55"/>
      <c r="AY6" s="55"/>
      <c r="AZ6" s="55"/>
      <c r="BA6" s="55"/>
      <c r="BB6" s="55"/>
      <c r="BC6" s="55"/>
      <c r="BD6" s="55"/>
      <c r="BE6" s="55"/>
      <c r="BF6" s="55"/>
      <c r="BG6" s="55"/>
      <c r="BH6" s="55"/>
      <c r="BI6" s="55"/>
      <c r="BJ6" s="55"/>
      <c r="BK6" s="55"/>
      <c r="BL6" s="55"/>
      <c r="BM6" s="55"/>
      <c r="BN6" s="55"/>
      <c r="BO6" s="55"/>
      <c r="BP6" s="55"/>
      <c r="BQ6" s="55"/>
      <c r="BR6" s="55"/>
      <c r="BS6" s="55"/>
      <c r="BT6" s="55"/>
      <c r="BU6" s="55"/>
      <c r="BV6" s="55"/>
      <c r="BW6" s="55"/>
      <c r="BX6" s="54"/>
    </row>
    <row r="7" spans="1:76" ht="14.4" x14ac:dyDescent="0.25">
      <c r="A7" s="52" t="s">
        <v>17</v>
      </c>
      <c r="B7" s="52"/>
      <c r="C7" s="53"/>
      <c r="D7" s="54"/>
      <c r="E7" s="55"/>
      <c r="F7" s="55"/>
      <c r="G7" s="55"/>
      <c r="H7" s="55"/>
      <c r="I7" s="55"/>
      <c r="J7" s="55"/>
      <c r="K7" s="55"/>
      <c r="L7" s="55"/>
      <c r="M7" s="55"/>
      <c r="N7" s="55"/>
      <c r="O7" s="55"/>
      <c r="P7" s="55"/>
      <c r="Q7" s="55"/>
      <c r="R7" s="55"/>
      <c r="S7" s="55"/>
      <c r="T7" s="55"/>
      <c r="U7" s="55"/>
      <c r="V7" s="55"/>
      <c r="W7" s="55"/>
      <c r="X7" s="55"/>
      <c r="Y7" s="55"/>
      <c r="Z7" s="55"/>
      <c r="AA7" s="55"/>
      <c r="AB7" s="55"/>
      <c r="AC7" s="55"/>
      <c r="AD7" s="55"/>
      <c r="AE7" s="55"/>
      <c r="AF7" s="55"/>
      <c r="AG7" s="55"/>
      <c r="AH7" s="55"/>
      <c r="AI7" s="55"/>
      <c r="AJ7" s="55"/>
      <c r="AK7" s="55"/>
      <c r="AL7" s="55"/>
      <c r="AM7" s="55"/>
      <c r="AN7" s="55"/>
      <c r="AO7" s="55"/>
      <c r="AP7" s="55"/>
      <c r="AQ7" s="55"/>
      <c r="AR7" s="55"/>
      <c r="AS7" s="55"/>
      <c r="AT7" s="55"/>
      <c r="AU7" s="55"/>
      <c r="AV7" s="55"/>
      <c r="AW7" s="55"/>
      <c r="AX7" s="55"/>
      <c r="AY7" s="55"/>
      <c r="AZ7" s="55"/>
      <c r="BA7" s="55"/>
      <c r="BB7" s="55"/>
      <c r="BC7" s="55"/>
      <c r="BD7" s="55"/>
      <c r="BE7" s="55"/>
      <c r="BF7" s="55"/>
      <c r="BG7" s="55"/>
      <c r="BH7" s="55"/>
      <c r="BI7" s="55"/>
      <c r="BJ7" s="55"/>
      <c r="BK7" s="55"/>
      <c r="BL7" s="55"/>
      <c r="BM7" s="55"/>
      <c r="BN7" s="55"/>
      <c r="BO7" s="55"/>
      <c r="BP7" s="55"/>
      <c r="BQ7" s="55"/>
      <c r="BR7" s="55"/>
      <c r="BS7" s="55"/>
      <c r="BT7" s="55"/>
      <c r="BU7" s="55"/>
      <c r="BV7" s="55"/>
      <c r="BW7" s="55"/>
      <c r="BX7" s="59"/>
    </row>
    <row r="8" spans="1:76" ht="14.4" x14ac:dyDescent="0.25">
      <c r="A8" s="52"/>
      <c r="B8" s="52"/>
      <c r="C8" s="53"/>
      <c r="D8" s="54"/>
      <c r="E8" s="55"/>
      <c r="F8" s="55"/>
      <c r="G8" s="55"/>
      <c r="H8" s="55"/>
      <c r="I8" s="55"/>
      <c r="J8" s="55"/>
      <c r="K8" s="55"/>
      <c r="L8" s="55"/>
      <c r="M8" s="55"/>
      <c r="N8" s="55"/>
      <c r="O8" s="55"/>
      <c r="P8" s="55"/>
      <c r="Q8" s="55"/>
      <c r="R8" s="55"/>
      <c r="S8" s="55"/>
      <c r="T8" s="55"/>
      <c r="U8" s="55"/>
      <c r="V8" s="55"/>
      <c r="W8" s="55"/>
      <c r="X8" s="55"/>
      <c r="Y8" s="55"/>
      <c r="Z8" s="55"/>
      <c r="AA8" s="55"/>
      <c r="AB8" s="55"/>
      <c r="AC8" s="55"/>
      <c r="AD8" s="55"/>
      <c r="AE8" s="55"/>
      <c r="AF8" s="55"/>
      <c r="AG8" s="55"/>
      <c r="AH8" s="55"/>
      <c r="AI8" s="55"/>
      <c r="AJ8" s="55"/>
      <c r="AK8" s="55"/>
      <c r="AL8" s="55"/>
      <c r="AM8" s="55"/>
      <c r="AN8" s="55"/>
      <c r="AO8" s="55"/>
      <c r="AP8" s="55"/>
      <c r="AQ8" s="55"/>
      <c r="AR8" s="55"/>
      <c r="AS8" s="55"/>
      <c r="AT8" s="55"/>
      <c r="AU8" s="55"/>
      <c r="AV8" s="55"/>
      <c r="AW8" s="55"/>
      <c r="AX8" s="55"/>
      <c r="AY8" s="55"/>
      <c r="AZ8" s="55"/>
      <c r="BA8" s="55"/>
      <c r="BB8" s="55"/>
      <c r="BC8" s="55"/>
      <c r="BD8" s="55"/>
      <c r="BE8" s="55"/>
      <c r="BF8" s="55"/>
      <c r="BG8" s="55"/>
      <c r="BH8" s="55"/>
      <c r="BI8" s="55"/>
      <c r="BJ8" s="55"/>
      <c r="BK8" s="55"/>
      <c r="BL8" s="55"/>
      <c r="BM8" s="55"/>
      <c r="BN8" s="55"/>
      <c r="BO8" s="55"/>
      <c r="BP8" s="55"/>
      <c r="BQ8" s="55"/>
      <c r="BR8" s="55"/>
      <c r="BS8" s="55"/>
      <c r="BT8" s="55"/>
      <c r="BU8" s="55"/>
      <c r="BV8" s="55"/>
      <c r="BW8" s="55"/>
      <c r="BX8" s="54"/>
    </row>
    <row r="9" spans="1:76" ht="14.4" x14ac:dyDescent="0.25">
      <c r="A9" s="140"/>
      <c r="B9" s="140"/>
      <c r="C9" s="141"/>
      <c r="D9" s="142"/>
      <c r="E9" s="143" t="s">
        <v>13</v>
      </c>
      <c r="F9" s="143">
        <v>0</v>
      </c>
      <c r="G9" s="142"/>
      <c r="H9" s="144"/>
      <c r="I9" s="144"/>
      <c r="J9" s="144"/>
      <c r="K9" s="144"/>
      <c r="L9" s="144"/>
      <c r="M9" s="144"/>
      <c r="N9" s="144"/>
      <c r="O9" s="144"/>
      <c r="P9" s="144"/>
      <c r="Q9" s="144"/>
      <c r="R9" s="144"/>
      <c r="S9" s="144"/>
      <c r="T9" s="144"/>
      <c r="U9" s="144"/>
      <c r="V9" s="144"/>
      <c r="W9" s="144"/>
      <c r="X9" s="144"/>
      <c r="Y9" s="144"/>
      <c r="Z9" s="144"/>
      <c r="AA9" s="144"/>
      <c r="AB9" s="144"/>
      <c r="AC9" s="144"/>
      <c r="AD9" s="144"/>
      <c r="AE9" s="144"/>
      <c r="AF9" s="144"/>
      <c r="AG9" s="144"/>
      <c r="AH9" s="144"/>
      <c r="AI9" s="144"/>
      <c r="AJ9" s="144"/>
      <c r="AK9" s="144"/>
      <c r="AL9" s="144"/>
      <c r="AM9" s="144"/>
      <c r="AN9" s="144"/>
      <c r="AO9" s="144"/>
      <c r="AP9" s="144"/>
      <c r="AQ9" s="144"/>
      <c r="AR9" s="144"/>
      <c r="AS9" s="144"/>
      <c r="AT9" s="144"/>
      <c r="AU9" s="144"/>
      <c r="AV9" s="144"/>
      <c r="AW9" s="144"/>
      <c r="AX9" s="144"/>
      <c r="AY9" s="144"/>
      <c r="AZ9" s="144"/>
      <c r="BA9" s="144"/>
      <c r="BB9" s="144"/>
      <c r="BC9" s="144"/>
      <c r="BD9" s="144"/>
      <c r="BE9" s="144"/>
      <c r="BF9" s="144"/>
      <c r="BG9" s="144"/>
      <c r="BH9" s="144"/>
      <c r="BI9" s="144"/>
      <c r="BJ9" s="144"/>
      <c r="BK9" s="144"/>
      <c r="BL9" s="144"/>
      <c r="BM9" s="144"/>
      <c r="BN9" s="144"/>
      <c r="BO9" s="144"/>
      <c r="BP9" s="144"/>
      <c r="BQ9" s="144"/>
      <c r="BR9" s="144"/>
      <c r="BS9" s="144"/>
      <c r="BT9" s="144"/>
      <c r="BU9" s="144"/>
      <c r="BV9" s="144"/>
      <c r="BW9" s="144"/>
      <c r="BX9" s="59"/>
    </row>
    <row r="10" spans="1:76" s="45" customFormat="1" ht="14.4" x14ac:dyDescent="0.25">
      <c r="A10" s="56"/>
      <c r="B10" s="56"/>
      <c r="C10" s="57"/>
      <c r="D10" s="59"/>
      <c r="E10" s="110" t="str">
        <f>Time!E$39</f>
        <v>Acquisition / initial balance date flag</v>
      </c>
      <c r="F10" s="110">
        <f>Time!F$39</f>
        <v>0</v>
      </c>
      <c r="G10" s="110" t="str">
        <f>Time!G$39</f>
        <v>flag</v>
      </c>
      <c r="H10" s="110">
        <f>Time!H$39</f>
        <v>1</v>
      </c>
      <c r="I10" s="110">
        <f>Time!I$39</f>
        <v>0</v>
      </c>
      <c r="J10" s="110">
        <f>Time!J$39</f>
        <v>0</v>
      </c>
      <c r="K10" s="110">
        <f>Time!K$39</f>
        <v>1</v>
      </c>
      <c r="L10" s="110">
        <f>Time!L$39</f>
        <v>0</v>
      </c>
      <c r="M10" s="110">
        <f>Time!M$39</f>
        <v>0</v>
      </c>
      <c r="N10" s="110">
        <f>Time!N$39</f>
        <v>0</v>
      </c>
      <c r="O10" s="110">
        <f>Time!O$39</f>
        <v>0</v>
      </c>
      <c r="P10" s="110">
        <f>Time!P$39</f>
        <v>0</v>
      </c>
      <c r="Q10" s="110">
        <f>Time!Q$39</f>
        <v>0</v>
      </c>
      <c r="R10" s="110">
        <f>Time!R$39</f>
        <v>0</v>
      </c>
      <c r="S10" s="110">
        <f>Time!S$39</f>
        <v>0</v>
      </c>
      <c r="T10" s="110">
        <f>Time!T$39</f>
        <v>0</v>
      </c>
      <c r="U10" s="110">
        <f>Time!U$39</f>
        <v>0</v>
      </c>
      <c r="V10" s="110">
        <f>Time!V$39</f>
        <v>0</v>
      </c>
      <c r="W10" s="110">
        <f>Time!W$39</f>
        <v>0</v>
      </c>
      <c r="X10" s="110">
        <f>Time!X$39</f>
        <v>0</v>
      </c>
      <c r="Y10" s="110">
        <f>Time!Y$39</f>
        <v>0</v>
      </c>
      <c r="Z10" s="110">
        <f>Time!Z$39</f>
        <v>0</v>
      </c>
      <c r="AA10" s="110">
        <f>Time!AA$39</f>
        <v>0</v>
      </c>
      <c r="AB10" s="110">
        <f>Time!AB$39</f>
        <v>0</v>
      </c>
      <c r="AC10" s="110">
        <f>Time!AC$39</f>
        <v>0</v>
      </c>
      <c r="AD10" s="110">
        <f>Time!AD$39</f>
        <v>0</v>
      </c>
      <c r="AE10" s="110">
        <f>Time!AE$39</f>
        <v>0</v>
      </c>
      <c r="AF10" s="110">
        <f>Time!AF$39</f>
        <v>0</v>
      </c>
      <c r="AG10" s="110">
        <f>Time!AG$39</f>
        <v>0</v>
      </c>
      <c r="AH10" s="110">
        <f>Time!AH$39</f>
        <v>0</v>
      </c>
      <c r="AI10" s="110">
        <f>Time!AI$39</f>
        <v>0</v>
      </c>
      <c r="AJ10" s="110">
        <f>Time!AJ$39</f>
        <v>0</v>
      </c>
      <c r="AK10" s="110">
        <f>Time!AK$39</f>
        <v>0</v>
      </c>
      <c r="AL10" s="110">
        <f>Time!AL$39</f>
        <v>0</v>
      </c>
      <c r="AM10" s="110">
        <f>Time!AM$39</f>
        <v>0</v>
      </c>
      <c r="AN10" s="110">
        <f>Time!AN$39</f>
        <v>0</v>
      </c>
      <c r="AO10" s="110">
        <f>Time!AO$39</f>
        <v>0</v>
      </c>
      <c r="AP10" s="110">
        <f>Time!AP$39</f>
        <v>0</v>
      </c>
      <c r="AQ10" s="110">
        <f>Time!AQ$39</f>
        <v>0</v>
      </c>
      <c r="AR10" s="110">
        <f>Time!AR$39</f>
        <v>0</v>
      </c>
      <c r="AS10" s="110">
        <f>Time!AS$39</f>
        <v>0</v>
      </c>
      <c r="AT10" s="110">
        <f>Time!AT$39</f>
        <v>0</v>
      </c>
      <c r="AU10" s="110">
        <f>Time!AU$39</f>
        <v>0</v>
      </c>
      <c r="AV10" s="110">
        <f>Time!AV$39</f>
        <v>0</v>
      </c>
      <c r="AW10" s="110">
        <f>Time!AW$39</f>
        <v>0</v>
      </c>
      <c r="AX10" s="110">
        <f>Time!AX$39</f>
        <v>0</v>
      </c>
      <c r="AY10" s="110">
        <f>Time!AY$39</f>
        <v>0</v>
      </c>
      <c r="AZ10" s="110">
        <f>Time!AZ$39</f>
        <v>0</v>
      </c>
      <c r="BA10" s="110">
        <f>Time!BA$39</f>
        <v>0</v>
      </c>
      <c r="BB10" s="110">
        <f>Time!BB$39</f>
        <v>0</v>
      </c>
      <c r="BC10" s="110">
        <f>Time!BC$39</f>
        <v>0</v>
      </c>
      <c r="BD10" s="110">
        <f>Time!BD$39</f>
        <v>0</v>
      </c>
      <c r="BE10" s="110">
        <f>Time!BE$39</f>
        <v>0</v>
      </c>
      <c r="BF10" s="110">
        <f>Time!BF$39</f>
        <v>0</v>
      </c>
      <c r="BG10" s="110">
        <f>Time!BG$39</f>
        <v>0</v>
      </c>
      <c r="BH10" s="110">
        <f>Time!BH$39</f>
        <v>0</v>
      </c>
      <c r="BI10" s="110">
        <f>Time!BI$39</f>
        <v>0</v>
      </c>
      <c r="BJ10" s="110">
        <f>Time!BJ$39</f>
        <v>0</v>
      </c>
      <c r="BK10" s="110">
        <f>Time!BK$39</f>
        <v>0</v>
      </c>
      <c r="BL10" s="110">
        <f>Time!BL$39</f>
        <v>0</v>
      </c>
      <c r="BM10" s="110">
        <f>Time!BM$39</f>
        <v>0</v>
      </c>
      <c r="BN10" s="110">
        <f>Time!BN$39</f>
        <v>0</v>
      </c>
      <c r="BO10" s="110">
        <f>Time!BO$39</f>
        <v>0</v>
      </c>
      <c r="BP10" s="110">
        <f>Time!BP$39</f>
        <v>0</v>
      </c>
      <c r="BQ10" s="110">
        <f>Time!BQ$39</f>
        <v>0</v>
      </c>
      <c r="BR10" s="110">
        <f>Time!BR$39</f>
        <v>0</v>
      </c>
      <c r="BS10" s="110">
        <f>Time!BS$39</f>
        <v>0</v>
      </c>
      <c r="BT10" s="110">
        <f>Time!BT$39</f>
        <v>0</v>
      </c>
      <c r="BU10" s="110">
        <f>Time!BU$39</f>
        <v>0</v>
      </c>
      <c r="BV10" s="110">
        <f>Time!BV$39</f>
        <v>0</v>
      </c>
      <c r="BW10" s="110">
        <f>Time!BW$39</f>
        <v>0</v>
      </c>
      <c r="BX10" s="145"/>
    </row>
    <row r="11" spans="1:76" ht="14.4" x14ac:dyDescent="0.25">
      <c r="A11" s="56"/>
      <c r="B11" s="56"/>
      <c r="C11" s="57"/>
      <c r="D11" s="59"/>
      <c r="E11" s="109"/>
      <c r="F11" s="109"/>
      <c r="G11" s="109"/>
      <c r="H11" s="109"/>
      <c r="I11" s="109"/>
      <c r="J11" s="109"/>
      <c r="K11" s="109"/>
      <c r="L11" s="109"/>
      <c r="M11" s="109"/>
      <c r="N11" s="109"/>
      <c r="O11" s="109"/>
      <c r="P11" s="109"/>
      <c r="Q11" s="109"/>
      <c r="R11" s="109"/>
      <c r="S11" s="109"/>
      <c r="T11" s="109"/>
      <c r="U11" s="109"/>
      <c r="V11" s="109"/>
      <c r="W11" s="109"/>
      <c r="X11" s="109"/>
      <c r="Y11" s="109"/>
      <c r="Z11" s="109"/>
      <c r="AA11" s="109"/>
      <c r="AB11" s="109"/>
      <c r="AC11" s="109"/>
      <c r="AD11" s="109"/>
      <c r="AE11" s="109"/>
      <c r="AF11" s="109"/>
      <c r="AG11" s="109"/>
      <c r="AH11" s="109"/>
      <c r="AI11" s="109"/>
      <c r="AJ11" s="109"/>
      <c r="AK11" s="109"/>
      <c r="AL11" s="109"/>
      <c r="AM11" s="109"/>
      <c r="AN11" s="109"/>
      <c r="AO11" s="109"/>
      <c r="AP11" s="109"/>
      <c r="AQ11" s="109"/>
      <c r="AR11" s="109"/>
      <c r="AS11" s="109"/>
      <c r="AT11" s="109"/>
      <c r="AU11" s="109"/>
      <c r="AV11" s="109"/>
      <c r="AW11" s="109"/>
      <c r="AX11" s="109"/>
      <c r="AY11" s="109"/>
      <c r="AZ11" s="109"/>
      <c r="BA11" s="109"/>
      <c r="BB11" s="109"/>
      <c r="BC11" s="109"/>
      <c r="BD11" s="109"/>
      <c r="BE11" s="109"/>
      <c r="BF11" s="109"/>
      <c r="BG11" s="109"/>
      <c r="BH11" s="109"/>
      <c r="BI11" s="109"/>
      <c r="BJ11" s="109"/>
      <c r="BK11" s="109"/>
      <c r="BL11" s="109"/>
      <c r="BM11" s="109"/>
      <c r="BN11" s="109"/>
      <c r="BO11" s="109"/>
      <c r="BP11" s="109"/>
      <c r="BQ11" s="109"/>
      <c r="BR11" s="109"/>
      <c r="BS11" s="109"/>
      <c r="BT11" s="109"/>
      <c r="BU11" s="109"/>
      <c r="BV11" s="109"/>
      <c r="BW11" s="109"/>
      <c r="BX11" s="59"/>
    </row>
    <row r="12" spans="1:76" ht="14.4" x14ac:dyDescent="0.25">
      <c r="A12" s="56"/>
      <c r="B12" s="56"/>
      <c r="C12" s="57"/>
      <c r="D12" s="59"/>
      <c r="E12" s="137" t="s">
        <v>8</v>
      </c>
      <c r="F12" s="109"/>
      <c r="G12" s="59"/>
      <c r="H12" s="109"/>
      <c r="I12" s="109"/>
      <c r="J12" s="109">
        <f t="shared" ref="J12:BU12" si="0" xml:space="preserve"> I15</f>
        <v>0</v>
      </c>
      <c r="K12" s="109">
        <f t="shared" si="0"/>
        <v>0</v>
      </c>
      <c r="L12" s="109">
        <f t="shared" si="0"/>
        <v>0</v>
      </c>
      <c r="M12" s="109">
        <f t="shared" si="0"/>
        <v>0</v>
      </c>
      <c r="N12" s="109">
        <f t="shared" si="0"/>
        <v>0</v>
      </c>
      <c r="O12" s="109">
        <f t="shared" si="0"/>
        <v>0</v>
      </c>
      <c r="P12" s="109">
        <f t="shared" si="0"/>
        <v>0</v>
      </c>
      <c r="Q12" s="109">
        <f t="shared" si="0"/>
        <v>0</v>
      </c>
      <c r="R12" s="109">
        <f t="shared" si="0"/>
        <v>0</v>
      </c>
      <c r="S12" s="109">
        <f t="shared" si="0"/>
        <v>0</v>
      </c>
      <c r="T12" s="109">
        <f t="shared" si="0"/>
        <v>0</v>
      </c>
      <c r="U12" s="109">
        <f t="shared" si="0"/>
        <v>0</v>
      </c>
      <c r="V12" s="109">
        <f t="shared" si="0"/>
        <v>0</v>
      </c>
      <c r="W12" s="109">
        <f t="shared" si="0"/>
        <v>0</v>
      </c>
      <c r="X12" s="109">
        <f t="shared" si="0"/>
        <v>0</v>
      </c>
      <c r="Y12" s="109">
        <f t="shared" si="0"/>
        <v>0</v>
      </c>
      <c r="Z12" s="109">
        <f t="shared" si="0"/>
        <v>0</v>
      </c>
      <c r="AA12" s="109">
        <f t="shared" si="0"/>
        <v>0</v>
      </c>
      <c r="AB12" s="109">
        <f t="shared" si="0"/>
        <v>0</v>
      </c>
      <c r="AC12" s="109">
        <f t="shared" si="0"/>
        <v>0</v>
      </c>
      <c r="AD12" s="109">
        <f t="shared" si="0"/>
        <v>0</v>
      </c>
      <c r="AE12" s="109">
        <f t="shared" si="0"/>
        <v>0</v>
      </c>
      <c r="AF12" s="109">
        <f t="shared" si="0"/>
        <v>0</v>
      </c>
      <c r="AG12" s="109">
        <f t="shared" si="0"/>
        <v>0</v>
      </c>
      <c r="AH12" s="109">
        <f t="shared" si="0"/>
        <v>0</v>
      </c>
      <c r="AI12" s="109">
        <f t="shared" si="0"/>
        <v>0</v>
      </c>
      <c r="AJ12" s="109">
        <f t="shared" si="0"/>
        <v>0</v>
      </c>
      <c r="AK12" s="109">
        <f t="shared" si="0"/>
        <v>0</v>
      </c>
      <c r="AL12" s="109">
        <f t="shared" si="0"/>
        <v>0</v>
      </c>
      <c r="AM12" s="109">
        <f t="shared" si="0"/>
        <v>0</v>
      </c>
      <c r="AN12" s="109">
        <f t="shared" si="0"/>
        <v>0</v>
      </c>
      <c r="AO12" s="109">
        <f t="shared" si="0"/>
        <v>0</v>
      </c>
      <c r="AP12" s="109">
        <f t="shared" si="0"/>
        <v>0</v>
      </c>
      <c r="AQ12" s="109">
        <f t="shared" si="0"/>
        <v>0</v>
      </c>
      <c r="AR12" s="109">
        <f t="shared" si="0"/>
        <v>0</v>
      </c>
      <c r="AS12" s="109">
        <f t="shared" si="0"/>
        <v>0</v>
      </c>
      <c r="AT12" s="109">
        <f t="shared" si="0"/>
        <v>0</v>
      </c>
      <c r="AU12" s="109">
        <f t="shared" si="0"/>
        <v>0</v>
      </c>
      <c r="AV12" s="109">
        <f t="shared" si="0"/>
        <v>0</v>
      </c>
      <c r="AW12" s="109">
        <f t="shared" si="0"/>
        <v>0</v>
      </c>
      <c r="AX12" s="109">
        <f t="shared" si="0"/>
        <v>0</v>
      </c>
      <c r="AY12" s="109">
        <f t="shared" si="0"/>
        <v>0</v>
      </c>
      <c r="AZ12" s="109">
        <f t="shared" si="0"/>
        <v>0</v>
      </c>
      <c r="BA12" s="109">
        <f t="shared" si="0"/>
        <v>0</v>
      </c>
      <c r="BB12" s="109">
        <f t="shared" si="0"/>
        <v>0</v>
      </c>
      <c r="BC12" s="109">
        <f t="shared" si="0"/>
        <v>0</v>
      </c>
      <c r="BD12" s="109">
        <f t="shared" si="0"/>
        <v>0</v>
      </c>
      <c r="BE12" s="109">
        <f t="shared" si="0"/>
        <v>0</v>
      </c>
      <c r="BF12" s="109">
        <f t="shared" si="0"/>
        <v>0</v>
      </c>
      <c r="BG12" s="109">
        <f t="shared" si="0"/>
        <v>0</v>
      </c>
      <c r="BH12" s="109">
        <f t="shared" si="0"/>
        <v>0</v>
      </c>
      <c r="BI12" s="109">
        <f t="shared" si="0"/>
        <v>0</v>
      </c>
      <c r="BJ12" s="109">
        <f t="shared" si="0"/>
        <v>0</v>
      </c>
      <c r="BK12" s="109">
        <f t="shared" si="0"/>
        <v>0</v>
      </c>
      <c r="BL12" s="109">
        <f t="shared" si="0"/>
        <v>0</v>
      </c>
      <c r="BM12" s="109">
        <f t="shared" si="0"/>
        <v>0</v>
      </c>
      <c r="BN12" s="109">
        <f t="shared" si="0"/>
        <v>0</v>
      </c>
      <c r="BO12" s="109">
        <f t="shared" si="0"/>
        <v>0</v>
      </c>
      <c r="BP12" s="109">
        <f t="shared" si="0"/>
        <v>0</v>
      </c>
      <c r="BQ12" s="109">
        <f t="shared" si="0"/>
        <v>0</v>
      </c>
      <c r="BR12" s="109">
        <f t="shared" si="0"/>
        <v>0</v>
      </c>
      <c r="BS12" s="109">
        <f t="shared" si="0"/>
        <v>0</v>
      </c>
      <c r="BT12" s="109">
        <f t="shared" si="0"/>
        <v>0</v>
      </c>
      <c r="BU12" s="109">
        <f t="shared" si="0"/>
        <v>0</v>
      </c>
      <c r="BV12" s="109">
        <f xml:space="preserve"> BU15</f>
        <v>0</v>
      </c>
      <c r="BW12" s="109">
        <f xml:space="preserve"> BV15</f>
        <v>0</v>
      </c>
      <c r="BX12" s="59"/>
    </row>
    <row r="13" spans="1:76" ht="14.4" x14ac:dyDescent="0.25">
      <c r="A13" s="56"/>
      <c r="B13" s="56"/>
      <c r="C13" s="57"/>
      <c r="D13" s="58" t="s">
        <v>30</v>
      </c>
      <c r="E13" s="137" t="s">
        <v>0</v>
      </c>
      <c r="F13" s="137"/>
      <c r="G13" s="137"/>
      <c r="H13" s="137"/>
      <c r="I13" s="137"/>
      <c r="J13" s="137"/>
      <c r="K13" s="137"/>
      <c r="L13" s="137"/>
      <c r="M13" s="137"/>
      <c r="N13" s="137"/>
      <c r="O13" s="137"/>
      <c r="P13" s="137"/>
      <c r="Q13" s="137"/>
      <c r="R13" s="137"/>
      <c r="S13" s="137"/>
      <c r="T13" s="137"/>
      <c r="U13" s="137"/>
      <c r="V13" s="137"/>
      <c r="W13" s="137"/>
      <c r="X13" s="137"/>
      <c r="Y13" s="137"/>
      <c r="Z13" s="137"/>
      <c r="AA13" s="137"/>
      <c r="AB13" s="137"/>
      <c r="AC13" s="137"/>
      <c r="AD13" s="137"/>
      <c r="AE13" s="137"/>
      <c r="AF13" s="137"/>
      <c r="AG13" s="137"/>
      <c r="AH13" s="137"/>
      <c r="AI13" s="137"/>
      <c r="AJ13" s="137"/>
      <c r="AK13" s="137"/>
      <c r="AL13" s="137"/>
      <c r="AM13" s="137"/>
      <c r="AN13" s="137"/>
      <c r="AO13" s="137"/>
      <c r="AP13" s="137"/>
      <c r="AQ13" s="137"/>
      <c r="AR13" s="137"/>
      <c r="AS13" s="137"/>
      <c r="AT13" s="137"/>
      <c r="AU13" s="137"/>
      <c r="AV13" s="137"/>
      <c r="AW13" s="137"/>
      <c r="AX13" s="137"/>
      <c r="AY13" s="137"/>
      <c r="AZ13" s="137"/>
      <c r="BA13" s="137"/>
      <c r="BB13" s="137"/>
      <c r="BC13" s="137"/>
      <c r="BD13" s="137"/>
      <c r="BE13" s="137"/>
      <c r="BF13" s="137"/>
      <c r="BG13" s="137"/>
      <c r="BH13" s="137"/>
      <c r="BI13" s="137"/>
      <c r="BJ13" s="137"/>
      <c r="BK13" s="137"/>
      <c r="BL13" s="137"/>
      <c r="BM13" s="137"/>
      <c r="BN13" s="137"/>
      <c r="BO13" s="137"/>
      <c r="BP13" s="137"/>
      <c r="BQ13" s="137"/>
      <c r="BR13" s="137"/>
      <c r="BS13" s="137"/>
      <c r="BT13" s="137"/>
      <c r="BU13" s="137"/>
      <c r="BV13" s="137"/>
      <c r="BW13" s="137"/>
      <c r="BX13" s="59"/>
    </row>
    <row r="14" spans="1:76" ht="14.4" x14ac:dyDescent="0.25">
      <c r="A14" s="56"/>
      <c r="B14" s="56"/>
      <c r="C14" s="57"/>
      <c r="D14" s="58" t="s">
        <v>31</v>
      </c>
      <c r="E14" s="137" t="s">
        <v>1</v>
      </c>
      <c r="F14" s="137"/>
      <c r="G14" s="137"/>
      <c r="H14" s="137"/>
      <c r="I14" s="137"/>
      <c r="J14" s="137"/>
      <c r="K14" s="137"/>
      <c r="L14" s="137"/>
      <c r="M14" s="137"/>
      <c r="N14" s="137"/>
      <c r="O14" s="137"/>
      <c r="P14" s="137"/>
      <c r="Q14" s="137"/>
      <c r="R14" s="137"/>
      <c r="S14" s="137"/>
      <c r="T14" s="137"/>
      <c r="U14" s="137"/>
      <c r="V14" s="137"/>
      <c r="W14" s="137"/>
      <c r="X14" s="137"/>
      <c r="Y14" s="137"/>
      <c r="Z14" s="137"/>
      <c r="AA14" s="137"/>
      <c r="AB14" s="137"/>
      <c r="AC14" s="137"/>
      <c r="AD14" s="137"/>
      <c r="AE14" s="137"/>
      <c r="AF14" s="137"/>
      <c r="AG14" s="137"/>
      <c r="AH14" s="137"/>
      <c r="AI14" s="137"/>
      <c r="AJ14" s="137"/>
      <c r="AK14" s="137"/>
      <c r="AL14" s="137"/>
      <c r="AM14" s="137"/>
      <c r="AN14" s="137"/>
      <c r="AO14" s="137"/>
      <c r="AP14" s="137"/>
      <c r="AQ14" s="137"/>
      <c r="AR14" s="137"/>
      <c r="AS14" s="137"/>
      <c r="AT14" s="137"/>
      <c r="AU14" s="137"/>
      <c r="AV14" s="137"/>
      <c r="AW14" s="137"/>
      <c r="AX14" s="137"/>
      <c r="AY14" s="137"/>
      <c r="AZ14" s="137"/>
      <c r="BA14" s="137"/>
      <c r="BB14" s="137"/>
      <c r="BC14" s="137"/>
      <c r="BD14" s="137"/>
      <c r="BE14" s="137"/>
      <c r="BF14" s="137"/>
      <c r="BG14" s="137"/>
      <c r="BH14" s="137"/>
      <c r="BI14" s="137"/>
      <c r="BJ14" s="137"/>
      <c r="BK14" s="137"/>
      <c r="BL14" s="137"/>
      <c r="BM14" s="137"/>
      <c r="BN14" s="137"/>
      <c r="BO14" s="137"/>
      <c r="BP14" s="137"/>
      <c r="BQ14" s="137"/>
      <c r="BR14" s="137"/>
      <c r="BS14" s="137"/>
      <c r="BT14" s="137"/>
      <c r="BU14" s="137"/>
      <c r="BV14" s="137"/>
      <c r="BW14" s="137"/>
      <c r="BX14" s="59"/>
    </row>
    <row r="15" spans="1:76" ht="14.4" x14ac:dyDescent="0.25">
      <c r="A15" s="146"/>
      <c r="B15" s="146"/>
      <c r="C15" s="147"/>
      <c r="D15" s="148"/>
      <c r="E15" s="149" t="s">
        <v>14</v>
      </c>
      <c r="F15" s="150"/>
      <c r="G15" s="148"/>
      <c r="H15" s="150"/>
      <c r="I15" s="151"/>
      <c r="J15" s="150">
        <f xml:space="preserve"> IF(J10 = 1, $F9, J12 + J13 - J14)</f>
        <v>0</v>
      </c>
      <c r="K15" s="150">
        <f t="shared" ref="K15:BV15" si="1" xml:space="preserve"> IF(K10 = 1, $F9, K12 + K13 - K14)</f>
        <v>0</v>
      </c>
      <c r="L15" s="150">
        <f t="shared" si="1"/>
        <v>0</v>
      </c>
      <c r="M15" s="150">
        <f t="shared" si="1"/>
        <v>0</v>
      </c>
      <c r="N15" s="150">
        <f t="shared" si="1"/>
        <v>0</v>
      </c>
      <c r="O15" s="150">
        <f t="shared" si="1"/>
        <v>0</v>
      </c>
      <c r="P15" s="150">
        <f t="shared" si="1"/>
        <v>0</v>
      </c>
      <c r="Q15" s="150">
        <f t="shared" si="1"/>
        <v>0</v>
      </c>
      <c r="R15" s="150">
        <f t="shared" si="1"/>
        <v>0</v>
      </c>
      <c r="S15" s="150">
        <f t="shared" si="1"/>
        <v>0</v>
      </c>
      <c r="T15" s="150">
        <f t="shared" si="1"/>
        <v>0</v>
      </c>
      <c r="U15" s="150">
        <f t="shared" si="1"/>
        <v>0</v>
      </c>
      <c r="V15" s="150">
        <f t="shared" si="1"/>
        <v>0</v>
      </c>
      <c r="W15" s="150">
        <f t="shared" si="1"/>
        <v>0</v>
      </c>
      <c r="X15" s="150">
        <f t="shared" si="1"/>
        <v>0</v>
      </c>
      <c r="Y15" s="150">
        <f t="shared" si="1"/>
        <v>0</v>
      </c>
      <c r="Z15" s="150">
        <f t="shared" si="1"/>
        <v>0</v>
      </c>
      <c r="AA15" s="150">
        <f t="shared" si="1"/>
        <v>0</v>
      </c>
      <c r="AB15" s="150">
        <f t="shared" si="1"/>
        <v>0</v>
      </c>
      <c r="AC15" s="150">
        <f t="shared" si="1"/>
        <v>0</v>
      </c>
      <c r="AD15" s="150">
        <f t="shared" si="1"/>
        <v>0</v>
      </c>
      <c r="AE15" s="150">
        <f t="shared" si="1"/>
        <v>0</v>
      </c>
      <c r="AF15" s="150">
        <f t="shared" si="1"/>
        <v>0</v>
      </c>
      <c r="AG15" s="150">
        <f t="shared" si="1"/>
        <v>0</v>
      </c>
      <c r="AH15" s="150">
        <f t="shared" si="1"/>
        <v>0</v>
      </c>
      <c r="AI15" s="150">
        <f t="shared" si="1"/>
        <v>0</v>
      </c>
      <c r="AJ15" s="150">
        <f t="shared" si="1"/>
        <v>0</v>
      </c>
      <c r="AK15" s="150">
        <f t="shared" si="1"/>
        <v>0</v>
      </c>
      <c r="AL15" s="150">
        <f t="shared" si="1"/>
        <v>0</v>
      </c>
      <c r="AM15" s="150">
        <f t="shared" si="1"/>
        <v>0</v>
      </c>
      <c r="AN15" s="150">
        <f t="shared" si="1"/>
        <v>0</v>
      </c>
      <c r="AO15" s="150">
        <f t="shared" si="1"/>
        <v>0</v>
      </c>
      <c r="AP15" s="150">
        <f t="shared" si="1"/>
        <v>0</v>
      </c>
      <c r="AQ15" s="150">
        <f t="shared" si="1"/>
        <v>0</v>
      </c>
      <c r="AR15" s="150">
        <f t="shared" si="1"/>
        <v>0</v>
      </c>
      <c r="AS15" s="150">
        <f t="shared" si="1"/>
        <v>0</v>
      </c>
      <c r="AT15" s="150">
        <f t="shared" si="1"/>
        <v>0</v>
      </c>
      <c r="AU15" s="150">
        <f t="shared" si="1"/>
        <v>0</v>
      </c>
      <c r="AV15" s="150">
        <f t="shared" si="1"/>
        <v>0</v>
      </c>
      <c r="AW15" s="150">
        <f t="shared" si="1"/>
        <v>0</v>
      </c>
      <c r="AX15" s="150">
        <f t="shared" si="1"/>
        <v>0</v>
      </c>
      <c r="AY15" s="150">
        <f t="shared" si="1"/>
        <v>0</v>
      </c>
      <c r="AZ15" s="150">
        <f t="shared" si="1"/>
        <v>0</v>
      </c>
      <c r="BA15" s="150">
        <f t="shared" si="1"/>
        <v>0</v>
      </c>
      <c r="BB15" s="150">
        <f t="shared" si="1"/>
        <v>0</v>
      </c>
      <c r="BC15" s="150">
        <f t="shared" si="1"/>
        <v>0</v>
      </c>
      <c r="BD15" s="150">
        <f t="shared" si="1"/>
        <v>0</v>
      </c>
      <c r="BE15" s="150">
        <f t="shared" si="1"/>
        <v>0</v>
      </c>
      <c r="BF15" s="150">
        <f t="shared" si="1"/>
        <v>0</v>
      </c>
      <c r="BG15" s="150">
        <f t="shared" si="1"/>
        <v>0</v>
      </c>
      <c r="BH15" s="150">
        <f t="shared" si="1"/>
        <v>0</v>
      </c>
      <c r="BI15" s="150">
        <f t="shared" si="1"/>
        <v>0</v>
      </c>
      <c r="BJ15" s="150">
        <f t="shared" si="1"/>
        <v>0</v>
      </c>
      <c r="BK15" s="150">
        <f t="shared" si="1"/>
        <v>0</v>
      </c>
      <c r="BL15" s="150">
        <f t="shared" si="1"/>
        <v>0</v>
      </c>
      <c r="BM15" s="150">
        <f t="shared" si="1"/>
        <v>0</v>
      </c>
      <c r="BN15" s="150">
        <f t="shared" si="1"/>
        <v>0</v>
      </c>
      <c r="BO15" s="150">
        <f t="shared" si="1"/>
        <v>0</v>
      </c>
      <c r="BP15" s="150">
        <f t="shared" si="1"/>
        <v>0</v>
      </c>
      <c r="BQ15" s="150">
        <f t="shared" si="1"/>
        <v>0</v>
      </c>
      <c r="BR15" s="150">
        <f t="shared" si="1"/>
        <v>0</v>
      </c>
      <c r="BS15" s="150">
        <f t="shared" si="1"/>
        <v>0</v>
      </c>
      <c r="BT15" s="150">
        <f t="shared" si="1"/>
        <v>0</v>
      </c>
      <c r="BU15" s="150">
        <f t="shared" si="1"/>
        <v>0</v>
      </c>
      <c r="BV15" s="150">
        <f t="shared" si="1"/>
        <v>0</v>
      </c>
      <c r="BW15" s="150">
        <f xml:space="preserve"> IF(BW10 = 1, $F9, BW12 + BW13 - BW14)</f>
        <v>0</v>
      </c>
      <c r="BX15" s="59"/>
    </row>
    <row r="16" spans="1:76" ht="14.4" x14ac:dyDescent="0.25">
      <c r="A16" s="52"/>
      <c r="B16" s="52"/>
      <c r="C16" s="53"/>
      <c r="D16" s="54"/>
      <c r="E16" s="55"/>
      <c r="F16" s="55"/>
      <c r="G16" s="55"/>
      <c r="H16" s="55"/>
      <c r="I16" s="55"/>
      <c r="J16" s="55"/>
      <c r="K16" s="55"/>
      <c r="L16" s="55"/>
      <c r="M16" s="55"/>
      <c r="N16" s="55"/>
      <c r="O16" s="55"/>
      <c r="P16" s="55"/>
      <c r="Q16" s="55"/>
      <c r="R16" s="55"/>
      <c r="S16" s="55"/>
      <c r="T16" s="55"/>
      <c r="U16" s="55"/>
      <c r="V16" s="55"/>
      <c r="W16" s="55"/>
      <c r="X16" s="55"/>
      <c r="Y16" s="55"/>
      <c r="Z16" s="55"/>
      <c r="AA16" s="55"/>
      <c r="AB16" s="55"/>
      <c r="AC16" s="55"/>
      <c r="AD16" s="55"/>
      <c r="AE16" s="55"/>
      <c r="AF16" s="55"/>
      <c r="AG16" s="55"/>
      <c r="AH16" s="55"/>
      <c r="AI16" s="55"/>
      <c r="AJ16" s="55"/>
      <c r="AK16" s="55"/>
      <c r="AL16" s="55"/>
      <c r="AM16" s="55"/>
      <c r="AN16" s="55"/>
      <c r="AO16" s="55"/>
      <c r="AP16" s="55"/>
      <c r="AQ16" s="55"/>
      <c r="AR16" s="55"/>
      <c r="AS16" s="55"/>
      <c r="AT16" s="55"/>
      <c r="AU16" s="55"/>
      <c r="AV16" s="55"/>
      <c r="AW16" s="55"/>
      <c r="AX16" s="55"/>
      <c r="AY16" s="55"/>
      <c r="AZ16" s="55"/>
      <c r="BA16" s="55"/>
      <c r="BB16" s="55"/>
      <c r="BC16" s="55"/>
      <c r="BD16" s="55"/>
      <c r="BE16" s="55"/>
      <c r="BF16" s="55"/>
      <c r="BG16" s="55"/>
      <c r="BH16" s="55"/>
      <c r="BI16" s="55"/>
      <c r="BJ16" s="55"/>
      <c r="BK16" s="55"/>
      <c r="BL16" s="55"/>
      <c r="BM16" s="55"/>
      <c r="BN16" s="55"/>
      <c r="BO16" s="55"/>
      <c r="BP16" s="55"/>
      <c r="BQ16" s="55"/>
      <c r="BR16" s="55"/>
      <c r="BS16" s="55"/>
      <c r="BT16" s="55"/>
      <c r="BU16" s="55"/>
      <c r="BV16" s="55"/>
      <c r="BW16" s="55"/>
      <c r="BX16" s="54"/>
    </row>
    <row r="17" spans="1:76" ht="14.4" x14ac:dyDescent="0.25">
      <c r="A17" s="52"/>
      <c r="B17" s="52"/>
      <c r="C17" s="53"/>
      <c r="D17" s="54"/>
      <c r="E17" s="55"/>
      <c r="F17" s="55"/>
      <c r="G17" s="55"/>
      <c r="H17" s="55"/>
      <c r="I17" s="55"/>
      <c r="J17" s="55"/>
      <c r="K17" s="55"/>
      <c r="L17" s="55"/>
      <c r="M17" s="55"/>
      <c r="N17" s="55"/>
      <c r="O17" s="55"/>
      <c r="P17" s="55"/>
      <c r="Q17" s="55"/>
      <c r="R17" s="55"/>
      <c r="S17" s="55"/>
      <c r="T17" s="55"/>
      <c r="U17" s="55"/>
      <c r="V17" s="55"/>
      <c r="W17" s="55"/>
      <c r="X17" s="55"/>
      <c r="Y17" s="55"/>
      <c r="Z17" s="55"/>
      <c r="AA17" s="55"/>
      <c r="AB17" s="55"/>
      <c r="AC17" s="55"/>
      <c r="AD17" s="55"/>
      <c r="AE17" s="55"/>
      <c r="AF17" s="55"/>
      <c r="AG17" s="55"/>
      <c r="AH17" s="55"/>
      <c r="AI17" s="55"/>
      <c r="AJ17" s="55"/>
      <c r="AK17" s="55"/>
      <c r="AL17" s="55"/>
      <c r="AM17" s="55"/>
      <c r="AN17" s="55"/>
      <c r="AO17" s="55"/>
      <c r="AP17" s="55"/>
      <c r="AQ17" s="55"/>
      <c r="AR17" s="55"/>
      <c r="AS17" s="55"/>
      <c r="AT17" s="55"/>
      <c r="AU17" s="55"/>
      <c r="AV17" s="55"/>
      <c r="AW17" s="55"/>
      <c r="AX17" s="55"/>
      <c r="AY17" s="55"/>
      <c r="AZ17" s="55"/>
      <c r="BA17" s="55"/>
      <c r="BB17" s="55"/>
      <c r="BC17" s="55"/>
      <c r="BD17" s="55"/>
      <c r="BE17" s="55"/>
      <c r="BF17" s="55"/>
      <c r="BG17" s="55"/>
      <c r="BH17" s="55"/>
      <c r="BI17" s="55"/>
      <c r="BJ17" s="55"/>
      <c r="BK17" s="55"/>
      <c r="BL17" s="55"/>
      <c r="BM17" s="55"/>
      <c r="BN17" s="55"/>
      <c r="BO17" s="55"/>
      <c r="BP17" s="55"/>
      <c r="BQ17" s="55"/>
      <c r="BR17" s="55"/>
      <c r="BS17" s="55"/>
      <c r="BT17" s="55"/>
      <c r="BU17" s="55"/>
      <c r="BV17" s="55"/>
      <c r="BW17" s="55"/>
      <c r="BX17" s="54"/>
    </row>
    <row r="18" spans="1:76" s="39" customFormat="1" ht="14.4" x14ac:dyDescent="0.25">
      <c r="A18" s="52" t="s">
        <v>48</v>
      </c>
      <c r="B18" s="52"/>
      <c r="C18" s="53"/>
      <c r="D18" s="54"/>
      <c r="E18" s="88"/>
      <c r="F18" s="88"/>
      <c r="G18" s="88"/>
      <c r="H18" s="88"/>
      <c r="I18" s="88"/>
      <c r="J18" s="88"/>
      <c r="K18" s="88"/>
      <c r="L18" s="88"/>
      <c r="M18" s="88"/>
      <c r="N18" s="88"/>
      <c r="O18" s="88"/>
      <c r="P18" s="88"/>
      <c r="Q18" s="88"/>
      <c r="R18" s="88"/>
      <c r="S18" s="88"/>
      <c r="T18" s="88"/>
      <c r="U18" s="88"/>
      <c r="V18" s="88"/>
      <c r="W18" s="88"/>
      <c r="X18" s="88"/>
      <c r="Y18" s="88"/>
      <c r="Z18" s="88"/>
      <c r="AA18" s="88"/>
      <c r="AB18" s="88"/>
      <c r="AC18" s="88"/>
      <c r="AD18" s="88"/>
      <c r="AE18" s="88"/>
      <c r="AF18" s="88"/>
      <c r="AG18" s="88"/>
      <c r="AH18" s="80"/>
      <c r="AI18" s="80"/>
      <c r="AJ18" s="80"/>
      <c r="AK18" s="80"/>
      <c r="AL18" s="80"/>
      <c r="AM18" s="80"/>
      <c r="AN18" s="80"/>
      <c r="AO18" s="80"/>
      <c r="AP18" s="80"/>
      <c r="AQ18" s="80"/>
      <c r="AR18" s="80"/>
      <c r="AS18" s="80"/>
      <c r="AT18" s="80"/>
      <c r="AU18" s="80"/>
      <c r="AV18" s="80"/>
      <c r="AW18" s="80"/>
      <c r="AX18" s="80"/>
      <c r="AY18" s="80"/>
      <c r="AZ18" s="80"/>
      <c r="BA18" s="80"/>
      <c r="BB18" s="80"/>
      <c r="BC18" s="80"/>
      <c r="BD18" s="80"/>
      <c r="BE18" s="80"/>
      <c r="BF18" s="80"/>
      <c r="BG18" s="80"/>
      <c r="BH18" s="80"/>
      <c r="BI18" s="80"/>
      <c r="BJ18" s="80"/>
      <c r="BK18" s="80"/>
      <c r="BL18" s="80"/>
      <c r="BM18" s="80"/>
      <c r="BN18" s="80"/>
      <c r="BO18" s="80"/>
      <c r="BP18" s="80"/>
      <c r="BQ18" s="80"/>
      <c r="BR18" s="80"/>
      <c r="BS18" s="80"/>
      <c r="BT18" s="80"/>
      <c r="BU18" s="80"/>
      <c r="BV18" s="80"/>
      <c r="BW18" s="80"/>
      <c r="BX18" s="80"/>
    </row>
    <row r="19" spans="1:76" s="39" customFormat="1" ht="14.4" x14ac:dyDescent="0.25">
      <c r="A19" s="52"/>
      <c r="B19" s="52"/>
      <c r="C19" s="53"/>
      <c r="D19" s="54"/>
      <c r="E19" s="88"/>
      <c r="F19" s="88"/>
      <c r="G19" s="88"/>
      <c r="H19" s="88"/>
      <c r="I19" s="88"/>
      <c r="J19" s="88"/>
      <c r="K19" s="88"/>
      <c r="L19" s="88"/>
      <c r="M19" s="88"/>
      <c r="N19" s="88"/>
      <c r="O19" s="88"/>
      <c r="P19" s="88"/>
      <c r="Q19" s="88"/>
      <c r="R19" s="88"/>
      <c r="S19" s="88"/>
      <c r="T19" s="88"/>
      <c r="U19" s="88"/>
      <c r="V19" s="88"/>
      <c r="W19" s="88"/>
      <c r="X19" s="88"/>
      <c r="Y19" s="88"/>
      <c r="Z19" s="88"/>
      <c r="AA19" s="88"/>
      <c r="AB19" s="88"/>
      <c r="AC19" s="88"/>
      <c r="AD19" s="88"/>
      <c r="AE19" s="88"/>
      <c r="AF19" s="88"/>
      <c r="AG19" s="88"/>
      <c r="AH19" s="80"/>
      <c r="AI19" s="80"/>
      <c r="AJ19" s="80"/>
      <c r="AK19" s="80"/>
      <c r="AL19" s="80"/>
      <c r="AM19" s="80"/>
      <c r="AN19" s="80"/>
      <c r="AO19" s="80"/>
      <c r="AP19" s="80"/>
      <c r="AQ19" s="80"/>
      <c r="AR19" s="80"/>
      <c r="AS19" s="80"/>
      <c r="AT19" s="80"/>
      <c r="AU19" s="80"/>
      <c r="AV19" s="80"/>
      <c r="AW19" s="80"/>
      <c r="AX19" s="80"/>
      <c r="AY19" s="80"/>
      <c r="AZ19" s="80"/>
      <c r="BA19" s="80"/>
      <c r="BB19" s="80"/>
      <c r="BC19" s="80"/>
      <c r="BD19" s="80"/>
      <c r="BE19" s="80"/>
      <c r="BF19" s="80"/>
      <c r="BG19" s="80"/>
      <c r="BH19" s="80"/>
      <c r="BI19" s="80"/>
      <c r="BJ19" s="80"/>
      <c r="BK19" s="80"/>
      <c r="BL19" s="80"/>
      <c r="BM19" s="80"/>
      <c r="BN19" s="80"/>
      <c r="BO19" s="80"/>
      <c r="BP19" s="80"/>
      <c r="BQ19" s="80"/>
      <c r="BR19" s="80"/>
      <c r="BS19" s="80"/>
      <c r="BT19" s="80"/>
      <c r="BU19" s="80"/>
      <c r="BV19" s="80"/>
      <c r="BW19" s="80"/>
      <c r="BX19" s="80"/>
    </row>
    <row r="20" spans="1:76" s="39" customFormat="1" ht="14.4" x14ac:dyDescent="0.25">
      <c r="A20" s="52"/>
      <c r="B20" s="52"/>
      <c r="C20" s="53"/>
      <c r="D20" s="54"/>
      <c r="E20" s="78" t="s">
        <v>49</v>
      </c>
      <c r="F20" s="98"/>
      <c r="G20" s="152" t="str">
        <f>Smu</f>
        <v>USD k</v>
      </c>
      <c r="H20" s="88">
        <f xml:space="preserve"> SUM(J20:BW20)</f>
        <v>6600</v>
      </c>
      <c r="I20" s="88"/>
      <c r="J20" s="73">
        <v>100</v>
      </c>
      <c r="K20" s="73">
        <v>100</v>
      </c>
      <c r="L20" s="73">
        <v>100</v>
      </c>
      <c r="M20" s="73">
        <v>100</v>
      </c>
      <c r="N20" s="73">
        <v>100</v>
      </c>
      <c r="O20" s="73">
        <v>100</v>
      </c>
      <c r="P20" s="73">
        <v>100</v>
      </c>
      <c r="Q20" s="73">
        <v>100</v>
      </c>
      <c r="R20" s="73">
        <v>100</v>
      </c>
      <c r="S20" s="73">
        <v>100</v>
      </c>
      <c r="T20" s="73">
        <v>100</v>
      </c>
      <c r="U20" s="73">
        <v>100</v>
      </c>
      <c r="V20" s="73">
        <v>100</v>
      </c>
      <c r="W20" s="73">
        <v>100</v>
      </c>
      <c r="X20" s="73">
        <v>100</v>
      </c>
      <c r="Y20" s="73">
        <v>100</v>
      </c>
      <c r="Z20" s="73">
        <v>100</v>
      </c>
      <c r="AA20" s="73">
        <v>100</v>
      </c>
      <c r="AB20" s="73">
        <v>100</v>
      </c>
      <c r="AC20" s="73">
        <v>100</v>
      </c>
      <c r="AD20" s="73">
        <v>100</v>
      </c>
      <c r="AE20" s="73">
        <v>100</v>
      </c>
      <c r="AF20" s="73">
        <v>100</v>
      </c>
      <c r="AG20" s="73">
        <v>100</v>
      </c>
      <c r="AH20" s="73">
        <v>100</v>
      </c>
      <c r="AI20" s="73">
        <v>100</v>
      </c>
      <c r="AJ20" s="73">
        <v>100</v>
      </c>
      <c r="AK20" s="73">
        <v>100</v>
      </c>
      <c r="AL20" s="73">
        <v>100</v>
      </c>
      <c r="AM20" s="73">
        <v>100</v>
      </c>
      <c r="AN20" s="73">
        <v>100</v>
      </c>
      <c r="AO20" s="73">
        <v>100</v>
      </c>
      <c r="AP20" s="73">
        <v>100</v>
      </c>
      <c r="AQ20" s="73">
        <v>100</v>
      </c>
      <c r="AR20" s="73">
        <v>100</v>
      </c>
      <c r="AS20" s="73">
        <v>100</v>
      </c>
      <c r="AT20" s="73">
        <v>100</v>
      </c>
      <c r="AU20" s="73">
        <v>100</v>
      </c>
      <c r="AV20" s="73">
        <v>100</v>
      </c>
      <c r="AW20" s="73">
        <v>100</v>
      </c>
      <c r="AX20" s="73">
        <v>100</v>
      </c>
      <c r="AY20" s="73">
        <v>100</v>
      </c>
      <c r="AZ20" s="73">
        <v>100</v>
      </c>
      <c r="BA20" s="73">
        <v>100</v>
      </c>
      <c r="BB20" s="73">
        <v>100</v>
      </c>
      <c r="BC20" s="73">
        <v>100</v>
      </c>
      <c r="BD20" s="73">
        <v>100</v>
      </c>
      <c r="BE20" s="73">
        <v>100</v>
      </c>
      <c r="BF20" s="73">
        <v>100</v>
      </c>
      <c r="BG20" s="73">
        <v>100</v>
      </c>
      <c r="BH20" s="73">
        <v>100</v>
      </c>
      <c r="BI20" s="73">
        <v>100</v>
      </c>
      <c r="BJ20" s="73">
        <v>100</v>
      </c>
      <c r="BK20" s="73">
        <v>100</v>
      </c>
      <c r="BL20" s="73">
        <v>100</v>
      </c>
      <c r="BM20" s="73">
        <v>100</v>
      </c>
      <c r="BN20" s="73">
        <v>100</v>
      </c>
      <c r="BO20" s="73">
        <v>100</v>
      </c>
      <c r="BP20" s="73">
        <v>100</v>
      </c>
      <c r="BQ20" s="73">
        <v>100</v>
      </c>
      <c r="BR20" s="73">
        <v>100</v>
      </c>
      <c r="BS20" s="73">
        <v>100</v>
      </c>
      <c r="BT20" s="73">
        <v>100</v>
      </c>
      <c r="BU20" s="73">
        <v>100</v>
      </c>
      <c r="BV20" s="73">
        <v>100</v>
      </c>
      <c r="BW20" s="73">
        <v>100</v>
      </c>
      <c r="BX20" s="80"/>
    </row>
    <row r="21" spans="1:76" s="39" customFormat="1" ht="14.4" x14ac:dyDescent="0.25">
      <c r="A21" s="52"/>
      <c r="B21" s="52"/>
      <c r="C21" s="53"/>
      <c r="D21" s="54"/>
      <c r="E21" s="88" t="str">
        <f xml:space="preserve"> LEFT(E20, LEN(E20) - 4)</f>
        <v>Sign switch line item</v>
      </c>
      <c r="F21" s="88"/>
      <c r="G21" s="78" t="str">
        <f>Smu</f>
        <v>USD k</v>
      </c>
      <c r="H21" s="88">
        <f xml:space="preserve"> SUM(J21:BW21)</f>
        <v>-6600</v>
      </c>
      <c r="I21" s="88"/>
      <c r="J21" s="88">
        <f t="shared" ref="J21:AG21" si="2" xml:space="preserve"> -1 * J20</f>
        <v>-100</v>
      </c>
      <c r="K21" s="88">
        <f t="shared" si="2"/>
        <v>-100</v>
      </c>
      <c r="L21" s="88">
        <f t="shared" si="2"/>
        <v>-100</v>
      </c>
      <c r="M21" s="88">
        <f t="shared" si="2"/>
        <v>-100</v>
      </c>
      <c r="N21" s="88">
        <f t="shared" si="2"/>
        <v>-100</v>
      </c>
      <c r="O21" s="88">
        <f t="shared" si="2"/>
        <v>-100</v>
      </c>
      <c r="P21" s="88">
        <f t="shared" si="2"/>
        <v>-100</v>
      </c>
      <c r="Q21" s="88">
        <f t="shared" si="2"/>
        <v>-100</v>
      </c>
      <c r="R21" s="88">
        <f t="shared" si="2"/>
        <v>-100</v>
      </c>
      <c r="S21" s="88">
        <f t="shared" si="2"/>
        <v>-100</v>
      </c>
      <c r="T21" s="88">
        <f t="shared" si="2"/>
        <v>-100</v>
      </c>
      <c r="U21" s="88">
        <f t="shared" si="2"/>
        <v>-100</v>
      </c>
      <c r="V21" s="88">
        <f t="shared" si="2"/>
        <v>-100</v>
      </c>
      <c r="W21" s="88">
        <f t="shared" si="2"/>
        <v>-100</v>
      </c>
      <c r="X21" s="88">
        <f t="shared" si="2"/>
        <v>-100</v>
      </c>
      <c r="Y21" s="88">
        <f t="shared" si="2"/>
        <v>-100</v>
      </c>
      <c r="Z21" s="88">
        <f t="shared" si="2"/>
        <v>-100</v>
      </c>
      <c r="AA21" s="88">
        <f t="shared" si="2"/>
        <v>-100</v>
      </c>
      <c r="AB21" s="88">
        <f t="shared" si="2"/>
        <v>-100</v>
      </c>
      <c r="AC21" s="88">
        <f t="shared" si="2"/>
        <v>-100</v>
      </c>
      <c r="AD21" s="88">
        <f t="shared" si="2"/>
        <v>-100</v>
      </c>
      <c r="AE21" s="88">
        <f t="shared" si="2"/>
        <v>-100</v>
      </c>
      <c r="AF21" s="88">
        <f t="shared" si="2"/>
        <v>-100</v>
      </c>
      <c r="AG21" s="88">
        <f t="shared" si="2"/>
        <v>-100</v>
      </c>
      <c r="AH21" s="88">
        <f t="shared" ref="AH21:BW21" si="3" xml:space="preserve"> -1 * AH20</f>
        <v>-100</v>
      </c>
      <c r="AI21" s="88">
        <f t="shared" si="3"/>
        <v>-100</v>
      </c>
      <c r="AJ21" s="88">
        <f t="shared" si="3"/>
        <v>-100</v>
      </c>
      <c r="AK21" s="88">
        <f t="shared" si="3"/>
        <v>-100</v>
      </c>
      <c r="AL21" s="88">
        <f t="shared" si="3"/>
        <v>-100</v>
      </c>
      <c r="AM21" s="88">
        <f t="shared" si="3"/>
        <v>-100</v>
      </c>
      <c r="AN21" s="88">
        <f t="shared" si="3"/>
        <v>-100</v>
      </c>
      <c r="AO21" s="88">
        <f t="shared" si="3"/>
        <v>-100</v>
      </c>
      <c r="AP21" s="88">
        <f t="shared" si="3"/>
        <v>-100</v>
      </c>
      <c r="AQ21" s="88">
        <f t="shared" si="3"/>
        <v>-100</v>
      </c>
      <c r="AR21" s="88">
        <f t="shared" si="3"/>
        <v>-100</v>
      </c>
      <c r="AS21" s="88">
        <f t="shared" si="3"/>
        <v>-100</v>
      </c>
      <c r="AT21" s="88">
        <f t="shared" si="3"/>
        <v>-100</v>
      </c>
      <c r="AU21" s="88">
        <f t="shared" si="3"/>
        <v>-100</v>
      </c>
      <c r="AV21" s="88">
        <f t="shared" si="3"/>
        <v>-100</v>
      </c>
      <c r="AW21" s="88">
        <f t="shared" si="3"/>
        <v>-100</v>
      </c>
      <c r="AX21" s="88">
        <f t="shared" si="3"/>
        <v>-100</v>
      </c>
      <c r="AY21" s="88">
        <f t="shared" si="3"/>
        <v>-100</v>
      </c>
      <c r="AZ21" s="88">
        <f t="shared" si="3"/>
        <v>-100</v>
      </c>
      <c r="BA21" s="88">
        <f t="shared" si="3"/>
        <v>-100</v>
      </c>
      <c r="BB21" s="88">
        <f t="shared" si="3"/>
        <v>-100</v>
      </c>
      <c r="BC21" s="88">
        <f t="shared" si="3"/>
        <v>-100</v>
      </c>
      <c r="BD21" s="88">
        <f t="shared" si="3"/>
        <v>-100</v>
      </c>
      <c r="BE21" s="88">
        <f t="shared" si="3"/>
        <v>-100</v>
      </c>
      <c r="BF21" s="88">
        <f t="shared" si="3"/>
        <v>-100</v>
      </c>
      <c r="BG21" s="88">
        <f t="shared" si="3"/>
        <v>-100</v>
      </c>
      <c r="BH21" s="88">
        <f t="shared" si="3"/>
        <v>-100</v>
      </c>
      <c r="BI21" s="88">
        <f t="shared" si="3"/>
        <v>-100</v>
      </c>
      <c r="BJ21" s="88">
        <f t="shared" si="3"/>
        <v>-100</v>
      </c>
      <c r="BK21" s="88">
        <f t="shared" si="3"/>
        <v>-100</v>
      </c>
      <c r="BL21" s="88">
        <f t="shared" si="3"/>
        <v>-100</v>
      </c>
      <c r="BM21" s="88">
        <f t="shared" si="3"/>
        <v>-100</v>
      </c>
      <c r="BN21" s="88">
        <f t="shared" si="3"/>
        <v>-100</v>
      </c>
      <c r="BO21" s="88">
        <f t="shared" si="3"/>
        <v>-100</v>
      </c>
      <c r="BP21" s="88">
        <f t="shared" si="3"/>
        <v>-100</v>
      </c>
      <c r="BQ21" s="88">
        <f t="shared" si="3"/>
        <v>-100</v>
      </c>
      <c r="BR21" s="88">
        <f t="shared" si="3"/>
        <v>-100</v>
      </c>
      <c r="BS21" s="88">
        <f t="shared" si="3"/>
        <v>-100</v>
      </c>
      <c r="BT21" s="88">
        <f t="shared" si="3"/>
        <v>-100</v>
      </c>
      <c r="BU21" s="88">
        <f t="shared" si="3"/>
        <v>-100</v>
      </c>
      <c r="BV21" s="88">
        <f t="shared" si="3"/>
        <v>-100</v>
      </c>
      <c r="BW21" s="88">
        <f t="shared" si="3"/>
        <v>-100</v>
      </c>
      <c r="BX21" s="80"/>
    </row>
    <row r="22" spans="1:76" s="39" customFormat="1" ht="14.4" x14ac:dyDescent="0.25">
      <c r="A22" s="52"/>
      <c r="B22" s="52"/>
      <c r="C22" s="53"/>
      <c r="D22" s="54"/>
      <c r="E22" s="88"/>
      <c r="F22" s="88"/>
      <c r="G22" s="88"/>
      <c r="H22" s="88"/>
      <c r="I22" s="88"/>
      <c r="J22" s="88"/>
      <c r="K22" s="88"/>
      <c r="L22" s="88"/>
      <c r="M22" s="88"/>
      <c r="N22" s="88"/>
      <c r="O22" s="88"/>
      <c r="P22" s="88"/>
      <c r="Q22" s="88"/>
      <c r="R22" s="88"/>
      <c r="S22" s="88"/>
      <c r="T22" s="88"/>
      <c r="U22" s="88"/>
      <c r="V22" s="88"/>
      <c r="W22" s="88"/>
      <c r="X22" s="88"/>
      <c r="Y22" s="88"/>
      <c r="Z22" s="88"/>
      <c r="AA22" s="88"/>
      <c r="AB22" s="88"/>
      <c r="AC22" s="88"/>
      <c r="AD22" s="88"/>
      <c r="AE22" s="88"/>
      <c r="AF22" s="88"/>
      <c r="AG22" s="88"/>
      <c r="AH22" s="80"/>
      <c r="AI22" s="80"/>
      <c r="AJ22" s="80"/>
      <c r="AK22" s="80"/>
      <c r="AL22" s="80"/>
      <c r="AM22" s="80"/>
      <c r="AN22" s="80"/>
      <c r="AO22" s="80"/>
      <c r="AP22" s="80"/>
      <c r="AQ22" s="80"/>
      <c r="AR22" s="80"/>
      <c r="AS22" s="80"/>
      <c r="AT22" s="80"/>
      <c r="AU22" s="80"/>
      <c r="AV22" s="80"/>
      <c r="AW22" s="80"/>
      <c r="AX22" s="80"/>
      <c r="AY22" s="80"/>
      <c r="AZ22" s="80"/>
      <c r="BA22" s="80"/>
      <c r="BB22" s="80"/>
      <c r="BC22" s="80"/>
      <c r="BD22" s="80"/>
      <c r="BE22" s="80"/>
      <c r="BF22" s="80"/>
      <c r="BG22" s="80"/>
      <c r="BH22" s="80"/>
      <c r="BI22" s="80"/>
      <c r="BJ22" s="80"/>
      <c r="BK22" s="80"/>
      <c r="BL22" s="80"/>
      <c r="BM22" s="80"/>
      <c r="BN22" s="80"/>
      <c r="BO22" s="80"/>
      <c r="BP22" s="80"/>
      <c r="BQ22" s="80"/>
      <c r="BR22" s="80"/>
      <c r="BS22" s="80"/>
      <c r="BT22" s="80"/>
      <c r="BU22" s="80"/>
      <c r="BV22" s="80"/>
      <c r="BW22" s="80"/>
      <c r="BX22" s="80"/>
    </row>
  </sheetData>
  <phoneticPr fontId="2" type="noConversion"/>
  <conditionalFormatting sqref="F2">
    <cfRule type="cellIs" dxfId="3" priority="1" stopIfTrue="1" operator="notEqual">
      <formula>0</formula>
    </cfRule>
    <cfRule type="cellIs" dxfId="2" priority="2" stopIfTrue="1" operator="equal">
      <formula>""</formula>
    </cfRule>
  </conditionalFormatting>
  <conditionalFormatting sqref="J3:BW3">
    <cfRule type="cellIs" dxfId="1" priority="5" stopIfTrue="1" operator="equal">
      <formula>"Pre-fcst"</formula>
    </cfRule>
    <cfRule type="cellIs" dxfId="0" priority="6" stopIfTrue="1" operator="equal">
      <formula>"Forecast"</formula>
    </cfRule>
  </conditionalFormatting>
  <printOptions verticalCentered="1" headings="1"/>
  <pageMargins left="0.74803149606299213" right="0.74803149606299213" top="0.98425196850393704" bottom="0.98425196850393704" header="0.51181102362204722" footer="0.51181102362204722"/>
  <pageSetup paperSize="9" scale="55" orientation="landscape" blackAndWhite="1" r:id="rId1"/>
  <headerFooter alignWithMargins="0">
    <oddHeader>&amp;L&amp;"Arial,Bold"&amp;14F1F9 Training Model&amp;C&amp;"Arial,Bold"&amp;14Sheet: &amp;A&amp;R&amp;"Arial,Bold"&amp;14CONFIDENTIAL</oddHeader>
    <oddFooter>&amp;L&amp;F ( Printed on &amp;D at &amp;T )&amp;RPage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14</vt:i4>
      </vt:variant>
      <vt:variant>
        <vt:lpstr>Named Ranges</vt:lpstr>
      </vt:variant>
      <vt:variant>
        <vt:i4>28</vt:i4>
      </vt:variant>
    </vt:vector>
  </HeadingPairs>
  <TitlesOfParts>
    <vt:vector size="42" baseType="lpstr">
      <vt:lpstr>Cover</vt:lpstr>
      <vt:lpstr>InpC</vt:lpstr>
      <vt:lpstr>InpS</vt:lpstr>
      <vt:lpstr>Time</vt:lpstr>
      <vt:lpstr>OpRev</vt:lpstr>
      <vt:lpstr>OpCost</vt:lpstr>
      <vt:lpstr>NCA</vt:lpstr>
      <vt:lpstr>Tax</vt:lpstr>
      <vt:lpstr>Equity</vt:lpstr>
      <vt:lpstr>Debt</vt:lpstr>
      <vt:lpstr>FinStat</vt:lpstr>
      <vt:lpstr>Ratio</vt:lpstr>
      <vt:lpstr>Check</vt:lpstr>
      <vt:lpstr>temp</vt:lpstr>
      <vt:lpstr>CHK_TOL</vt:lpstr>
      <vt:lpstr>Check!Print_Area</vt:lpstr>
      <vt:lpstr>Debt!Print_Area</vt:lpstr>
      <vt:lpstr>Equity!Print_Area</vt:lpstr>
      <vt:lpstr>InpC!Print_Area</vt:lpstr>
      <vt:lpstr>InpS!Print_Area</vt:lpstr>
      <vt:lpstr>NCA!Print_Area</vt:lpstr>
      <vt:lpstr>OpCost!Print_Area</vt:lpstr>
      <vt:lpstr>OpRev!Print_Area</vt:lpstr>
      <vt:lpstr>Ratio!Print_Area</vt:lpstr>
      <vt:lpstr>Tax!Print_Area</vt:lpstr>
      <vt:lpstr>temp!Print_Area</vt:lpstr>
      <vt:lpstr>Time!Print_Area</vt:lpstr>
      <vt:lpstr>Check!Print_Titles</vt:lpstr>
      <vt:lpstr>Debt!Print_Titles</vt:lpstr>
      <vt:lpstr>Equity!Print_Titles</vt:lpstr>
      <vt:lpstr>FinStat!Print_Titles</vt:lpstr>
      <vt:lpstr>InpC!Print_Titles</vt:lpstr>
      <vt:lpstr>InpS!Print_Titles</vt:lpstr>
      <vt:lpstr>NCA!Print_Titles</vt:lpstr>
      <vt:lpstr>OpCost!Print_Titles</vt:lpstr>
      <vt:lpstr>OpRev!Print_Titles</vt:lpstr>
      <vt:lpstr>Ratio!Print_Titles</vt:lpstr>
      <vt:lpstr>Tax!Print_Titles</vt:lpstr>
      <vt:lpstr>temp!Print_Titles</vt:lpstr>
      <vt:lpstr>Time!Print_Titles</vt:lpstr>
      <vt:lpstr>Smu</vt:lpstr>
      <vt:lpstr>SUM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F1F9</dc:creator>
  <cp:lastModifiedBy>ibrahim handu</cp:lastModifiedBy>
  <cp:lastPrinted>2020-05-18T07:10:18Z</cp:lastPrinted>
  <dcterms:created xsi:type="dcterms:W3CDTF">2004-05-12T17:06:52Z</dcterms:created>
  <dcterms:modified xsi:type="dcterms:W3CDTF">2025-01-29T22:11:02Z</dcterms:modified>
  <cp:contentStatus/>
</cp:coreProperties>
</file>