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375\AC\Temp\"/>
    </mc:Choice>
  </mc:AlternateContent>
  <xr:revisionPtr revIDLastSave="336" documentId="8_{8DEB3A7E-1D0E-41BF-A587-8CD3C20D8A5D}" xr6:coauthVersionLast="47" xr6:coauthVersionMax="47" xr10:uidLastSave="{8015B389-22D3-492A-9E20-505E35055146}"/>
  <bookViews>
    <workbookView xWindow="-60" yWindow="-60" windowWidth="15480" windowHeight="11640" tabRatio="650" firstSheet="6" activeTab="6" xr2:uid="{00000000-000D-0000-FFFF-FFFF00000000}"/>
  </bookViews>
  <sheets>
    <sheet name="Tenttitulokset" sheetId="7" r:id="rId1"/>
    <sheet name="Toimittajat" sheetId="17" r:id="rId2"/>
    <sheet name="Myymälä" sheetId="6" r:id="rId3"/>
    <sheet name="Jäsennysluettelo" sheetId="19" r:id="rId4"/>
    <sheet name="As Oy Sinisorsa huoneistoluette" sheetId="16" r:id="rId5"/>
    <sheet name="Lukumaarat_Teht 6" sheetId="10" r:id="rId6"/>
    <sheet name="Tallenna" sheetId="12" r:id="rId7"/>
    <sheet name="Muotoilu_teh1" sheetId="21" r:id="rId8"/>
    <sheet name="Muotoilu_teht2" sheetId="20" r:id="rId9"/>
    <sheet name="Muotoilu_teht3" sheetId="22" r:id="rId10"/>
    <sheet name="Muotoilu_teht4" sheetId="23" r:id="rId11"/>
    <sheet name="Muotoilu_teht5" sheetId="24" r:id="rId12"/>
    <sheet name="Muotoilu_teht6" sheetId="25" r:id="rId13"/>
    <sheet name="Muotoilu_teht7" sheetId="26" r:id="rId14"/>
    <sheet name="Pyoristys_teht1" sheetId="28" r:id="rId15"/>
    <sheet name="Pyoristys_teht2" sheetId="29" r:id="rId16"/>
    <sheet name="Pyoristys_teht3" sheetId="30" r:id="rId17"/>
    <sheet name="Pyoristys_teht4" sheetId="31" r:id="rId18"/>
    <sheet name="Pyoristys_teht5" sheetId="32" r:id="rId19"/>
    <sheet name="Pyoristys_teht6" sheetId="27" r:id="rId20"/>
    <sheet name="Pyoristys_teht7" sheetId="33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3" l="1"/>
  <c r="D8" i="33"/>
  <c r="D7" i="33"/>
  <c r="D6" i="33"/>
  <c r="D5" i="33"/>
  <c r="D4" i="33"/>
  <c r="C7" i="32"/>
  <c r="B7" i="32"/>
  <c r="C6" i="32"/>
  <c r="B6" i="32"/>
  <c r="C5" i="32"/>
  <c r="B5" i="32"/>
  <c r="C10" i="31"/>
  <c r="B10" i="31"/>
  <c r="C9" i="31"/>
  <c r="B9" i="31"/>
  <c r="C8" i="31"/>
  <c r="B8" i="31"/>
  <c r="C7" i="31"/>
  <c r="B7" i="31"/>
  <c r="C6" i="31"/>
  <c r="B6" i="31"/>
  <c r="C5" i="31"/>
  <c r="B5" i="31"/>
  <c r="C4" i="31"/>
  <c r="B4" i="31"/>
  <c r="C3" i="31"/>
  <c r="B3" i="31"/>
  <c r="C7" i="30"/>
  <c r="D7" i="30" s="1"/>
  <c r="C6" i="30"/>
  <c r="D6" i="30" s="1"/>
  <c r="C5" i="30"/>
  <c r="D5" i="30" s="1"/>
  <c r="C4" i="30"/>
  <c r="D4" i="30" s="1"/>
  <c r="B7" i="29"/>
  <c r="B6" i="29"/>
  <c r="B5" i="29"/>
  <c r="B4" i="29"/>
  <c r="B3" i="29"/>
  <c r="B6" i="28"/>
  <c r="B5" i="28"/>
  <c r="B4" i="28"/>
  <c r="F15" i="27"/>
  <c r="G15" i="27" s="1"/>
  <c r="F14" i="27"/>
  <c r="G14" i="27" s="1"/>
  <c r="F13" i="27"/>
  <c r="G13" i="27" s="1"/>
  <c r="F12" i="27"/>
  <c r="G12" i="27" s="1"/>
  <c r="F11" i="27"/>
  <c r="G11" i="27" s="1"/>
  <c r="F10" i="27"/>
  <c r="G10" i="27" s="1"/>
  <c r="F9" i="27"/>
  <c r="G9" i="27" s="1"/>
  <c r="F8" i="27"/>
  <c r="G8" i="27" s="1"/>
  <c r="F7" i="27"/>
  <c r="G7" i="27" s="1"/>
  <c r="F6" i="27"/>
  <c r="G6" i="27" s="1"/>
  <c r="F5" i="27"/>
  <c r="G5" i="27" s="1"/>
  <c r="F4" i="27"/>
  <c r="G4" i="27" s="1"/>
  <c r="E4" i="26"/>
  <c r="E3" i="26"/>
  <c r="E2" i="26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G11" i="23"/>
  <c r="G10" i="23"/>
  <c r="G9" i="23"/>
  <c r="G5" i="23"/>
  <c r="G4" i="23"/>
  <c r="G3" i="23"/>
  <c r="C5" i="22"/>
  <c r="G14" i="22"/>
  <c r="H14" i="22" s="1"/>
  <c r="G13" i="22"/>
  <c r="H13" i="22" s="1"/>
  <c r="G12" i="22"/>
  <c r="H12" i="22" s="1"/>
  <c r="G11" i="22"/>
  <c r="H11" i="22" s="1"/>
  <c r="G10" i="22"/>
  <c r="H10" i="22" s="1"/>
  <c r="G9" i="22"/>
  <c r="H9" i="22" s="1"/>
  <c r="H18" i="22" s="1"/>
  <c r="E12" i="20"/>
  <c r="D12" i="20"/>
  <c r="C12" i="20"/>
  <c r="B12" i="20"/>
  <c r="E6" i="20"/>
  <c r="D6" i="20"/>
  <c r="C6" i="20"/>
  <c r="B6" i="20"/>
  <c r="D9" i="21"/>
  <c r="D8" i="21"/>
  <c r="D7" i="21"/>
  <c r="D6" i="21"/>
  <c r="D5" i="21"/>
  <c r="D4" i="21"/>
  <c r="D3" i="21"/>
  <c r="G16" i="10"/>
  <c r="G15" i="10"/>
  <c r="G14" i="10"/>
  <c r="G13" i="10"/>
  <c r="G8" i="10"/>
  <c r="G10" i="10"/>
  <c r="G9" i="10"/>
  <c r="H11" i="16"/>
  <c r="H10" i="16"/>
  <c r="H9" i="16"/>
  <c r="E10" i="19"/>
  <c r="E9" i="19"/>
  <c r="E8" i="19"/>
  <c r="E11" i="19" s="1"/>
  <c r="F10" i="6"/>
  <c r="F9" i="6"/>
  <c r="F8" i="6"/>
  <c r="F7" i="6"/>
  <c r="F6" i="6"/>
  <c r="E22" i="7"/>
  <c r="E21" i="7"/>
  <c r="E20" i="7"/>
  <c r="E19" i="7"/>
  <c r="E18" i="7"/>
  <c r="F11" i="17"/>
  <c r="F9" i="17"/>
  <c r="F10" i="17"/>
  <c r="E17" i="7"/>
  <c r="E11" i="7"/>
  <c r="E9" i="7"/>
  <c r="E10" i="7"/>
  <c r="B14" i="20" l="1"/>
  <c r="C14" i="20"/>
  <c r="D14" i="20"/>
  <c r="E14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virra</author>
    <author>default</author>
  </authors>
  <commentList>
    <comment ref="F8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 xml:space="preserve">
34
30
  4</t>
        </r>
      </text>
    </comment>
    <comment ref="F10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
Läsnä tentissä =
arvosanojen lukumäärä
arvosanat-sarakkeessa.</t>
        </r>
      </text>
    </comment>
    <comment ref="F15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luku-
määrä
</t>
        </r>
        <r>
          <rPr>
            <b/>
            <sz val="10"/>
            <color indexed="81"/>
            <rFont val="Tahoma"/>
            <family val="2"/>
          </rPr>
          <t xml:space="preserve">
6
8
5
4
3
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LKOL510-6</author>
  </authors>
  <commentList>
    <comment ref="E14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 xml:space="preserve">
5
11
9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LKOL510-6</author>
  </authors>
  <commentList>
    <comment ref="F4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
8
7
9
</t>
        </r>
        <r>
          <rPr>
            <b/>
            <u/>
            <sz val="11"/>
            <color indexed="81"/>
            <rFont val="Tahoma"/>
            <family val="2"/>
          </rPr>
          <t xml:space="preserve">    7</t>
        </r>
        <r>
          <rPr>
            <b/>
            <sz val="11"/>
            <color indexed="81"/>
            <rFont val="Tahoma"/>
            <family val="2"/>
          </rPr>
          <t xml:space="preserve">
31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virra</author>
  </authors>
  <commentList>
    <comment ref="E6" authorId="0" shapeId="0" xr:uid="{00000000-0006-0000-0300-000001000000}">
      <text>
        <r>
          <rPr>
            <b/>
            <sz val="10"/>
            <color indexed="81"/>
            <rFont val="Tahoma"/>
            <family val="2"/>
          </rPr>
          <t>19
  5
  6
30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virra</author>
  </authors>
  <commentList>
    <comment ref="G14" authorId="0" shapeId="0" xr:uid="{00000000-0006-0000-0400-000001000000}">
      <text>
        <r>
          <rPr>
            <b/>
            <sz val="10"/>
            <color indexed="81"/>
            <rFont val="Tahoma"/>
            <family val="2"/>
          </rPr>
          <t>10
12
  2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virra</author>
  </authors>
  <commentList>
    <comment ref="H7" authorId="0" shapeId="0" xr:uid="{00000000-0006-0000-0500-000001000000}">
      <text>
        <r>
          <rPr>
            <b/>
            <sz val="10"/>
            <color indexed="81"/>
            <rFont val="Tahoma"/>
            <family val="2"/>
          </rPr>
          <t xml:space="preserve">
-1,1
    4
   -6</t>
        </r>
      </text>
    </comment>
    <comment ref="H12" authorId="0" shapeId="0" xr:uid="{00000000-0006-0000-0500-000002000000}">
      <text>
        <r>
          <rPr>
            <b/>
            <sz val="10"/>
            <color indexed="81"/>
            <rFont val="Tahoma"/>
            <family val="2"/>
          </rPr>
          <t xml:space="preserve">
5
6
1
12</t>
        </r>
      </text>
    </comment>
  </commentList>
</comments>
</file>

<file path=xl/sharedStrings.xml><?xml version="1.0" encoding="utf-8"?>
<sst xmlns="http://schemas.openxmlformats.org/spreadsheetml/2006/main" count="557" uniqueCount="386">
  <si>
    <t>Taulukossa on erään opiskelijaryhmän tenttitulokset.</t>
  </si>
  <si>
    <t xml:space="preserve"> 1.  Muuta laskenta-arkin nimi Teht1 nimeksi Tenttitulokset.</t>
  </si>
  <si>
    <t xml:space="preserve"> 2.  Määritä funktioiden avulla lukumäärät pikkutaulukoihin.</t>
  </si>
  <si>
    <t xml:space="preserve"> 3.  Määritä alempaan taulukkoon kuinka monta kappaletta mitäkin arvosanaa tuli.</t>
  </si>
  <si>
    <t>Opiskelijat</t>
  </si>
  <si>
    <t>arvosanat</t>
  </si>
  <si>
    <t>Opiskelijamäärät</t>
  </si>
  <si>
    <t>Aro Marja-Niina</t>
  </si>
  <si>
    <t>lukumäärä</t>
  </si>
  <si>
    <t>Tarkista</t>
  </si>
  <si>
    <t>Degerman Mira</t>
  </si>
  <si>
    <t>Opiskelijoiden määrä</t>
  </si>
  <si>
    <t>Eskola Arja</t>
  </si>
  <si>
    <t>Läsnä tentissä</t>
  </si>
  <si>
    <t>Vihje</t>
  </si>
  <si>
    <t>Forsen Gun</t>
  </si>
  <si>
    <t>Poissa tentistä</t>
  </si>
  <si>
    <t>Forsgren Asko</t>
  </si>
  <si>
    <t>Haaparanta Niko</t>
  </si>
  <si>
    <t>Haavikko Mikko</t>
  </si>
  <si>
    <t>Halonen Taru</t>
  </si>
  <si>
    <t>Arvosanajakauma</t>
  </si>
  <si>
    <t>Hartola Mari</t>
  </si>
  <si>
    <t>arvosana</t>
  </si>
  <si>
    <t>Ilmala Reko</t>
  </si>
  <si>
    <t>Isojoki Jaska</t>
  </si>
  <si>
    <t>Jakosuo Eeva</t>
  </si>
  <si>
    <t>Kallio Helen</t>
  </si>
  <si>
    <t>Lehtinen Leena</t>
  </si>
  <si>
    <t>Liponkoski Isto</t>
  </si>
  <si>
    <t>Mustalammi Tane</t>
  </si>
  <si>
    <t>Niinistö Sauli</t>
  </si>
  <si>
    <t>Norola Kalle</t>
  </si>
  <si>
    <t>Oskunsuo Virve</t>
  </si>
  <si>
    <t>Palomäki Jani</t>
  </si>
  <si>
    <t>Passinen Mika</t>
  </si>
  <si>
    <t>Qvist Mirella</t>
  </si>
  <si>
    <t>Raanu Eija</t>
  </si>
  <si>
    <t>Reinikka Veli</t>
  </si>
  <si>
    <t>Ruokosuo Einar</t>
  </si>
  <si>
    <t>Salmi Ulla</t>
  </si>
  <si>
    <t>Selkämeri Viivi</t>
  </si>
  <si>
    <t>Tupala Salla</t>
  </si>
  <si>
    <t>Uimajärvi Lumme</t>
  </si>
  <si>
    <t>Uosukainen Riitta</t>
  </si>
  <si>
    <t>Vertola Ilmari</t>
  </si>
  <si>
    <t>Westaman Stella</t>
  </si>
  <si>
    <t>Viitanen Keijo</t>
  </si>
  <si>
    <t>Ylönen Veli</t>
  </si>
  <si>
    <t xml:space="preserve"> 1.  Muuta laskenta-arkin nimeksi Toimittajat</t>
  </si>
  <si>
    <t xml:space="preserve"> 2.  Määritä funktion avulla kuinka monta tuotetta on kultakin toimittajalta.</t>
  </si>
  <si>
    <t>Tuote</t>
  </si>
  <si>
    <t>Toimittaja</t>
  </si>
  <si>
    <t>Kismet</t>
  </si>
  <si>
    <t>Fazer</t>
  </si>
  <si>
    <t>Laku-Pekka</t>
  </si>
  <si>
    <t>Brunberg</t>
  </si>
  <si>
    <t>tuotteita kpl</t>
  </si>
  <si>
    <t>Sininen Suklaa</t>
  </si>
  <si>
    <t>Purkka</t>
  </si>
  <si>
    <t>Panda</t>
  </si>
  <si>
    <t>Neekerin Suukko</t>
  </si>
  <si>
    <t>Geisha</t>
  </si>
  <si>
    <t>Fazerina</t>
  </si>
  <si>
    <t>Tupla</t>
  </si>
  <si>
    <t>Ranskal. pastilli</t>
  </si>
  <si>
    <t>Englantilainen laku</t>
  </si>
  <si>
    <t>Lakumatto</t>
  </si>
  <si>
    <t>Suffeli</t>
  </si>
  <si>
    <t>Tripla</t>
  </si>
  <si>
    <t>Lakutoffee</t>
  </si>
  <si>
    <t>Kinuskirae</t>
  </si>
  <si>
    <t>Amerikkalaiset</t>
  </si>
  <si>
    <t>Eurokolikot</t>
  </si>
  <si>
    <t>Foffeli</t>
  </si>
  <si>
    <t>Kermatoffee</t>
  </si>
  <si>
    <t>Sisu</t>
  </si>
  <si>
    <t>Makupala</t>
  </si>
  <si>
    <t>Täytelaku</t>
  </si>
  <si>
    <t>Liköörikonvehti</t>
  </si>
  <si>
    <t>Merkkarit</t>
  </si>
  <si>
    <t>Määritä funktion avulla pikkutaulukkoon kuinka monta myyjää on kussakin myymälässä.</t>
  </si>
  <si>
    <t>Myyjä</t>
  </si>
  <si>
    <t>Myymälä</t>
  </si>
  <si>
    <t>Myynti</t>
  </si>
  <si>
    <t>Myyjiä</t>
  </si>
  <si>
    <t>Rami Kalle</t>
  </si>
  <si>
    <t>Helsinki</t>
  </si>
  <si>
    <t>Viitanen Helena</t>
  </si>
  <si>
    <t>Lahti</t>
  </si>
  <si>
    <t>Turku</t>
  </si>
  <si>
    <t>Sunila Kati</t>
  </si>
  <si>
    <t>Joensuu</t>
  </si>
  <si>
    <t>Rahikainen Vili</t>
  </si>
  <si>
    <t>Herala Oili</t>
  </si>
  <si>
    <t>Yhteensä:</t>
  </si>
  <si>
    <t>Juntunen Rami</t>
  </si>
  <si>
    <t>Hassinen Ulla</t>
  </si>
  <si>
    <t>Jaakkola Janne</t>
  </si>
  <si>
    <t>Joki Olli</t>
  </si>
  <si>
    <t>Kaarela Toini</t>
  </si>
  <si>
    <t>Bäckman Lars</t>
  </si>
  <si>
    <t>Javanainen Kai</t>
  </si>
  <si>
    <t>Uusikylä Esa</t>
  </si>
  <si>
    <t>Äikiö Hannes</t>
  </si>
  <si>
    <t>Samsted Aino</t>
  </si>
  <si>
    <t>Kåla Kim</t>
  </si>
  <si>
    <t>Herrala Akseli</t>
  </si>
  <si>
    <t>Vainio Kirsi</t>
  </si>
  <si>
    <t>Suurimies Jari</t>
  </si>
  <si>
    <t>Hämeenseppä Aki</t>
  </si>
  <si>
    <t>Selkonen Erja</t>
  </si>
  <si>
    <t>Kannisto Leena</t>
  </si>
  <si>
    <t>Helminen Veikko</t>
  </si>
  <si>
    <t>Isomäki Erkki</t>
  </si>
  <si>
    <t>Mäkinen Evert</t>
  </si>
  <si>
    <t>Nieminen Sanni</t>
  </si>
  <si>
    <t>Ollila Isto</t>
  </si>
  <si>
    <t>Varjonen Donna</t>
  </si>
  <si>
    <t>Qvist Elena</t>
  </si>
  <si>
    <t>Äijälä Kimmo</t>
  </si>
  <si>
    <t>Satupolku Heli</t>
  </si>
  <si>
    <t>Taulukossa on Saunakylän urheiluyhdistyksen jäsenluettelo.</t>
  </si>
  <si>
    <t>Laske funktioiden avulla lukumäärät Maksuajat-taulukkoon.</t>
  </si>
  <si>
    <t>Jäsenmaksujen maksupäivät</t>
  </si>
  <si>
    <t>pvm</t>
  </si>
  <si>
    <t>Maksuajat</t>
  </si>
  <si>
    <t>kappaletta</t>
  </si>
  <si>
    <t>Askola Enni</t>
  </si>
  <si>
    <t>Maksanut tammikuussa</t>
  </si>
  <si>
    <t>Back Henry</t>
  </si>
  <si>
    <t>Maksanut myöhemmin</t>
  </si>
  <si>
    <t>Finn Merita</t>
  </si>
  <si>
    <t>Jäsenmaksu maksamatta</t>
  </si>
  <si>
    <t>Forsen Gunnar</t>
  </si>
  <si>
    <t>Jäsenten lukumäärä</t>
  </si>
  <si>
    <t>Gunell Minerva</t>
  </si>
  <si>
    <t>Halonen Tarja</t>
  </si>
  <si>
    <t>Haimo Ulla</t>
  </si>
  <si>
    <t>Kujala Kalle</t>
  </si>
  <si>
    <t>Merkola Iiro</t>
  </si>
  <si>
    <t>Saarinen Heljä</t>
  </si>
  <si>
    <t>Untamoinen Ulla</t>
  </si>
  <si>
    <t>Taulukossa on erään rakenteilla olevan kerrostalon As Oy Sinisorsa huoneistoluettelo.</t>
  </si>
  <si>
    <t xml:space="preserve"> 1.  Muuta laskenta-arkin nimeksi As Oy Sinisorsa</t>
  </si>
  <si>
    <t xml:space="preserve"> 2.  Määritä funktion avulla eri huoneistotyyppien lukumäärät talossa.</t>
  </si>
  <si>
    <t>Huon.</t>
  </si>
  <si>
    <t>pinta-ala</t>
  </si>
  <si>
    <t>Hinta</t>
  </si>
  <si>
    <t>nro</t>
  </si>
  <si>
    <t>Kerros</t>
  </si>
  <si>
    <t>tyyppi</t>
  </si>
  <si>
    <r>
      <t>m</t>
    </r>
    <r>
      <rPr>
        <vertAlign val="superscript"/>
        <sz val="10"/>
        <rFont val="Arial"/>
        <family val="2"/>
      </rPr>
      <t>2</t>
    </r>
  </si>
  <si>
    <t>euroa</t>
  </si>
  <si>
    <t>A1</t>
  </si>
  <si>
    <t>2</t>
  </si>
  <si>
    <t>3h+k+s</t>
  </si>
  <si>
    <t>Huoneistotyyppi</t>
  </si>
  <si>
    <t>A2</t>
  </si>
  <si>
    <t>2h+kk+s</t>
  </si>
  <si>
    <t>A3</t>
  </si>
  <si>
    <t>A4</t>
  </si>
  <si>
    <t>4h+k+s</t>
  </si>
  <si>
    <t>A5</t>
  </si>
  <si>
    <t>3</t>
  </si>
  <si>
    <t>A6</t>
  </si>
  <si>
    <t>A7</t>
  </si>
  <si>
    <t>A8</t>
  </si>
  <si>
    <t>A9</t>
  </si>
  <si>
    <t>4</t>
  </si>
  <si>
    <t>A10</t>
  </si>
  <si>
    <t>A11</t>
  </si>
  <si>
    <t>A12</t>
  </si>
  <si>
    <t>A13</t>
  </si>
  <si>
    <t>5</t>
  </si>
  <si>
    <t>A14</t>
  </si>
  <si>
    <t>A15</t>
  </si>
  <si>
    <t>A16</t>
  </si>
  <si>
    <t>A17</t>
  </si>
  <si>
    <t>6</t>
  </si>
  <si>
    <t>A18</t>
  </si>
  <si>
    <t>A19</t>
  </si>
  <si>
    <t>A20</t>
  </si>
  <si>
    <t>7</t>
  </si>
  <si>
    <t>A21</t>
  </si>
  <si>
    <t>A22</t>
  </si>
  <si>
    <t>A23</t>
  </si>
  <si>
    <t>8</t>
  </si>
  <si>
    <t>A24</t>
  </si>
  <si>
    <t>Määritä funktioiden avulla arvot pikkutaulukoihin.</t>
  </si>
  <si>
    <t>Lämpötilat, maaliskuu</t>
  </si>
  <si>
    <t>Päivä</t>
  </si>
  <si>
    <r>
      <t xml:space="preserve">Ilma </t>
    </r>
    <r>
      <rPr>
        <b/>
        <vertAlign val="superscript"/>
        <sz val="10"/>
        <color indexed="56"/>
        <rFont val="Arial"/>
        <family val="2"/>
      </rPr>
      <t>o</t>
    </r>
    <r>
      <rPr>
        <b/>
        <sz val="10"/>
        <color indexed="56"/>
        <rFont val="Arial"/>
        <family val="2"/>
      </rPr>
      <t>C</t>
    </r>
  </si>
  <si>
    <t>Sää</t>
  </si>
  <si>
    <t>Pouta</t>
  </si>
  <si>
    <t>Lämpötilat °C</t>
  </si>
  <si>
    <t>Räntäsade</t>
  </si>
  <si>
    <t>Ilman keskilämpötila</t>
  </si>
  <si>
    <t>Lämpimin arvo</t>
  </si>
  <si>
    <t>Kylmin arvo</t>
  </si>
  <si>
    <t>Vesisade</t>
  </si>
  <si>
    <t>Pilvinen</t>
  </si>
  <si>
    <t>Sadepäivien lkm:</t>
  </si>
  <si>
    <t>Lumisade</t>
  </si>
  <si>
    <t>Sadepäiviä yht:</t>
  </si>
  <si>
    <t>Aurinkoinen</t>
  </si>
  <si>
    <t>Poista ylimääräiset tyhjät laskenta-arkit työkirjasta ja tallenna työsi sen jälkeen!</t>
  </si>
  <si>
    <t>Asiakas</t>
  </si>
  <si>
    <t>Ostot</t>
  </si>
  <si>
    <t>alennus%</t>
  </si>
  <si>
    <t>alennus €</t>
  </si>
  <si>
    <t>Merisalo</t>
  </si>
  <si>
    <t>Toivola</t>
  </si>
  <si>
    <t>Saarinen</t>
  </si>
  <si>
    <t>Lahtinen</t>
  </si>
  <si>
    <t>Luoto</t>
  </si>
  <si>
    <t>Jokela</t>
  </si>
  <si>
    <t>Hietaranta</t>
  </si>
  <si>
    <t>huhti</t>
  </si>
  <si>
    <t>touko</t>
  </si>
  <si>
    <t>kesä</t>
  </si>
  <si>
    <t>heinä</t>
  </si>
  <si>
    <t>TULOT</t>
  </si>
  <si>
    <t>Lipunmyynti</t>
  </si>
  <si>
    <t>Kahvio</t>
  </si>
  <si>
    <t>Myyjäiset ym.</t>
  </si>
  <si>
    <t>Tulot yhteensä</t>
  </si>
  <si>
    <t>MENOT</t>
  </si>
  <si>
    <t>Vuokrat</t>
  </si>
  <si>
    <t>Palkat</t>
  </si>
  <si>
    <t>Muut</t>
  </si>
  <si>
    <t>Menot yhteensä</t>
  </si>
  <si>
    <t>VOITTO/TAPPIO</t>
  </si>
  <si>
    <t>TYÖRAPORTTI</t>
  </si>
  <si>
    <t>Mikko Mekaanikko</t>
  </si>
  <si>
    <t>päiväys</t>
  </si>
  <si>
    <t>ALOITUS</t>
  </si>
  <si>
    <t>LOPETUS</t>
  </si>
  <si>
    <t>tunti-</t>
  </si>
  <si>
    <t>Käytetty</t>
  </si>
  <si>
    <t>Toimenpiteen</t>
  </si>
  <si>
    <t>Työ</t>
  </si>
  <si>
    <t>klo</t>
  </si>
  <si>
    <t>veloitus</t>
  </si>
  <si>
    <t>aika</t>
  </si>
  <si>
    <t>hinta</t>
  </si>
  <si>
    <t>Ahola Matti</t>
  </si>
  <si>
    <t>Määräaikaishuolto</t>
  </si>
  <si>
    <t>Ketola Susan</t>
  </si>
  <si>
    <t>Pikkukorjaus</t>
  </si>
  <si>
    <t>Aalto Aili</t>
  </si>
  <si>
    <t>Puhdistus ja tark.</t>
  </si>
  <si>
    <t>Hermunen Daniel</t>
  </si>
  <si>
    <t>Vuosihuolto</t>
  </si>
  <si>
    <t>Koivumäki Alpo</t>
  </si>
  <si>
    <t>Osan vaihto</t>
  </si>
  <si>
    <t>Kaunisto Olli</t>
  </si>
  <si>
    <t>Korjaus</t>
  </si>
  <si>
    <t xml:space="preserve">    YHTEENSÄ</t>
  </si>
  <si>
    <t>Auto</t>
  </si>
  <si>
    <t>vuosimalli</t>
  </si>
  <si>
    <t>ajettu tkm</t>
  </si>
  <si>
    <t>Citroen Bx 19 Tzi Break</t>
  </si>
  <si>
    <t>HINNAT:</t>
  </si>
  <si>
    <t>Fiat Punto 60 3D</t>
  </si>
  <si>
    <t>keskihinta</t>
  </si>
  <si>
    <t>Ford Focus 1.6-16 Ambiente</t>
  </si>
  <si>
    <t>halvin hinta</t>
  </si>
  <si>
    <t>Ford Focus 1.6-16 Ghia</t>
  </si>
  <si>
    <t>kallein hinta</t>
  </si>
  <si>
    <t>Honda Civic 1.4i S 5D</t>
  </si>
  <si>
    <t>Nissan Almera 1.6 Si</t>
  </si>
  <si>
    <t>LUKUMÄÄRIÄ</t>
  </si>
  <si>
    <t>Nissan Maxima 2.0-24 QX 4D</t>
  </si>
  <si>
    <t>Autojen lukumäärä</t>
  </si>
  <si>
    <t>Nissan Micra 1.0 Hit 3D</t>
  </si>
  <si>
    <t>alle 17 000 maksavat</t>
  </si>
  <si>
    <t>Nissan Primera 1.6 Plus</t>
  </si>
  <si>
    <t>17 000 tai yli maksavat</t>
  </si>
  <si>
    <t>Nissan Primera 2.0 GX 4D</t>
  </si>
  <si>
    <t>Opel Astra 1.6i Eco Merit</t>
  </si>
  <si>
    <t>Opel Astra 1.6i GL 4D</t>
  </si>
  <si>
    <t>Opel Omega 2.0 GL STW 5D</t>
  </si>
  <si>
    <t>Opel Omega 2.2. Classic 4D</t>
  </si>
  <si>
    <t>Opel Vectra 2.0i-16 Sport 4D</t>
  </si>
  <si>
    <t>Renault Megane RN 1.6</t>
  </si>
  <si>
    <t>Volkswagen Beetle 2.0</t>
  </si>
  <si>
    <t>Volvo V70 2.5 TDI Sportswagon</t>
  </si>
  <si>
    <t xml:space="preserve">Lokakuun lopun lämpötilat (klo 14) </t>
  </si>
  <si>
    <t>päivä</t>
  </si>
  <si>
    <t>lämpötila 2002</t>
  </si>
  <si>
    <t>lämpötila 2003</t>
  </si>
  <si>
    <t>muutos</t>
  </si>
  <si>
    <r>
      <rPr>
        <b/>
        <sz val="10"/>
        <color rgb="FF000000"/>
        <rFont val="Arial"/>
      </rPr>
      <t xml:space="preserve">Sadepäivien lukumäärä 1961 - 1990 </t>
    </r>
    <r>
      <rPr>
        <sz val="10"/>
        <color rgb="FF000000"/>
        <rFont val="Arial"/>
      </rPr>
      <t xml:space="preserve"> (Tilastokeskus)</t>
    </r>
  </si>
  <si>
    <t>tammi</t>
  </si>
  <si>
    <t>helmi</t>
  </si>
  <si>
    <t>maalis</t>
  </si>
  <si>
    <t>elo</t>
  </si>
  <si>
    <t>syys</t>
  </si>
  <si>
    <t>loka</t>
  </si>
  <si>
    <t>marras</t>
  </si>
  <si>
    <t>joulu</t>
  </si>
  <si>
    <t>Lappeenranta</t>
  </si>
  <si>
    <t>Tampere</t>
  </si>
  <si>
    <t>Jyväskylä</t>
  </si>
  <si>
    <t>Kuopio</t>
  </si>
  <si>
    <t>Palkka
EUR</t>
  </si>
  <si>
    <t>TILASTO</t>
  </si>
  <si>
    <t>Aarresalmi Arvo</t>
  </si>
  <si>
    <t>Pienin palkka</t>
  </si>
  <si>
    <t>Hammar Karl</t>
  </si>
  <si>
    <t>Suurin palkka</t>
  </si>
  <si>
    <t>Heikkinen Eila</t>
  </si>
  <si>
    <t>Keskipalkka</t>
  </si>
  <si>
    <t>Honkanen Osku</t>
  </si>
  <si>
    <t>Iiskoski Veli</t>
  </si>
  <si>
    <t>Ikonen Kristo</t>
  </si>
  <si>
    <t>Kanervo Janne</t>
  </si>
  <si>
    <t>Keltainen Onerva</t>
  </si>
  <si>
    <t>Kemppi Katriina</t>
  </si>
  <si>
    <t>Kivitanner Esa</t>
  </si>
  <si>
    <t>Koponen Reima</t>
  </si>
  <si>
    <t>Kultasuoni Jalo</t>
  </si>
  <si>
    <t>Luoma Eila</t>
  </si>
  <si>
    <t>Manter Björn</t>
  </si>
  <si>
    <t>Nygren Anneli</t>
  </si>
  <si>
    <t>Pitkänen Pipsa</t>
  </si>
  <si>
    <t>Rahametsä Tapio</t>
  </si>
  <si>
    <t>Rajala Lasse</t>
  </si>
  <si>
    <t>Rantanen Iisa</t>
  </si>
  <si>
    <t>Ronkainen Eva</t>
  </si>
  <si>
    <t>Silvennoinen Juha</t>
  </si>
  <si>
    <t>Äijälä Paavo</t>
  </si>
  <si>
    <t>Österlund Jari</t>
  </si>
  <si>
    <t>pyöristettynä</t>
  </si>
  <si>
    <t>LUKU</t>
  </si>
  <si>
    <t>2 desimaalia</t>
  </si>
  <si>
    <t>maksu</t>
  </si>
  <si>
    <t>laskutetaan</t>
  </si>
  <si>
    <t>todellinen</t>
  </si>
  <si>
    <t>työ alkoi</t>
  </si>
  <si>
    <t>loppui</t>
  </si>
  <si>
    <t>käytetty</t>
  </si>
  <si>
    <t>aika tuntia</t>
  </si>
  <si>
    <t>tunnit</t>
  </si>
  <si>
    <t>normaali</t>
  </si>
  <si>
    <t>desimaalit</t>
  </si>
  <si>
    <t>luku</t>
  </si>
  <si>
    <t>pyöristys</t>
  </si>
  <si>
    <t>poistettu</t>
  </si>
  <si>
    <t>Luku</t>
  </si>
  <si>
    <t>Pyöristetty</t>
  </si>
  <si>
    <t>Normaali pyöristys</t>
  </si>
  <si>
    <t>Pyöristys alaspäin</t>
  </si>
  <si>
    <t>Pyöristys ylöspäin</t>
  </si>
  <si>
    <t>Puhelumaksut EUR</t>
  </si>
  <si>
    <t>Asiakasnro</t>
  </si>
  <si>
    <t>perus-
maksut</t>
  </si>
  <si>
    <t>paikallis-
puhelut</t>
  </si>
  <si>
    <t>puhelut
matkapuh.</t>
  </si>
  <si>
    <t>kauko-
puhelut</t>
  </si>
  <si>
    <t>maksut
yhteensä</t>
  </si>
  <si>
    <t>yhteensä
pyöristetty</t>
  </si>
  <si>
    <t>155324</t>
  </si>
  <si>
    <t>156123</t>
  </si>
  <si>
    <t>245633</t>
  </si>
  <si>
    <t>245634</t>
  </si>
  <si>
    <t>245635</t>
  </si>
  <si>
    <t>245636</t>
  </si>
  <si>
    <t>245637</t>
  </si>
  <si>
    <t>245638</t>
  </si>
  <si>
    <t>245639</t>
  </si>
  <si>
    <t>245640</t>
  </si>
  <si>
    <t>245641</t>
  </si>
  <si>
    <t>245642</t>
  </si>
  <si>
    <t>Suomen väkiluku vuosina 1960 - 1995</t>
  </si>
  <si>
    <t>vuosi</t>
  </si>
  <si>
    <t>kaupungit</t>
  </si>
  <si>
    <t>muut kunnat</t>
  </si>
  <si>
    <t>yhteensä</t>
  </si>
  <si>
    <t>1960</t>
  </si>
  <si>
    <t>1970</t>
  </si>
  <si>
    <t>1980</t>
  </si>
  <si>
    <t>1990</t>
  </si>
  <si>
    <t>1995</t>
  </si>
  <si>
    <t>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</si>
</sst>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#,##0\ &quot;€&quot;;\-#,##0\ &quot;€&quot;"/>
    <numFmt numFmtId="7" formatCode="#,##0.00\ &quot;€&quot;;\-#,##0.00\ &quot;€&quot;"/>
    <numFmt numFmtId="44" formatCode="_-* #,##0.00\ &quot;€&quot;_-;\-* #,##0.00\ &quot;€&quot;_-;_-* &quot;-&quot;??\ &quot;€&quot;_-;_-@_-"/>
    <numFmt numFmtId="164" formatCode="d\.m\.yyyy"/>
    <numFmt numFmtId="165" formatCode="&quot; &quot;* #,##0.00&quot; € &quot;;&quot;-&quot;* #,##0.00&quot; € &quot;;&quot; &quot;* &quot;-&quot;??&quot; € &quot;"/>
    <numFmt numFmtId="166" formatCode="d:m:yyyy"/>
    <numFmt numFmtId="167" formatCode="#,##0.00\ &quot;€&quot;"/>
    <numFmt numFmtId="168" formatCode="d/m/"/>
    <numFmt numFmtId="169" formatCode="#,##0.000"/>
    <numFmt numFmtId="170" formatCode="#,##0.0"/>
    <numFmt numFmtId="171" formatCode="#,##0.0000"/>
  </numFmts>
  <fonts count="34">
    <font>
      <sz val="10"/>
      <name val="Arial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2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sz val="10"/>
      <color indexed="48"/>
      <name val="Arial"/>
      <family val="2"/>
    </font>
    <font>
      <b/>
      <sz val="10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indexed="81"/>
      <name val="Tahoma"/>
      <family val="2"/>
    </font>
    <font>
      <b/>
      <u/>
      <sz val="11"/>
      <color indexed="81"/>
      <name val="Tahoma"/>
      <family val="2"/>
    </font>
    <font>
      <b/>
      <vertAlign val="superscript"/>
      <sz val="10"/>
      <color indexed="56"/>
      <name val="Arial"/>
      <family val="2"/>
    </font>
    <font>
      <sz val="10"/>
      <color indexed="17"/>
      <name val="Arial"/>
      <family val="2"/>
    </font>
    <font>
      <b/>
      <sz val="11"/>
      <name val="Arial"/>
      <family val="2"/>
    </font>
    <font>
      <b/>
      <sz val="11"/>
      <color indexed="48"/>
      <name val="Arial"/>
      <family val="2"/>
    </font>
    <font>
      <sz val="10"/>
      <name val="Arial"/>
    </font>
    <font>
      <b/>
      <sz val="10"/>
      <color indexed="8"/>
      <name val="Arial"/>
    </font>
    <font>
      <i/>
      <sz val="10"/>
      <color indexed="8"/>
      <name val="Arial"/>
    </font>
    <font>
      <sz val="11"/>
      <color indexed="8"/>
      <name val="Arial"/>
    </font>
    <font>
      <b/>
      <sz val="10"/>
      <color indexed="17"/>
      <name val="Arial"/>
    </font>
    <font>
      <b/>
      <sz val="10"/>
      <color theme="0"/>
      <name val="Arial"/>
    </font>
    <font>
      <sz val="10"/>
      <color indexed="12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7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45"/>
        <bgColor indexed="24"/>
      </patternFill>
    </fill>
    <fill>
      <patternFill patternType="solid">
        <fgColor indexed="5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 style="thin">
        <color indexed="64"/>
      </left>
      <right style="thick">
        <color indexed="26"/>
      </right>
      <top style="thick">
        <color indexed="23"/>
      </top>
      <bottom/>
      <diagonal/>
    </border>
    <border>
      <left style="thick">
        <color indexed="23"/>
      </left>
      <right/>
      <top style="thin">
        <color indexed="64"/>
      </top>
      <bottom style="thin">
        <color indexed="64"/>
      </bottom>
      <diagonal/>
    </border>
    <border>
      <left style="thick">
        <color indexed="23"/>
      </left>
      <right/>
      <top style="thin">
        <color indexed="64"/>
      </top>
      <bottom style="thick">
        <color indexed="2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18"/>
      </left>
      <right style="thin">
        <color indexed="18"/>
      </right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22" fillId="0" borderId="0" applyFont="0" applyFill="0" applyBorder="0" applyAlignment="0" applyProtection="0"/>
  </cellStyleXfs>
  <cellXfs count="18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17" fontId="9" fillId="2" borderId="3" xfId="0" quotePrefix="1" applyNumberFormat="1" applyFont="1" applyFill="1" applyBorder="1"/>
    <xf numFmtId="0" fontId="10" fillId="2" borderId="4" xfId="0" applyFont="1" applyFill="1" applyBorder="1"/>
    <xf numFmtId="17" fontId="9" fillId="2" borderId="5" xfId="0" applyNumberFormat="1" applyFont="1" applyFill="1" applyBorder="1"/>
    <xf numFmtId="0" fontId="11" fillId="2" borderId="4" xfId="0" applyFont="1" applyFill="1" applyBorder="1"/>
    <xf numFmtId="1" fontId="0" fillId="3" borderId="6" xfId="0" applyNumberFormat="1" applyFill="1" applyBorder="1"/>
    <xf numFmtId="0" fontId="0" fillId="3" borderId="6" xfId="0" applyFill="1" applyBorder="1"/>
    <xf numFmtId="0" fontId="0" fillId="0" borderId="1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0" xfId="0" quotePrefix="1" applyAlignment="1">
      <alignment horizontal="center"/>
    </xf>
    <xf numFmtId="3" fontId="0" fillId="0" borderId="0" xfId="0" applyNumberFormat="1"/>
    <xf numFmtId="0" fontId="11" fillId="4" borderId="0" xfId="0" applyFont="1" applyFill="1"/>
    <xf numFmtId="0" fontId="11" fillId="4" borderId="0" xfId="0" applyFont="1" applyFill="1" applyAlignment="1">
      <alignment horizontal="center"/>
    </xf>
    <xf numFmtId="0" fontId="3" fillId="0" borderId="6" xfId="0" applyFont="1" applyBorder="1" applyAlignment="1">
      <alignment horizontal="left" indent="1"/>
    </xf>
    <xf numFmtId="0" fontId="0" fillId="5" borderId="6" xfId="0" applyFill="1" applyBorder="1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7" xfId="0" applyBorder="1"/>
    <xf numFmtId="0" fontId="0" fillId="3" borderId="0" xfId="0" applyFill="1"/>
    <xf numFmtId="0" fontId="0" fillId="3" borderId="0" xfId="0" applyFill="1" applyAlignment="1">
      <alignment horizontal="right"/>
    </xf>
    <xf numFmtId="0" fontId="3" fillId="3" borderId="9" xfId="0" applyFont="1" applyFill="1" applyBorder="1"/>
    <xf numFmtId="0" fontId="0" fillId="3" borderId="10" xfId="0" applyFill="1" applyBorder="1"/>
    <xf numFmtId="0" fontId="3" fillId="3" borderId="11" xfId="0" applyFont="1" applyFill="1" applyBorder="1"/>
    <xf numFmtId="0" fontId="3" fillId="3" borderId="12" xfId="0" applyFont="1" applyFill="1" applyBorder="1"/>
    <xf numFmtId="0" fontId="3" fillId="0" borderId="13" xfId="0" applyFont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6" borderId="15" xfId="0" applyFill="1" applyBorder="1"/>
    <xf numFmtId="0" fontId="3" fillId="6" borderId="16" xfId="0" applyFont="1" applyFill="1" applyBorder="1" applyAlignment="1">
      <alignment horizontal="center"/>
    </xf>
    <xf numFmtId="0" fontId="0" fillId="6" borderId="17" xfId="0" applyFill="1" applyBorder="1"/>
    <xf numFmtId="0" fontId="3" fillId="6" borderId="1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7" borderId="1" xfId="0" applyFont="1" applyFill="1" applyBorder="1" applyAlignment="1">
      <alignment horizontal="left"/>
    </xf>
    <xf numFmtId="0" fontId="21" fillId="0" borderId="0" xfId="0" applyFont="1" applyAlignment="1">
      <alignment horizontal="left"/>
    </xf>
    <xf numFmtId="0" fontId="0" fillId="0" borderId="21" xfId="0" applyBorder="1"/>
    <xf numFmtId="0" fontId="0" fillId="6" borderId="21" xfId="0" applyFill="1" applyBorder="1"/>
    <xf numFmtId="0" fontId="0" fillId="0" borderId="6" xfId="0" applyBorder="1"/>
    <xf numFmtId="164" fontId="0" fillId="0" borderId="0" xfId="0" applyNumberFormat="1" applyAlignment="1">
      <alignment horizontal="right"/>
    </xf>
    <xf numFmtId="0" fontId="0" fillId="3" borderId="21" xfId="0" applyFill="1" applyBorder="1"/>
    <xf numFmtId="0" fontId="3" fillId="0" borderId="22" xfId="0" applyFont="1" applyBorder="1"/>
    <xf numFmtId="0" fontId="0" fillId="0" borderId="23" xfId="0" applyBorder="1" applyAlignment="1">
      <alignment horizontal="center"/>
    </xf>
    <xf numFmtId="0" fontId="6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7" xfId="0" applyFont="1" applyBorder="1" applyAlignment="1">
      <alignment horizontal="left"/>
    </xf>
    <xf numFmtId="0" fontId="20" fillId="8" borderId="7" xfId="0" applyFont="1" applyFill="1" applyBorder="1" applyAlignment="1">
      <alignment horizontal="left"/>
    </xf>
    <xf numFmtId="0" fontId="11" fillId="7" borderId="7" xfId="0" applyFont="1" applyFill="1" applyBorder="1" applyAlignment="1">
      <alignment horizontal="left"/>
    </xf>
    <xf numFmtId="0" fontId="8" fillId="3" borderId="6" xfId="0" applyFont="1" applyFill="1" applyBorder="1"/>
    <xf numFmtId="49" fontId="0" fillId="0" borderId="26" xfId="0" applyNumberFormat="1" applyBorder="1" applyAlignment="1">
      <alignment horizontal="left"/>
    </xf>
    <xf numFmtId="49" fontId="0" fillId="0" borderId="26" xfId="0" applyNumberFormat="1" applyBorder="1" applyAlignment="1">
      <alignment horizontal="center"/>
    </xf>
    <xf numFmtId="0" fontId="24" fillId="0" borderId="26" xfId="0" applyFont="1" applyBorder="1" applyAlignment="1">
      <alignment horizontal="left"/>
    </xf>
    <xf numFmtId="165" fontId="0" fillId="0" borderId="26" xfId="0" applyNumberFormat="1" applyBorder="1"/>
    <xf numFmtId="49" fontId="24" fillId="0" borderId="26" xfId="0" applyNumberFormat="1" applyFont="1" applyBorder="1" applyAlignment="1">
      <alignment horizontal="left"/>
    </xf>
    <xf numFmtId="9" fontId="0" fillId="0" borderId="26" xfId="0" applyNumberFormat="1" applyBorder="1"/>
    <xf numFmtId="49" fontId="27" fillId="10" borderId="0" xfId="0" applyNumberFormat="1" applyFont="1" applyFill="1" applyAlignment="1">
      <alignment horizontal="center"/>
    </xf>
    <xf numFmtId="49" fontId="27" fillId="10" borderId="28" xfId="0" applyNumberFormat="1" applyFont="1" applyFill="1" applyBorder="1" applyAlignment="1">
      <alignment horizontal="center"/>
    </xf>
    <xf numFmtId="49" fontId="23" fillId="0" borderId="0" xfId="0" applyNumberFormat="1" applyFont="1"/>
    <xf numFmtId="49" fontId="0" fillId="0" borderId="0" xfId="0" applyNumberFormat="1"/>
    <xf numFmtId="0" fontId="25" fillId="0" borderId="0" xfId="0" applyFont="1"/>
    <xf numFmtId="49" fontId="26" fillId="0" borderId="0" xfId="0" applyNumberFormat="1" applyFont="1"/>
    <xf numFmtId="0" fontId="0" fillId="0" borderId="29" xfId="0" applyBorder="1"/>
    <xf numFmtId="0" fontId="0" fillId="11" borderId="30" xfId="0" applyFill="1" applyBorder="1"/>
    <xf numFmtId="0" fontId="0" fillId="11" borderId="31" xfId="0" applyFill="1" applyBorder="1"/>
    <xf numFmtId="0" fontId="0" fillId="11" borderId="32" xfId="0" applyFill="1" applyBorder="1"/>
    <xf numFmtId="0" fontId="0" fillId="11" borderId="33" xfId="0" applyFill="1" applyBorder="1"/>
    <xf numFmtId="49" fontId="23" fillId="11" borderId="0" xfId="0" applyNumberFormat="1" applyFont="1" applyFill="1" applyAlignment="1">
      <alignment horizontal="left"/>
    </xf>
    <xf numFmtId="0" fontId="0" fillId="11" borderId="0" xfId="0" applyFill="1"/>
    <xf numFmtId="0" fontId="23" fillId="11" borderId="0" xfId="0" applyFont="1" applyFill="1"/>
    <xf numFmtId="0" fontId="0" fillId="11" borderId="34" xfId="0" applyFill="1" applyBorder="1"/>
    <xf numFmtId="49" fontId="0" fillId="11" borderId="0" xfId="0" applyNumberForma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35" xfId="0" applyFill="1" applyBorder="1"/>
    <xf numFmtId="49" fontId="0" fillId="11" borderId="34" xfId="0" applyNumberFormat="1" applyFill="1" applyBorder="1" applyAlignment="1">
      <alignment horizontal="left"/>
    </xf>
    <xf numFmtId="0" fontId="0" fillId="11" borderId="35" xfId="0" applyFill="1" applyBorder="1" applyAlignment="1">
      <alignment horizontal="left"/>
    </xf>
    <xf numFmtId="0" fontId="0" fillId="11" borderId="36" xfId="0" applyFill="1" applyBorder="1"/>
    <xf numFmtId="49" fontId="0" fillId="11" borderId="35" xfId="0" applyNumberFormat="1" applyFill="1" applyBorder="1" applyAlignment="1">
      <alignment horizontal="center"/>
    </xf>
    <xf numFmtId="0" fontId="0" fillId="11" borderId="37" xfId="0" applyFill="1" applyBorder="1"/>
    <xf numFmtId="0" fontId="0" fillId="11" borderId="38" xfId="0" applyFill="1" applyBorder="1" applyAlignment="1">
      <alignment horizontal="left"/>
    </xf>
    <xf numFmtId="0" fontId="0" fillId="11" borderId="38" xfId="0" applyFill="1" applyBorder="1"/>
    <xf numFmtId="49" fontId="0" fillId="11" borderId="38" xfId="0" applyNumberFormat="1" applyFill="1" applyBorder="1" applyAlignment="1">
      <alignment horizontal="center"/>
    </xf>
    <xf numFmtId="49" fontId="0" fillId="11" borderId="38" xfId="0" applyNumberFormat="1" applyFill="1" applyBorder="1" applyAlignment="1">
      <alignment horizontal="center" wrapText="1"/>
    </xf>
    <xf numFmtId="49" fontId="0" fillId="11" borderId="39" xfId="0" applyNumberFormat="1" applyFill="1" applyBorder="1" applyAlignment="1">
      <alignment horizontal="left"/>
    </xf>
    <xf numFmtId="49" fontId="0" fillId="11" borderId="39" xfId="0" applyNumberFormat="1" applyFill="1" applyBorder="1"/>
    <xf numFmtId="49" fontId="0" fillId="11" borderId="39" xfId="0" applyNumberFormat="1" applyFill="1" applyBorder="1" applyAlignment="1">
      <alignment horizontal="center"/>
    </xf>
    <xf numFmtId="49" fontId="0" fillId="11" borderId="39" xfId="0" applyNumberFormat="1" applyFill="1" applyBorder="1" applyAlignment="1">
      <alignment horizontal="center" wrapText="1"/>
    </xf>
    <xf numFmtId="49" fontId="0" fillId="11" borderId="37" xfId="0" applyNumberFormat="1" applyFill="1" applyBorder="1" applyAlignment="1">
      <alignment horizontal="center"/>
    </xf>
    <xf numFmtId="49" fontId="0" fillId="11" borderId="38" xfId="0" applyNumberFormat="1" applyFill="1" applyBorder="1" applyAlignment="1">
      <alignment horizontal="left"/>
    </xf>
    <xf numFmtId="49" fontId="0" fillId="11" borderId="38" xfId="0" applyNumberFormat="1" applyFill="1" applyBorder="1"/>
    <xf numFmtId="20" fontId="0" fillId="11" borderId="38" xfId="0" applyNumberFormat="1" applyFill="1" applyBorder="1" applyAlignment="1">
      <alignment horizontal="right"/>
    </xf>
    <xf numFmtId="20" fontId="0" fillId="11" borderId="38" xfId="0" applyNumberFormat="1" applyFill="1" applyBorder="1"/>
    <xf numFmtId="165" fontId="0" fillId="11" borderId="30" xfId="0" applyNumberFormat="1" applyFill="1" applyBorder="1"/>
    <xf numFmtId="49" fontId="0" fillId="11" borderId="37" xfId="0" applyNumberFormat="1" applyFill="1" applyBorder="1" applyAlignment="1">
      <alignment horizontal="left"/>
    </xf>
    <xf numFmtId="49" fontId="0" fillId="11" borderId="37" xfId="0" applyNumberFormat="1" applyFill="1" applyBorder="1"/>
    <xf numFmtId="20" fontId="0" fillId="11" borderId="37" xfId="0" applyNumberFormat="1" applyFill="1" applyBorder="1" applyAlignment="1">
      <alignment horizontal="right"/>
    </xf>
    <xf numFmtId="20" fontId="0" fillId="11" borderId="37" xfId="0" applyNumberFormat="1" applyFill="1" applyBorder="1"/>
    <xf numFmtId="165" fontId="0" fillId="11" borderId="33" xfId="0" applyNumberFormat="1" applyFill="1" applyBorder="1"/>
    <xf numFmtId="0" fontId="0" fillId="11" borderId="37" xfId="0" applyFill="1" applyBorder="1" applyAlignment="1">
      <alignment horizontal="left"/>
    </xf>
    <xf numFmtId="165" fontId="0" fillId="11" borderId="37" xfId="0" applyNumberFormat="1" applyFill="1" applyBorder="1"/>
    <xf numFmtId="0" fontId="0" fillId="11" borderId="39" xfId="0" applyFill="1" applyBorder="1" applyAlignment="1">
      <alignment horizontal="left"/>
    </xf>
    <xf numFmtId="0" fontId="0" fillId="11" borderId="39" xfId="0" applyFill="1" applyBorder="1"/>
    <xf numFmtId="165" fontId="0" fillId="11" borderId="39" xfId="0" applyNumberFormat="1" applyFill="1" applyBorder="1"/>
    <xf numFmtId="0" fontId="0" fillId="11" borderId="42" xfId="0" applyFill="1" applyBorder="1"/>
    <xf numFmtId="49" fontId="23" fillId="11" borderId="36" xfId="0" applyNumberFormat="1" applyFont="1" applyFill="1" applyBorder="1"/>
    <xf numFmtId="0" fontId="0" fillId="11" borderId="43" xfId="0" applyFill="1" applyBorder="1"/>
    <xf numFmtId="0" fontId="23" fillId="11" borderId="27" xfId="0" applyFont="1" applyFill="1" applyBorder="1"/>
    <xf numFmtId="2" fontId="23" fillId="11" borderId="27" xfId="0" applyNumberFormat="1" applyFont="1" applyFill="1" applyBorder="1"/>
    <xf numFmtId="49" fontId="28" fillId="11" borderId="31" xfId="0" applyNumberFormat="1" applyFont="1" applyFill="1" applyBorder="1" applyAlignment="1">
      <alignment horizontal="center"/>
    </xf>
    <xf numFmtId="0" fontId="0" fillId="11" borderId="44" xfId="0" applyFill="1" applyBorder="1"/>
    <xf numFmtId="0" fontId="0" fillId="11" borderId="45" xfId="0" applyFill="1" applyBorder="1"/>
    <xf numFmtId="166" fontId="0" fillId="11" borderId="27" xfId="0" applyNumberFormat="1" applyFill="1" applyBorder="1"/>
    <xf numFmtId="20" fontId="0" fillId="11" borderId="46" xfId="0" applyNumberFormat="1" applyFill="1" applyBorder="1"/>
    <xf numFmtId="20" fontId="0" fillId="11" borderId="47" xfId="0" applyNumberFormat="1" applyFill="1" applyBorder="1"/>
    <xf numFmtId="0" fontId="0" fillId="11" borderId="40" xfId="0" applyFill="1" applyBorder="1"/>
    <xf numFmtId="0" fontId="0" fillId="11" borderId="41" xfId="0" applyFill="1" applyBorder="1"/>
    <xf numFmtId="2" fontId="0" fillId="11" borderId="41" xfId="0" applyNumberFormat="1" applyFill="1" applyBorder="1"/>
    <xf numFmtId="49" fontId="28" fillId="0" borderId="0" xfId="0" applyNumberFormat="1" applyFont="1" applyAlignment="1">
      <alignment horizontal="center"/>
    </xf>
    <xf numFmtId="49" fontId="0" fillId="0" borderId="50" xfId="0" applyNumberFormat="1" applyBorder="1" applyAlignment="1">
      <alignment horizontal="left"/>
    </xf>
    <xf numFmtId="49" fontId="0" fillId="0" borderId="50" xfId="0" applyNumberFormat="1" applyBorder="1" applyAlignment="1">
      <alignment horizontal="right"/>
    </xf>
    <xf numFmtId="49" fontId="0" fillId="0" borderId="49" xfId="0" applyNumberFormat="1" applyBorder="1"/>
    <xf numFmtId="5" fontId="0" fillId="0" borderId="49" xfId="0" applyNumberFormat="1" applyBorder="1"/>
    <xf numFmtId="0" fontId="0" fillId="0" borderId="49" xfId="0" applyBorder="1"/>
    <xf numFmtId="49" fontId="23" fillId="0" borderId="51" xfId="0" applyNumberFormat="1" applyFont="1" applyBorder="1"/>
    <xf numFmtId="0" fontId="0" fillId="0" borderId="48" xfId="0" applyBorder="1"/>
    <xf numFmtId="49" fontId="0" fillId="0" borderId="48" xfId="0" applyNumberFormat="1" applyBorder="1"/>
    <xf numFmtId="5" fontId="0" fillId="0" borderId="48" xfId="0" applyNumberFormat="1" applyBorder="1"/>
    <xf numFmtId="0" fontId="0" fillId="0" borderId="53" xfId="0" applyBorder="1"/>
    <xf numFmtId="167" fontId="0" fillId="0" borderId="53" xfId="0" applyNumberFormat="1" applyBorder="1"/>
    <xf numFmtId="49" fontId="23" fillId="0" borderId="54" xfId="0" applyNumberFormat="1" applyFont="1" applyBorder="1"/>
    <xf numFmtId="168" fontId="23" fillId="0" borderId="54" xfId="0" applyNumberFormat="1" applyFont="1" applyBorder="1"/>
    <xf numFmtId="49" fontId="0" fillId="0" borderId="46" xfId="0" applyNumberFormat="1" applyBorder="1"/>
    <xf numFmtId="49" fontId="0" fillId="11" borderId="52" xfId="0" applyNumberFormat="1" applyFill="1" applyBorder="1"/>
    <xf numFmtId="0" fontId="0" fillId="0" borderId="55" xfId="0" applyBorder="1"/>
    <xf numFmtId="0" fontId="0" fillId="11" borderId="56" xfId="0" applyFill="1" applyBorder="1"/>
    <xf numFmtId="49" fontId="29" fillId="0" borderId="57" xfId="0" applyNumberFormat="1" applyFont="1" applyBorder="1"/>
    <xf numFmtId="0" fontId="0" fillId="0" borderId="57" xfId="0" applyBorder="1"/>
    <xf numFmtId="49" fontId="0" fillId="0" borderId="57" xfId="0" applyNumberFormat="1" applyBorder="1" applyAlignment="1">
      <alignment horizontal="center"/>
    </xf>
    <xf numFmtId="49" fontId="0" fillId="0" borderId="57" xfId="0" applyNumberFormat="1" applyBorder="1" applyAlignment="1">
      <alignment horizontal="left"/>
    </xf>
    <xf numFmtId="0" fontId="0" fillId="0" borderId="57" xfId="0" applyBorder="1" applyAlignment="1">
      <alignment horizontal="center"/>
    </xf>
    <xf numFmtId="49" fontId="0" fillId="0" borderId="57" xfId="0" applyNumberFormat="1" applyBorder="1"/>
    <xf numFmtId="4" fontId="0" fillId="0" borderId="57" xfId="0" applyNumberFormat="1" applyBorder="1"/>
    <xf numFmtId="49" fontId="23" fillId="11" borderId="57" xfId="0" applyNumberFormat="1" applyFont="1" applyFill="1" applyBorder="1" applyAlignment="1">
      <alignment horizontal="center" wrapText="1"/>
    </xf>
    <xf numFmtId="0" fontId="23" fillId="11" borderId="57" xfId="0" applyFont="1" applyFill="1" applyBorder="1" applyAlignment="1">
      <alignment horizontal="center" wrapText="1"/>
    </xf>
    <xf numFmtId="0" fontId="31" fillId="0" borderId="0" xfId="0" applyFont="1"/>
    <xf numFmtId="0" fontId="32" fillId="0" borderId="0" xfId="0" applyFont="1" applyAlignment="1">
      <alignment horizontal="center"/>
    </xf>
    <xf numFmtId="7" fontId="0" fillId="0" borderId="0" xfId="0" applyNumberFormat="1"/>
    <xf numFmtId="0" fontId="3" fillId="0" borderId="0" xfId="0" applyFont="1" applyAlignment="1">
      <alignment horizontal="center" wrapText="1"/>
    </xf>
    <xf numFmtId="169" fontId="2" fillId="0" borderId="0" xfId="0" applyNumberFormat="1" applyFont="1"/>
    <xf numFmtId="170" fontId="0" fillId="0" borderId="0" xfId="0" applyNumberFormat="1"/>
    <xf numFmtId="4" fontId="2" fillId="0" borderId="0" xfId="0" applyNumberFormat="1" applyFont="1"/>
    <xf numFmtId="171" fontId="2" fillId="0" borderId="0" xfId="0" applyNumberFormat="1" applyFont="1"/>
    <xf numFmtId="44" fontId="0" fillId="0" borderId="0" xfId="1" applyFont="1"/>
    <xf numFmtId="44" fontId="0" fillId="0" borderId="0" xfId="0" applyNumberFormat="1"/>
    <xf numFmtId="20" fontId="0" fillId="0" borderId="0" xfId="0" applyNumberFormat="1"/>
    <xf numFmtId="2" fontId="0" fillId="0" borderId="0" xfId="0" applyNumberFormat="1"/>
    <xf numFmtId="1" fontId="33" fillId="0" borderId="0" xfId="0" applyNumberFormat="1" applyFont="1" applyAlignment="1">
      <alignment horizontal="center"/>
    </xf>
    <xf numFmtId="1" fontId="2" fillId="6" borderId="58" xfId="0" applyNumberFormat="1" applyFont="1" applyFill="1" applyBorder="1"/>
    <xf numFmtId="0" fontId="0" fillId="0" borderId="0" xfId="0" applyAlignment="1">
      <alignment horizontal="center" indent="1"/>
    </xf>
    <xf numFmtId="0" fontId="31" fillId="0" borderId="2" xfId="0" applyFont="1" applyBorder="1" applyAlignment="1">
      <alignment horizontal="center"/>
    </xf>
    <xf numFmtId="49" fontId="31" fillId="0" borderId="0" xfId="0" quotePrefix="1" applyNumberFormat="1" applyFont="1" applyAlignment="1">
      <alignment horizontal="center"/>
    </xf>
    <xf numFmtId="3" fontId="31" fillId="0" borderId="0" xfId="0" applyNumberFormat="1" applyFont="1"/>
    <xf numFmtId="0" fontId="31" fillId="0" borderId="0" xfId="0" quotePrefix="1" applyFont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</cellXfs>
  <cellStyles count="2">
    <cellStyle name="Normaali" xfId="0" builtinId="0"/>
    <cellStyle name="Valuutta" xfId="1" builtinId="4"/>
  </cellStyles>
  <dxfs count="20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4" tint="0.599993896298104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0000"/>
      </font>
      <fill>
        <patternFill patternType="solid"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Muotoilu_teht6!$B$2:$B$3</c:f>
              <c:strCache>
                <c:ptCount val="2"/>
                <c:pt idx="1">
                  <c:v>tammi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Muotoilu_teht6!$A$4:$A$9</c:f>
              <c:strCache>
                <c:ptCount val="6"/>
                <c:pt idx="0">
                  <c:v>Helsinki</c:v>
                </c:pt>
                <c:pt idx="1">
                  <c:v>Turku</c:v>
                </c:pt>
                <c:pt idx="2">
                  <c:v>Lappeenranta</c:v>
                </c:pt>
                <c:pt idx="3">
                  <c:v>Tampere</c:v>
                </c:pt>
                <c:pt idx="4">
                  <c:v>Jyväskylä</c:v>
                </c:pt>
                <c:pt idx="5">
                  <c:v>Kuopio</c:v>
                </c:pt>
              </c:strCache>
            </c:strRef>
          </c:cat>
          <c:val>
            <c:numRef>
              <c:f>Muotoilu_teht6!$B$4:$B$9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11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2EC-49BD-BB4F-95B824A7E996}"/>
            </c:ext>
          </c:extLst>
        </c:ser>
        <c:ser>
          <c:idx val="1"/>
          <c:order val="1"/>
          <c:tx>
            <c:strRef>
              <c:f>Muotoilu_teht6!$C$2:$C$3</c:f>
              <c:strCache>
                <c:ptCount val="2"/>
                <c:pt idx="1">
                  <c:v>helmi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Muotoilu_teht6!$A$4:$A$9</c:f>
              <c:strCache>
                <c:ptCount val="6"/>
                <c:pt idx="0">
                  <c:v>Helsinki</c:v>
                </c:pt>
                <c:pt idx="1">
                  <c:v>Turku</c:v>
                </c:pt>
                <c:pt idx="2">
                  <c:v>Lappeenranta</c:v>
                </c:pt>
                <c:pt idx="3">
                  <c:v>Tampere</c:v>
                </c:pt>
                <c:pt idx="4">
                  <c:v>Jyväskylä</c:v>
                </c:pt>
                <c:pt idx="5">
                  <c:v>Kuopio</c:v>
                </c:pt>
              </c:strCache>
            </c:strRef>
          </c:cat>
          <c:val>
            <c:numRef>
              <c:f>Muotoilu_teht6!$C$4:$C$9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2EC-49BD-BB4F-95B824A7E996}"/>
            </c:ext>
          </c:extLst>
        </c:ser>
        <c:ser>
          <c:idx val="2"/>
          <c:order val="2"/>
          <c:tx>
            <c:strRef>
              <c:f>Muotoilu_teht6!$D$2:$D$3</c:f>
              <c:strCache>
                <c:ptCount val="2"/>
                <c:pt idx="1">
                  <c:v>maalis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Muotoilu_teht6!$A$4:$A$9</c:f>
              <c:strCache>
                <c:ptCount val="6"/>
                <c:pt idx="0">
                  <c:v>Helsinki</c:v>
                </c:pt>
                <c:pt idx="1">
                  <c:v>Turku</c:v>
                </c:pt>
                <c:pt idx="2">
                  <c:v>Lappeenranta</c:v>
                </c:pt>
                <c:pt idx="3">
                  <c:v>Tampere</c:v>
                </c:pt>
                <c:pt idx="4">
                  <c:v>Jyväskylä</c:v>
                </c:pt>
                <c:pt idx="5">
                  <c:v>Kuopio</c:v>
                </c:pt>
              </c:strCache>
            </c:strRef>
          </c:cat>
          <c:val>
            <c:numRef>
              <c:f>Muotoilu_teht6!$D$4:$D$9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2EC-49BD-BB4F-95B824A7E996}"/>
            </c:ext>
          </c:extLst>
        </c:ser>
        <c:ser>
          <c:idx val="3"/>
          <c:order val="3"/>
          <c:tx>
            <c:strRef>
              <c:f>Muotoilu_teht6!$E$2:$E$3</c:f>
              <c:strCache>
                <c:ptCount val="2"/>
                <c:pt idx="1">
                  <c:v>huhti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Muotoilu_teht6!$A$4:$A$9</c:f>
              <c:strCache>
                <c:ptCount val="6"/>
                <c:pt idx="0">
                  <c:v>Helsinki</c:v>
                </c:pt>
                <c:pt idx="1">
                  <c:v>Turku</c:v>
                </c:pt>
                <c:pt idx="2">
                  <c:v>Lappeenranta</c:v>
                </c:pt>
                <c:pt idx="3">
                  <c:v>Tampere</c:v>
                </c:pt>
                <c:pt idx="4">
                  <c:v>Jyväskylä</c:v>
                </c:pt>
                <c:pt idx="5">
                  <c:v>Kuopio</c:v>
                </c:pt>
              </c:strCache>
            </c:strRef>
          </c:cat>
          <c:val>
            <c:numRef>
              <c:f>Muotoilu_teht6!$E$4:$E$9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2EC-49BD-BB4F-95B824A7E996}"/>
            </c:ext>
          </c:extLst>
        </c:ser>
        <c:ser>
          <c:idx val="4"/>
          <c:order val="4"/>
          <c:tx>
            <c:strRef>
              <c:f>Muotoilu_teht6!$F$2:$F$3</c:f>
              <c:strCache>
                <c:ptCount val="2"/>
                <c:pt idx="1">
                  <c:v>touko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Muotoilu_teht6!$A$4:$A$9</c:f>
              <c:strCache>
                <c:ptCount val="6"/>
                <c:pt idx="0">
                  <c:v>Helsinki</c:v>
                </c:pt>
                <c:pt idx="1">
                  <c:v>Turku</c:v>
                </c:pt>
                <c:pt idx="2">
                  <c:v>Lappeenranta</c:v>
                </c:pt>
                <c:pt idx="3">
                  <c:v>Tampere</c:v>
                </c:pt>
                <c:pt idx="4">
                  <c:v>Jyväskylä</c:v>
                </c:pt>
                <c:pt idx="5">
                  <c:v>Kuopio</c:v>
                </c:pt>
              </c:strCache>
            </c:strRef>
          </c:cat>
          <c:val>
            <c:numRef>
              <c:f>Muotoilu_teht6!$F$4:$F$9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2EC-49BD-BB4F-95B824A7E996}"/>
            </c:ext>
          </c:extLst>
        </c:ser>
        <c:ser>
          <c:idx val="5"/>
          <c:order val="5"/>
          <c:tx>
            <c:strRef>
              <c:f>Muotoilu_teht6!$G$2:$G$3</c:f>
              <c:strCache>
                <c:ptCount val="2"/>
                <c:pt idx="1">
                  <c:v>kesä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Muotoilu_teht6!$A$4:$A$9</c:f>
              <c:strCache>
                <c:ptCount val="6"/>
                <c:pt idx="0">
                  <c:v>Helsinki</c:v>
                </c:pt>
                <c:pt idx="1">
                  <c:v>Turku</c:v>
                </c:pt>
                <c:pt idx="2">
                  <c:v>Lappeenranta</c:v>
                </c:pt>
                <c:pt idx="3">
                  <c:v>Tampere</c:v>
                </c:pt>
                <c:pt idx="4">
                  <c:v>Jyväskylä</c:v>
                </c:pt>
                <c:pt idx="5">
                  <c:v>Kuopio</c:v>
                </c:pt>
              </c:strCache>
            </c:strRef>
          </c:cat>
          <c:val>
            <c:numRef>
              <c:f>Muotoilu_teht6!$G$4:$G$9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2EC-49BD-BB4F-95B824A7E996}"/>
            </c:ext>
          </c:extLst>
        </c:ser>
        <c:ser>
          <c:idx val="6"/>
          <c:order val="6"/>
          <c:tx>
            <c:strRef>
              <c:f>Muotoilu_teht6!$H$2:$H$3</c:f>
              <c:strCache>
                <c:ptCount val="2"/>
                <c:pt idx="1">
                  <c:v>heinä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Muotoilu_teht6!$A$4:$A$9</c:f>
              <c:strCache>
                <c:ptCount val="6"/>
                <c:pt idx="0">
                  <c:v>Helsinki</c:v>
                </c:pt>
                <c:pt idx="1">
                  <c:v>Turku</c:v>
                </c:pt>
                <c:pt idx="2">
                  <c:v>Lappeenranta</c:v>
                </c:pt>
                <c:pt idx="3">
                  <c:v>Tampere</c:v>
                </c:pt>
                <c:pt idx="4">
                  <c:v>Jyväskylä</c:v>
                </c:pt>
                <c:pt idx="5">
                  <c:v>Kuopio</c:v>
                </c:pt>
              </c:strCache>
            </c:strRef>
          </c:cat>
          <c:val>
            <c:numRef>
              <c:f>Muotoilu_teht6!$H$4:$H$9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2EC-49BD-BB4F-95B824A7E996}"/>
            </c:ext>
          </c:extLst>
        </c:ser>
        <c:ser>
          <c:idx val="7"/>
          <c:order val="7"/>
          <c:tx>
            <c:strRef>
              <c:f>Muotoilu_teht6!$I$2:$I$3</c:f>
              <c:strCache>
                <c:ptCount val="2"/>
                <c:pt idx="1">
                  <c:v>elo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Muotoilu_teht6!$A$4:$A$9</c:f>
              <c:strCache>
                <c:ptCount val="6"/>
                <c:pt idx="0">
                  <c:v>Helsinki</c:v>
                </c:pt>
                <c:pt idx="1">
                  <c:v>Turku</c:v>
                </c:pt>
                <c:pt idx="2">
                  <c:v>Lappeenranta</c:v>
                </c:pt>
                <c:pt idx="3">
                  <c:v>Tampere</c:v>
                </c:pt>
                <c:pt idx="4">
                  <c:v>Jyväskylä</c:v>
                </c:pt>
                <c:pt idx="5">
                  <c:v>Kuopio</c:v>
                </c:pt>
              </c:strCache>
            </c:strRef>
          </c:cat>
          <c:val>
            <c:numRef>
              <c:f>Muotoilu_teht6!$I$4:$I$9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2EC-49BD-BB4F-95B824A7E996}"/>
            </c:ext>
          </c:extLst>
        </c:ser>
        <c:ser>
          <c:idx val="8"/>
          <c:order val="8"/>
          <c:tx>
            <c:strRef>
              <c:f>Muotoilu_teht6!$J$2:$J$3</c:f>
              <c:strCache>
                <c:ptCount val="2"/>
                <c:pt idx="1">
                  <c:v>syys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Muotoilu_teht6!$A$4:$A$9</c:f>
              <c:strCache>
                <c:ptCount val="6"/>
                <c:pt idx="0">
                  <c:v>Helsinki</c:v>
                </c:pt>
                <c:pt idx="1">
                  <c:v>Turku</c:v>
                </c:pt>
                <c:pt idx="2">
                  <c:v>Lappeenranta</c:v>
                </c:pt>
                <c:pt idx="3">
                  <c:v>Tampere</c:v>
                </c:pt>
                <c:pt idx="4">
                  <c:v>Jyväskylä</c:v>
                </c:pt>
                <c:pt idx="5">
                  <c:v>Kuopio</c:v>
                </c:pt>
              </c:strCache>
            </c:strRef>
          </c:cat>
          <c:val>
            <c:numRef>
              <c:f>Muotoilu_teht6!$J$4:$J$9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2EC-49BD-BB4F-95B824A7E996}"/>
            </c:ext>
          </c:extLst>
        </c:ser>
        <c:ser>
          <c:idx val="9"/>
          <c:order val="9"/>
          <c:tx>
            <c:strRef>
              <c:f>Muotoilu_teht6!$K$2:$K$3</c:f>
              <c:strCache>
                <c:ptCount val="2"/>
                <c:pt idx="1">
                  <c:v>loka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Muotoilu_teht6!$A$4:$A$9</c:f>
              <c:strCache>
                <c:ptCount val="6"/>
                <c:pt idx="0">
                  <c:v>Helsinki</c:v>
                </c:pt>
                <c:pt idx="1">
                  <c:v>Turku</c:v>
                </c:pt>
                <c:pt idx="2">
                  <c:v>Lappeenranta</c:v>
                </c:pt>
                <c:pt idx="3">
                  <c:v>Tampere</c:v>
                </c:pt>
                <c:pt idx="4">
                  <c:v>Jyväskylä</c:v>
                </c:pt>
                <c:pt idx="5">
                  <c:v>Kuopio</c:v>
                </c:pt>
              </c:strCache>
            </c:strRef>
          </c:cat>
          <c:val>
            <c:numRef>
              <c:f>Muotoilu_teht6!$K$4:$K$9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2EC-49BD-BB4F-95B824A7E996}"/>
            </c:ext>
          </c:extLst>
        </c:ser>
        <c:ser>
          <c:idx val="10"/>
          <c:order val="10"/>
          <c:tx>
            <c:strRef>
              <c:f>Muotoilu_teht6!$L$2:$L$3</c:f>
              <c:strCache>
                <c:ptCount val="2"/>
                <c:pt idx="1">
                  <c:v>marras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Muotoilu_teht6!$A$4:$A$9</c:f>
              <c:strCache>
                <c:ptCount val="6"/>
                <c:pt idx="0">
                  <c:v>Helsinki</c:v>
                </c:pt>
                <c:pt idx="1">
                  <c:v>Turku</c:v>
                </c:pt>
                <c:pt idx="2">
                  <c:v>Lappeenranta</c:v>
                </c:pt>
                <c:pt idx="3">
                  <c:v>Tampere</c:v>
                </c:pt>
                <c:pt idx="4">
                  <c:v>Jyväskylä</c:v>
                </c:pt>
                <c:pt idx="5">
                  <c:v>Kuopio</c:v>
                </c:pt>
              </c:strCache>
            </c:strRef>
          </c:cat>
          <c:val>
            <c:numRef>
              <c:f>Muotoilu_teht6!$L$4:$L$9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22EC-49BD-BB4F-95B824A7E996}"/>
            </c:ext>
          </c:extLst>
        </c:ser>
        <c:ser>
          <c:idx val="11"/>
          <c:order val="11"/>
          <c:tx>
            <c:strRef>
              <c:f>Muotoilu_teht6!$M$2:$M$3</c:f>
              <c:strCache>
                <c:ptCount val="2"/>
                <c:pt idx="1">
                  <c:v>joulu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Muotoilu_teht6!$A$4:$A$9</c:f>
              <c:strCache>
                <c:ptCount val="6"/>
                <c:pt idx="0">
                  <c:v>Helsinki</c:v>
                </c:pt>
                <c:pt idx="1">
                  <c:v>Turku</c:v>
                </c:pt>
                <c:pt idx="2">
                  <c:v>Lappeenranta</c:v>
                </c:pt>
                <c:pt idx="3">
                  <c:v>Tampere</c:v>
                </c:pt>
                <c:pt idx="4">
                  <c:v>Jyväskylä</c:v>
                </c:pt>
                <c:pt idx="5">
                  <c:v>Kuopio</c:v>
                </c:pt>
              </c:strCache>
            </c:strRef>
          </c:cat>
          <c:val>
            <c:numRef>
              <c:f>Muotoilu_teht6!$M$4:$M$9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22EC-49BD-BB4F-95B824A7E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11483656"/>
        <c:axId val="1211485704"/>
      </c:barChart>
      <c:catAx>
        <c:axId val="121148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85704"/>
        <c:crosses val="autoZero"/>
        <c:auto val="1"/>
        <c:lblAlgn val="ctr"/>
        <c:lblOffset val="100"/>
        <c:noMultiLvlLbl val="0"/>
      </c:catAx>
      <c:valAx>
        <c:axId val="12114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8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Pyoristys_teht7!$B$3</c:f>
              <c:strCache>
                <c:ptCount val="1"/>
                <c:pt idx="0">
                  <c:v>kaupungit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Pyoristys_teht7!$A$4:$A$9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</c:strCache>
            </c:strRef>
          </c:cat>
          <c:val>
            <c:numRef>
              <c:f>Pyoristys_teht7!$B$4:$B$9</c:f>
              <c:numCache>
                <c:formatCode>#,##0</c:formatCode>
                <c:ptCount val="6"/>
                <c:pt idx="0">
                  <c:v>1707015</c:v>
                </c:pt>
                <c:pt idx="1">
                  <c:v>2340317</c:v>
                </c:pt>
                <c:pt idx="2">
                  <c:v>2865099</c:v>
                </c:pt>
                <c:pt idx="3">
                  <c:v>3079854</c:v>
                </c:pt>
                <c:pt idx="4">
                  <c:v>3303878</c:v>
                </c:pt>
                <c:pt idx="5">
                  <c:v>3412568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71-477E-AFBA-A8202473BF5C}"/>
            </c:ext>
          </c:extLst>
        </c:ser>
        <c:ser>
          <c:idx val="1"/>
          <c:order val="1"/>
          <c:tx>
            <c:strRef>
              <c:f>Pyoristys_teht7!$C$3</c:f>
              <c:strCache>
                <c:ptCount val="1"/>
                <c:pt idx="0">
                  <c:v>muut kunnat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Pyoristys_teht7!$A$4:$A$9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</c:strCache>
            </c:strRef>
          </c:cat>
          <c:val>
            <c:numRef>
              <c:f>Pyoristys_teht7!$C$4:$C$9</c:f>
              <c:numCache>
                <c:formatCode>#,##0</c:formatCode>
                <c:ptCount val="6"/>
                <c:pt idx="0">
                  <c:v>2739211</c:v>
                </c:pt>
                <c:pt idx="1">
                  <c:v>2258007</c:v>
                </c:pt>
                <c:pt idx="2">
                  <c:v>1922688</c:v>
                </c:pt>
                <c:pt idx="3">
                  <c:v>1918759</c:v>
                </c:pt>
                <c:pt idx="4">
                  <c:v>1813128</c:v>
                </c:pt>
                <c:pt idx="5">
                  <c:v>1702565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71-477E-AFBA-A8202473BF5C}"/>
            </c:ext>
          </c:extLst>
        </c:ser>
        <c:ser>
          <c:idx val="2"/>
          <c:order val="2"/>
          <c:tx>
            <c:strRef>
              <c:f>Pyoristys_teht7!$D$3</c:f>
              <c:strCache>
                <c:ptCount val="1"/>
                <c:pt idx="0">
                  <c:v>yhteensä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Pyoristys_teht7!$A$4:$A$9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</c:strCache>
            </c:strRef>
          </c:cat>
          <c:val>
            <c:numRef>
              <c:f>Pyoristys_teht7!$D$4:$D$9</c:f>
              <c:numCache>
                <c:formatCode>#,##0</c:formatCode>
                <c:ptCount val="6"/>
                <c:pt idx="0">
                  <c:v>4446200</c:v>
                </c:pt>
                <c:pt idx="1">
                  <c:v>4598300</c:v>
                </c:pt>
                <c:pt idx="2">
                  <c:v>4787800</c:v>
                </c:pt>
                <c:pt idx="3">
                  <c:v>4998600</c:v>
                </c:pt>
                <c:pt idx="4">
                  <c:v>5117000</c:v>
                </c:pt>
                <c:pt idx="5">
                  <c:v>5115100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71-477E-AFBA-A8202473B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6264"/>
        <c:axId val="69505032"/>
      </c:barChart>
      <c:catAx>
        <c:axId val="1801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5032"/>
        <c:crosses val="autoZero"/>
        <c:auto val="1"/>
        <c:lblAlgn val="ctr"/>
        <c:lblOffset val="100"/>
        <c:noMultiLvlLbl val="0"/>
      </c:catAx>
      <c:valAx>
        <c:axId val="6950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10</xdr:row>
      <xdr:rowOff>95250</xdr:rowOff>
    </xdr:from>
    <xdr:to>
      <xdr:col>11</xdr:col>
      <xdr:colOff>504825</xdr:colOff>
      <xdr:row>40</xdr:row>
      <xdr:rowOff>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7F2CA0F3-2BC0-AA66-3C0F-B70B8678A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11</xdr:row>
      <xdr:rowOff>142875</xdr:rowOff>
    </xdr:from>
    <xdr:to>
      <xdr:col>5</xdr:col>
      <xdr:colOff>533400</xdr:colOff>
      <xdr:row>28</xdr:row>
      <xdr:rowOff>133350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F16766FF-C16A-AF0D-CD0D-02CD3BCEE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opLeftCell="A27" workbookViewId="0">
      <selection activeCell="C56" sqref="C56"/>
    </sheetView>
  </sheetViews>
  <sheetFormatPr defaultColWidth="8.85546875" defaultRowHeight="12.75"/>
  <cols>
    <col min="1" max="1" width="16.85546875" customWidth="1"/>
    <col min="4" max="4" width="18.28515625" customWidth="1"/>
    <col min="5" max="5" width="11.28515625" customWidth="1"/>
  </cols>
  <sheetData>
    <row r="1" spans="1:6" s="2" customFormat="1" ht="14.25">
      <c r="A1" s="3" t="s">
        <v>0</v>
      </c>
    </row>
    <row r="2" spans="1:6" s="2" customFormat="1" ht="14.25">
      <c r="A2" s="3" t="s">
        <v>1</v>
      </c>
    </row>
    <row r="3" spans="1:6" s="2" customFormat="1" ht="14.25">
      <c r="A3" s="3" t="s">
        <v>2</v>
      </c>
    </row>
    <row r="4" spans="1:6" s="2" customFormat="1" ht="14.25">
      <c r="A4" s="3" t="s">
        <v>3</v>
      </c>
      <c r="B4"/>
      <c r="C4"/>
    </row>
    <row r="5" spans="1:6" s="2" customFormat="1" ht="14.25">
      <c r="A5"/>
      <c r="B5"/>
      <c r="C5"/>
    </row>
    <row r="6" spans="1:6" s="2" customFormat="1" ht="15" thickBot="1">
      <c r="A6"/>
      <c r="B6"/>
      <c r="C6"/>
    </row>
    <row r="7" spans="1:6" s="2" customFormat="1" ht="15" thickBot="1">
      <c r="A7" s="45" t="s">
        <v>4</v>
      </c>
      <c r="B7" s="6" t="s">
        <v>5</v>
      </c>
      <c r="C7"/>
      <c r="D7" s="180" t="s">
        <v>6</v>
      </c>
      <c r="E7" s="181"/>
    </row>
    <row r="8" spans="1:6" s="2" customFormat="1" ht="14.25">
      <c r="A8" t="s">
        <v>7</v>
      </c>
      <c r="B8" s="46">
        <v>5</v>
      </c>
      <c r="C8"/>
      <c r="D8" s="35"/>
      <c r="E8" s="36" t="s">
        <v>8</v>
      </c>
      <c r="F8" s="37" t="s">
        <v>9</v>
      </c>
    </row>
    <row r="9" spans="1:6" s="2" customFormat="1" ht="14.25">
      <c r="A9" t="s">
        <v>10</v>
      </c>
      <c r="B9" s="46">
        <v>4</v>
      </c>
      <c r="C9"/>
      <c r="D9" s="38" t="s">
        <v>11</v>
      </c>
      <c r="E9" s="39">
        <f>COUNTA(A8:A41)</f>
        <v>34</v>
      </c>
      <c r="F9"/>
    </row>
    <row r="10" spans="1:6" s="2" customFormat="1" ht="14.25">
      <c r="A10" t="s">
        <v>12</v>
      </c>
      <c r="B10" s="46">
        <v>4</v>
      </c>
      <c r="C10"/>
      <c r="D10" s="38" t="s">
        <v>13</v>
      </c>
      <c r="E10" s="39">
        <f>COUNT(B8:B41)</f>
        <v>30</v>
      </c>
      <c r="F10" s="50" t="s">
        <v>14</v>
      </c>
    </row>
    <row r="11" spans="1:6" s="2" customFormat="1" ht="15" customHeight="1">
      <c r="A11" t="s">
        <v>15</v>
      </c>
      <c r="B11" s="46">
        <v>4</v>
      </c>
      <c r="C11"/>
      <c r="D11" s="40" t="s">
        <v>16</v>
      </c>
      <c r="E11" s="41">
        <f>COUNTBLANK(B8:B41)</f>
        <v>4</v>
      </c>
      <c r="F11"/>
    </row>
    <row r="12" spans="1:6" s="2" customFormat="1" ht="14.25">
      <c r="A12" t="s">
        <v>17</v>
      </c>
      <c r="B12" s="46"/>
      <c r="C12"/>
      <c r="D12"/>
      <c r="E12"/>
      <c r="F12"/>
    </row>
    <row r="13" spans="1:6" s="2" customFormat="1" ht="14.25">
      <c r="A13" t="s">
        <v>18</v>
      </c>
      <c r="B13" s="46">
        <v>1</v>
      </c>
      <c r="C13"/>
      <c r="D13"/>
      <c r="E13"/>
      <c r="F13"/>
    </row>
    <row r="14" spans="1:6" s="2" customFormat="1" ht="15" customHeight="1">
      <c r="A14" t="s">
        <v>19</v>
      </c>
      <c r="B14" s="46">
        <v>4</v>
      </c>
      <c r="C14"/>
      <c r="D14"/>
      <c r="E14"/>
      <c r="F14"/>
    </row>
    <row r="15" spans="1:6" s="2" customFormat="1" ht="15" customHeight="1">
      <c r="A15" t="s">
        <v>20</v>
      </c>
      <c r="B15" s="46">
        <v>3</v>
      </c>
      <c r="C15"/>
      <c r="D15" s="180" t="s">
        <v>21</v>
      </c>
      <c r="E15" s="181"/>
      <c r="F15" s="37" t="s">
        <v>9</v>
      </c>
    </row>
    <row r="16" spans="1:6" s="2" customFormat="1" ht="14.25">
      <c r="A16" t="s">
        <v>22</v>
      </c>
      <c r="B16" s="46">
        <v>2</v>
      </c>
      <c r="C16"/>
      <c r="D16" s="42" t="s">
        <v>23</v>
      </c>
      <c r="E16" s="43" t="s">
        <v>8</v>
      </c>
      <c r="F16"/>
    </row>
    <row r="17" spans="1:6" s="2" customFormat="1" ht="14.25">
      <c r="A17" t="s">
        <v>24</v>
      </c>
      <c r="B17" s="46">
        <v>4</v>
      </c>
      <c r="C17"/>
      <c r="D17" s="48">
        <v>5</v>
      </c>
      <c r="E17" s="44">
        <f>COUNTIFS(B8:B41,"5")</f>
        <v>6</v>
      </c>
      <c r="F17"/>
    </row>
    <row r="18" spans="1:6" s="2" customFormat="1" ht="14.25">
      <c r="A18" t="s">
        <v>25</v>
      </c>
      <c r="B18" s="46">
        <v>5</v>
      </c>
      <c r="C18"/>
      <c r="D18" s="48">
        <v>4</v>
      </c>
      <c r="E18" s="44">
        <f>COUNTIFS(B8:B42,"4")</f>
        <v>8</v>
      </c>
      <c r="F18"/>
    </row>
    <row r="19" spans="1:6" s="2" customFormat="1" ht="14.25">
      <c r="A19" t="s">
        <v>26</v>
      </c>
      <c r="B19" s="46">
        <v>2</v>
      </c>
      <c r="C19"/>
      <c r="D19" s="48">
        <v>3</v>
      </c>
      <c r="E19" s="44">
        <f>COUNTIFS(B8:B43,"3")</f>
        <v>5</v>
      </c>
      <c r="F19"/>
    </row>
    <row r="20" spans="1:6" s="2" customFormat="1" ht="14.25">
      <c r="A20" t="s">
        <v>27</v>
      </c>
      <c r="B20" s="46">
        <v>2</v>
      </c>
      <c r="C20"/>
      <c r="D20" s="48">
        <v>2</v>
      </c>
      <c r="E20" s="44">
        <f>COUNTIFS(B8:B44,"2")</f>
        <v>4</v>
      </c>
      <c r="F20"/>
    </row>
    <row r="21" spans="1:6" s="2" customFormat="1" ht="14.25">
      <c r="A21" t="s">
        <v>28</v>
      </c>
      <c r="B21" s="46">
        <v>3</v>
      </c>
      <c r="C21"/>
      <c r="D21" s="48">
        <v>1</v>
      </c>
      <c r="E21" s="44">
        <f>COUNTIFS(B8:B45,"1")</f>
        <v>3</v>
      </c>
      <c r="F21"/>
    </row>
    <row r="22" spans="1:6" s="2" customFormat="1" ht="15" customHeight="1">
      <c r="A22" t="s">
        <v>29</v>
      </c>
      <c r="B22" s="46"/>
      <c r="C22"/>
      <c r="D22" s="49">
        <v>0</v>
      </c>
      <c r="E22" s="44">
        <f>COUNTIFS(B8:B46,"0")</f>
        <v>4</v>
      </c>
      <c r="F22"/>
    </row>
    <row r="23" spans="1:6" s="2" customFormat="1" ht="14.25">
      <c r="A23" t="s">
        <v>30</v>
      </c>
      <c r="B23" s="46">
        <v>0</v>
      </c>
      <c r="C23"/>
    </row>
    <row r="24" spans="1:6" s="2" customFormat="1" ht="14.25">
      <c r="A24" t="s">
        <v>31</v>
      </c>
      <c r="B24" s="46">
        <v>4</v>
      </c>
      <c r="C24"/>
    </row>
    <row r="25" spans="1:6" s="2" customFormat="1" ht="14.25">
      <c r="A25" t="s">
        <v>32</v>
      </c>
      <c r="B25" s="47"/>
      <c r="C25"/>
    </row>
    <row r="26" spans="1:6" s="2" customFormat="1" ht="14.25">
      <c r="A26" t="s">
        <v>33</v>
      </c>
      <c r="B26" s="46">
        <v>1</v>
      </c>
      <c r="C26"/>
    </row>
    <row r="27" spans="1:6" s="2" customFormat="1" ht="14.25">
      <c r="A27" t="s">
        <v>34</v>
      </c>
      <c r="B27" s="46">
        <v>4</v>
      </c>
      <c r="C27"/>
    </row>
    <row r="28" spans="1:6" s="2" customFormat="1" ht="14.25">
      <c r="A28" t="s">
        <v>35</v>
      </c>
      <c r="B28" s="46">
        <v>3</v>
      </c>
      <c r="C28"/>
    </row>
    <row r="29" spans="1:6" s="2" customFormat="1" ht="14.25">
      <c r="A29" t="s">
        <v>36</v>
      </c>
      <c r="B29" s="46">
        <v>4</v>
      </c>
      <c r="C29"/>
    </row>
    <row r="30" spans="1:6">
      <c r="A30" t="s">
        <v>37</v>
      </c>
      <c r="B30" s="46">
        <v>2</v>
      </c>
    </row>
    <row r="31" spans="1:6">
      <c r="A31" t="s">
        <v>38</v>
      </c>
      <c r="B31" s="46">
        <v>5</v>
      </c>
    </row>
    <row r="32" spans="1:6">
      <c r="A32" t="s">
        <v>39</v>
      </c>
      <c r="B32" s="46">
        <v>5</v>
      </c>
    </row>
    <row r="33" spans="1:2">
      <c r="A33" t="s">
        <v>40</v>
      </c>
      <c r="B33" s="46"/>
    </row>
    <row r="34" spans="1:2">
      <c r="A34" t="s">
        <v>41</v>
      </c>
      <c r="B34" s="46">
        <v>3</v>
      </c>
    </row>
    <row r="35" spans="1:2">
      <c r="A35" t="s">
        <v>42</v>
      </c>
      <c r="B35" s="46">
        <v>3</v>
      </c>
    </row>
    <row r="36" spans="1:2">
      <c r="A36" t="s">
        <v>43</v>
      </c>
      <c r="B36" s="46">
        <v>0</v>
      </c>
    </row>
    <row r="37" spans="1:2">
      <c r="A37" t="s">
        <v>44</v>
      </c>
      <c r="B37" s="46">
        <v>5</v>
      </c>
    </row>
    <row r="38" spans="1:2">
      <c r="A38" t="s">
        <v>45</v>
      </c>
      <c r="B38" s="46">
        <v>5</v>
      </c>
    </row>
    <row r="39" spans="1:2">
      <c r="A39" t="s">
        <v>46</v>
      </c>
      <c r="B39" s="46">
        <v>0</v>
      </c>
    </row>
    <row r="40" spans="1:2">
      <c r="A40" t="s">
        <v>47</v>
      </c>
      <c r="B40" s="46">
        <v>0</v>
      </c>
    </row>
    <row r="41" spans="1:2">
      <c r="A41" t="s">
        <v>48</v>
      </c>
      <c r="B41" s="46">
        <v>1</v>
      </c>
    </row>
  </sheetData>
  <mergeCells count="2">
    <mergeCell ref="D15:E15"/>
    <mergeCell ref="D7:E7"/>
  </mergeCells>
  <phoneticPr fontId="0" type="noConversion"/>
  <printOptions gridLines="1" gridLinesSet="0"/>
  <pageMargins left="0.75" right="0.75" top="1" bottom="1" header="0.4921259845" footer="0.4921259845"/>
  <pageSetup paperSize="9" orientation="portrait"/>
  <headerFooter alignWithMargins="0">
    <oddHeader>&amp;A</oddHeader>
    <oddFooter>Sivu &amp;P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7D282-50CE-4C73-AE3F-89D713A9C5A1}">
  <dimension ref="A1:I20"/>
  <sheetViews>
    <sheetView workbookViewId="0">
      <selection activeCell="H13" sqref="H13"/>
    </sheetView>
  </sheetViews>
  <sheetFormatPr defaultRowHeight="12.75"/>
  <cols>
    <col min="3" max="3" width="10.42578125" bestFit="1" customWidth="1"/>
    <col min="8" max="8" width="11.7109375" customWidth="1"/>
  </cols>
  <sheetData>
    <row r="1" spans="1:9">
      <c r="A1" s="80"/>
      <c r="B1" s="81"/>
      <c r="C1" s="81"/>
      <c r="D1" s="81"/>
      <c r="E1" s="81"/>
      <c r="F1" s="81"/>
      <c r="G1" s="81"/>
      <c r="H1" s="81"/>
      <c r="I1" s="82"/>
    </row>
    <row r="2" spans="1:9">
      <c r="A2" s="83"/>
      <c r="B2" s="84" t="s">
        <v>233</v>
      </c>
      <c r="C2" s="85"/>
      <c r="D2" s="86"/>
      <c r="E2" s="85"/>
      <c r="F2" s="85"/>
      <c r="G2" s="85"/>
      <c r="H2" s="85"/>
      <c r="I2" s="87"/>
    </row>
    <row r="3" spans="1:9">
      <c r="A3" s="83"/>
      <c r="B3" s="88" t="s">
        <v>234</v>
      </c>
      <c r="C3" s="85"/>
      <c r="D3" s="86"/>
      <c r="E3" s="85"/>
      <c r="F3" s="85"/>
      <c r="G3" s="85"/>
      <c r="H3" s="85"/>
      <c r="I3" s="87"/>
    </row>
    <row r="4" spans="1:9">
      <c r="A4" s="83"/>
      <c r="B4" s="89"/>
      <c r="C4" s="90"/>
      <c r="D4" s="85"/>
      <c r="E4" s="85"/>
      <c r="F4" s="85"/>
      <c r="G4" s="85"/>
      <c r="H4" s="85"/>
      <c r="I4" s="87"/>
    </row>
    <row r="5" spans="1:9">
      <c r="A5" s="83"/>
      <c r="B5" s="91" t="s">
        <v>235</v>
      </c>
      <c r="C5" s="128">
        <f ca="1">TODAY()</f>
        <v>45226</v>
      </c>
      <c r="D5" s="83"/>
      <c r="E5" s="85"/>
      <c r="F5" s="85"/>
      <c r="G5" s="85"/>
      <c r="H5" s="85"/>
      <c r="I5" s="87"/>
    </row>
    <row r="6" spans="1:9">
      <c r="A6" s="83"/>
      <c r="B6" s="92"/>
      <c r="C6" s="93"/>
      <c r="D6" s="90"/>
      <c r="E6" s="90"/>
      <c r="F6" s="90"/>
      <c r="G6" s="90"/>
      <c r="H6" s="94"/>
      <c r="I6" s="87"/>
    </row>
    <row r="7" spans="1:9">
      <c r="A7" s="95"/>
      <c r="B7" s="96"/>
      <c r="C7" s="97"/>
      <c r="D7" s="98" t="s">
        <v>236</v>
      </c>
      <c r="E7" s="98" t="s">
        <v>237</v>
      </c>
      <c r="F7" s="99" t="s">
        <v>238</v>
      </c>
      <c r="G7" s="98" t="s">
        <v>239</v>
      </c>
      <c r="H7" s="98" t="s">
        <v>240</v>
      </c>
      <c r="I7" s="95"/>
    </row>
    <row r="8" spans="1:9">
      <c r="A8" s="95"/>
      <c r="B8" s="100" t="s">
        <v>207</v>
      </c>
      <c r="C8" s="101" t="s">
        <v>241</v>
      </c>
      <c r="D8" s="102" t="s">
        <v>242</v>
      </c>
      <c r="E8" s="102" t="s">
        <v>242</v>
      </c>
      <c r="F8" s="103" t="s">
        <v>243</v>
      </c>
      <c r="G8" s="104" t="s">
        <v>244</v>
      </c>
      <c r="H8" s="104" t="s">
        <v>245</v>
      </c>
      <c r="I8" s="95"/>
    </row>
    <row r="9" spans="1:9">
      <c r="A9" s="95"/>
      <c r="B9" s="105" t="s">
        <v>246</v>
      </c>
      <c r="C9" s="106" t="s">
        <v>247</v>
      </c>
      <c r="D9" s="107">
        <v>1.333333333333333</v>
      </c>
      <c r="E9" s="108">
        <v>1.427083333333333</v>
      </c>
      <c r="F9" s="109">
        <v>20</v>
      </c>
      <c r="G9" s="129">
        <f>SUM(E9,-D9)</f>
        <v>9.375E-2</v>
      </c>
      <c r="H9" s="131">
        <f>PRODUCT(F9,G9*24)</f>
        <v>45</v>
      </c>
      <c r="I9" s="87"/>
    </row>
    <row r="10" spans="1:9">
      <c r="A10" s="95"/>
      <c r="B10" s="110" t="s">
        <v>248</v>
      </c>
      <c r="C10" s="111" t="s">
        <v>249</v>
      </c>
      <c r="D10" s="112">
        <v>1.4375</v>
      </c>
      <c r="E10" s="113">
        <v>1.458333333333333</v>
      </c>
      <c r="F10" s="114">
        <v>15</v>
      </c>
      <c r="G10" s="130">
        <f t="shared" ref="G10:G14" si="0">SUM(E10,-D10)</f>
        <v>2.0833333333333037E-2</v>
      </c>
      <c r="H10" s="132">
        <f t="shared" ref="H10:H14" si="1">PRODUCT(F10,G10*24)</f>
        <v>7.4999999999998934</v>
      </c>
      <c r="I10" s="87"/>
    </row>
    <row r="11" spans="1:9">
      <c r="A11" s="95"/>
      <c r="B11" s="110" t="s">
        <v>250</v>
      </c>
      <c r="C11" s="111" t="s">
        <v>251</v>
      </c>
      <c r="D11" s="112">
        <v>1.5</v>
      </c>
      <c r="E11" s="113">
        <v>1.53125</v>
      </c>
      <c r="F11" s="114">
        <v>15</v>
      </c>
      <c r="G11" s="130">
        <f t="shared" si="0"/>
        <v>3.125E-2</v>
      </c>
      <c r="H11" s="132">
        <f t="shared" si="1"/>
        <v>11.25</v>
      </c>
      <c r="I11" s="87"/>
    </row>
    <row r="12" spans="1:9">
      <c r="A12" s="95"/>
      <c r="B12" s="110" t="s">
        <v>252</v>
      </c>
      <c r="C12" s="111" t="s">
        <v>253</v>
      </c>
      <c r="D12" s="112">
        <v>1.53125</v>
      </c>
      <c r="E12" s="113">
        <v>1.618055555555556</v>
      </c>
      <c r="F12" s="114">
        <v>20</v>
      </c>
      <c r="G12" s="130">
        <f t="shared" si="0"/>
        <v>8.6805555555556024E-2</v>
      </c>
      <c r="H12" s="133">
        <f>PRODUCT(F12,G12*24)</f>
        <v>41.666666666666892</v>
      </c>
      <c r="I12" s="87"/>
    </row>
    <row r="13" spans="1:9">
      <c r="A13" s="95"/>
      <c r="B13" s="110" t="s">
        <v>254</v>
      </c>
      <c r="C13" s="111" t="s">
        <v>255</v>
      </c>
      <c r="D13" s="113">
        <v>1.631944444444444</v>
      </c>
      <c r="E13" s="113">
        <v>1.65625</v>
      </c>
      <c r="F13" s="114">
        <v>15</v>
      </c>
      <c r="G13" s="130">
        <f t="shared" si="0"/>
        <v>2.4305555555556024E-2</v>
      </c>
      <c r="H13" s="132">
        <f t="shared" si="1"/>
        <v>8.7500000000001688</v>
      </c>
      <c r="I13" s="87"/>
    </row>
    <row r="14" spans="1:9">
      <c r="A14" s="95"/>
      <c r="B14" s="110" t="s">
        <v>256</v>
      </c>
      <c r="C14" s="111" t="s">
        <v>257</v>
      </c>
      <c r="D14" s="113">
        <v>1.65625</v>
      </c>
      <c r="E14" s="113">
        <v>1.6875</v>
      </c>
      <c r="F14" s="114">
        <v>15</v>
      </c>
      <c r="G14" s="130">
        <f t="shared" si="0"/>
        <v>3.125E-2</v>
      </c>
      <c r="H14" s="132">
        <f t="shared" si="1"/>
        <v>11.25</v>
      </c>
      <c r="I14" s="87"/>
    </row>
    <row r="15" spans="1:9">
      <c r="A15" s="95"/>
      <c r="B15" s="115"/>
      <c r="C15" s="95"/>
      <c r="D15" s="95"/>
      <c r="E15" s="95"/>
      <c r="F15" s="116"/>
      <c r="G15" s="95"/>
      <c r="H15" s="95"/>
      <c r="I15" s="95"/>
    </row>
    <row r="16" spans="1:9">
      <c r="A16" s="95"/>
      <c r="B16" s="115"/>
      <c r="C16" s="95"/>
      <c r="D16" s="95"/>
      <c r="E16" s="95"/>
      <c r="F16" s="116"/>
      <c r="G16" s="95"/>
      <c r="H16" s="95"/>
      <c r="I16" s="95"/>
    </row>
    <row r="17" spans="1:9">
      <c r="A17" s="95"/>
      <c r="B17" s="117"/>
      <c r="C17" s="118"/>
      <c r="D17" s="118"/>
      <c r="E17" s="118"/>
      <c r="F17" s="119"/>
      <c r="G17" s="118"/>
      <c r="H17" s="118"/>
      <c r="I17" s="95"/>
    </row>
    <row r="18" spans="1:9">
      <c r="A18" s="95"/>
      <c r="B18" s="120"/>
      <c r="C18" s="93"/>
      <c r="D18" s="93"/>
      <c r="E18" s="121" t="s">
        <v>258</v>
      </c>
      <c r="F18" s="122"/>
      <c r="G18" s="123"/>
      <c r="H18" s="124">
        <f>SUM(H9:H14)</f>
        <v>125.41666666666696</v>
      </c>
      <c r="I18" s="95"/>
    </row>
    <row r="19" spans="1:9">
      <c r="A19" s="83"/>
      <c r="B19" s="81"/>
      <c r="C19" s="81"/>
      <c r="D19" s="81"/>
      <c r="E19" s="81"/>
      <c r="F19" s="81"/>
      <c r="G19" s="81"/>
      <c r="H19" s="125"/>
      <c r="I19" s="87"/>
    </row>
    <row r="20" spans="1:9">
      <c r="A20" s="126"/>
      <c r="B20" s="90"/>
      <c r="C20" s="90"/>
      <c r="D20" s="90"/>
      <c r="E20" s="90"/>
      <c r="F20" s="90"/>
      <c r="G20" s="90"/>
      <c r="H20" s="90"/>
      <c r="I20" s="127"/>
    </row>
  </sheetData>
  <conditionalFormatting sqref="G9:G14">
    <cfRule type="cellIs" dxfId="17" priority="1" operator="greaterThan">
      <formula>3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2CFC-2187-4BF8-BBBB-38B80D0EF21F}">
  <dimension ref="A1:G21"/>
  <sheetViews>
    <sheetView workbookViewId="0">
      <selection activeCell="F2" sqref="F2:G2"/>
    </sheetView>
  </sheetViews>
  <sheetFormatPr defaultRowHeight="12.75"/>
  <cols>
    <col min="1" max="1" width="31.42578125" customWidth="1"/>
    <col min="2" max="2" width="11" customWidth="1"/>
    <col min="3" max="3" width="11.140625" customWidth="1"/>
    <col min="4" max="4" width="10.28515625" customWidth="1"/>
    <col min="6" max="6" width="23" customWidth="1"/>
  </cols>
  <sheetData>
    <row r="1" spans="1:7">
      <c r="A1" s="135" t="s">
        <v>259</v>
      </c>
      <c r="B1" s="136" t="s">
        <v>260</v>
      </c>
      <c r="C1" s="136" t="s">
        <v>261</v>
      </c>
      <c r="D1" s="136" t="s">
        <v>245</v>
      </c>
      <c r="G1" s="134" t="s">
        <v>9</v>
      </c>
    </row>
    <row r="2" spans="1:7">
      <c r="A2" s="76" t="s">
        <v>262</v>
      </c>
      <c r="B2">
        <v>1992</v>
      </c>
      <c r="C2">
        <v>211</v>
      </c>
      <c r="D2">
        <v>4200</v>
      </c>
      <c r="F2" s="140" t="s">
        <v>263</v>
      </c>
      <c r="G2" s="145"/>
    </row>
    <row r="3" spans="1:7">
      <c r="A3" s="76" t="s">
        <v>264</v>
      </c>
      <c r="B3">
        <v>2002</v>
      </c>
      <c r="C3">
        <v>42</v>
      </c>
      <c r="D3">
        <v>11200</v>
      </c>
      <c r="F3" s="142" t="s">
        <v>265</v>
      </c>
      <c r="G3" s="143">
        <f>AVERAGE(D2:D21)</f>
        <v>13560</v>
      </c>
    </row>
    <row r="4" spans="1:7">
      <c r="A4" s="76" t="s">
        <v>266</v>
      </c>
      <c r="B4">
        <v>2000</v>
      </c>
      <c r="C4">
        <v>70</v>
      </c>
      <c r="D4">
        <v>15900</v>
      </c>
      <c r="F4" s="137" t="s">
        <v>267</v>
      </c>
      <c r="G4" s="138">
        <f>MIN(D2:D22)</f>
        <v>4200</v>
      </c>
    </row>
    <row r="5" spans="1:7">
      <c r="A5" s="76" t="s">
        <v>268</v>
      </c>
      <c r="B5">
        <v>2000</v>
      </c>
      <c r="C5">
        <v>68</v>
      </c>
      <c r="D5">
        <v>14900</v>
      </c>
      <c r="F5" s="137" t="s">
        <v>269</v>
      </c>
      <c r="G5" s="138">
        <f>MAX(D2:D22)</f>
        <v>23900</v>
      </c>
    </row>
    <row r="6" spans="1:7">
      <c r="A6" s="76" t="s">
        <v>270</v>
      </c>
      <c r="B6">
        <v>1998</v>
      </c>
      <c r="C6">
        <v>143</v>
      </c>
      <c r="D6">
        <v>9900</v>
      </c>
    </row>
    <row r="7" spans="1:7">
      <c r="A7" s="76" t="s">
        <v>271</v>
      </c>
      <c r="B7">
        <v>1999</v>
      </c>
      <c r="C7">
        <v>42</v>
      </c>
      <c r="D7">
        <v>14900</v>
      </c>
      <c r="G7" s="134" t="s">
        <v>9</v>
      </c>
    </row>
    <row r="8" spans="1:7">
      <c r="A8" s="76" t="s">
        <v>271</v>
      </c>
      <c r="B8">
        <v>2000</v>
      </c>
      <c r="C8">
        <v>50</v>
      </c>
      <c r="D8">
        <v>14900</v>
      </c>
      <c r="F8" s="140" t="s">
        <v>272</v>
      </c>
      <c r="G8" s="144"/>
    </row>
    <row r="9" spans="1:7">
      <c r="A9" s="76" t="s">
        <v>273</v>
      </c>
      <c r="B9">
        <v>1999</v>
      </c>
      <c r="C9">
        <v>83</v>
      </c>
      <c r="D9">
        <v>18900</v>
      </c>
      <c r="F9" s="142" t="s">
        <v>274</v>
      </c>
      <c r="G9" s="141">
        <f>COUNTA(A2:A21)</f>
        <v>20</v>
      </c>
    </row>
    <row r="10" spans="1:7">
      <c r="A10" s="76" t="s">
        <v>275</v>
      </c>
      <c r="B10">
        <v>1995</v>
      </c>
      <c r="C10">
        <v>116</v>
      </c>
      <c r="D10">
        <v>5900</v>
      </c>
      <c r="F10" s="137" t="s">
        <v>276</v>
      </c>
      <c r="G10" s="139">
        <f>COUNTIF(D2:D21,"&lt;17000")</f>
        <v>15</v>
      </c>
    </row>
    <row r="11" spans="1:7">
      <c r="A11" s="76" t="s">
        <v>277</v>
      </c>
      <c r="B11">
        <v>1999</v>
      </c>
      <c r="C11">
        <v>83</v>
      </c>
      <c r="D11">
        <v>14900</v>
      </c>
      <c r="F11" s="137" t="s">
        <v>278</v>
      </c>
      <c r="G11" s="139">
        <f>COUNTIF(D2:D21,"&gt;17000")</f>
        <v>5</v>
      </c>
    </row>
    <row r="12" spans="1:7">
      <c r="A12" s="76" t="s">
        <v>279</v>
      </c>
      <c r="B12">
        <v>1997</v>
      </c>
      <c r="C12">
        <v>178</v>
      </c>
      <c r="D12">
        <v>9900</v>
      </c>
    </row>
    <row r="13" spans="1:7">
      <c r="A13" s="76" t="s">
        <v>280</v>
      </c>
      <c r="B13">
        <v>1997</v>
      </c>
      <c r="C13">
        <v>101</v>
      </c>
      <c r="D13">
        <v>8900</v>
      </c>
    </row>
    <row r="14" spans="1:7">
      <c r="A14" s="76" t="s">
        <v>281</v>
      </c>
      <c r="B14">
        <v>1994</v>
      </c>
      <c r="C14">
        <v>180</v>
      </c>
      <c r="D14">
        <v>5900</v>
      </c>
    </row>
    <row r="15" spans="1:7">
      <c r="A15" s="76" t="s">
        <v>282</v>
      </c>
      <c r="B15">
        <v>1995</v>
      </c>
      <c r="C15">
        <v>192</v>
      </c>
      <c r="D15">
        <v>12900</v>
      </c>
    </row>
    <row r="16" spans="1:7">
      <c r="A16" s="76" t="s">
        <v>283</v>
      </c>
      <c r="B16">
        <v>1999</v>
      </c>
      <c r="C16">
        <v>138</v>
      </c>
      <c r="D16">
        <v>18900</v>
      </c>
    </row>
    <row r="17" spans="1:4">
      <c r="A17" s="76" t="s">
        <v>283</v>
      </c>
      <c r="B17">
        <v>2000</v>
      </c>
      <c r="C17">
        <v>38</v>
      </c>
      <c r="D17">
        <v>23900</v>
      </c>
    </row>
    <row r="18" spans="1:4">
      <c r="A18" s="76" t="s">
        <v>284</v>
      </c>
      <c r="B18">
        <v>1998</v>
      </c>
      <c r="C18">
        <v>122</v>
      </c>
      <c r="D18">
        <v>14900</v>
      </c>
    </row>
    <row r="19" spans="1:4">
      <c r="A19" s="76" t="s">
        <v>285</v>
      </c>
      <c r="B19">
        <v>1998</v>
      </c>
      <c r="C19">
        <v>116</v>
      </c>
      <c r="D19">
        <v>11500</v>
      </c>
    </row>
    <row r="20" spans="1:4">
      <c r="A20" s="76" t="s">
        <v>286</v>
      </c>
      <c r="B20">
        <v>1999</v>
      </c>
      <c r="C20">
        <v>44</v>
      </c>
      <c r="D20">
        <v>18900</v>
      </c>
    </row>
    <row r="21" spans="1:4">
      <c r="A21" s="76" t="s">
        <v>287</v>
      </c>
      <c r="B21">
        <v>1998</v>
      </c>
      <c r="C21">
        <v>273</v>
      </c>
      <c r="D21">
        <v>19900</v>
      </c>
    </row>
  </sheetData>
  <conditionalFormatting sqref="B2:B21">
    <cfRule type="cellIs" dxfId="16" priority="3" operator="greaterThanOrEqual">
      <formula>2000</formula>
    </cfRule>
  </conditionalFormatting>
  <conditionalFormatting sqref="C2:C21">
    <cfRule type="cellIs" dxfId="15" priority="2" operator="lessThanOrEqual">
      <formula>50</formula>
    </cfRule>
  </conditionalFormatting>
  <conditionalFormatting sqref="D2:D21">
    <cfRule type="cellIs" dxfId="14" priority="1" operator="greaterThan">
      <formula>17000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21B0-2F50-4513-975B-91779FD55490}">
  <dimension ref="A4:R11"/>
  <sheetViews>
    <sheetView workbookViewId="0">
      <selection activeCell="I16" sqref="I16"/>
    </sheetView>
  </sheetViews>
  <sheetFormatPr defaultRowHeight="12.75"/>
  <cols>
    <col min="1" max="1" width="15.7109375" customWidth="1"/>
  </cols>
  <sheetData>
    <row r="4" spans="1:18">
      <c r="A4" s="75" t="s">
        <v>288</v>
      </c>
    </row>
    <row r="7" spans="1:18">
      <c r="A7" s="146" t="s">
        <v>289</v>
      </c>
      <c r="B7" s="147">
        <v>37910</v>
      </c>
      <c r="C7" s="147">
        <v>37911</v>
      </c>
      <c r="D7" s="147">
        <v>37912</v>
      </c>
      <c r="E7" s="147">
        <v>37913</v>
      </c>
      <c r="F7" s="147">
        <v>37914</v>
      </c>
      <c r="G7" s="147">
        <v>37915</v>
      </c>
      <c r="H7" s="147">
        <v>37916</v>
      </c>
      <c r="I7" s="147">
        <v>37917</v>
      </c>
      <c r="J7" s="147">
        <v>37918</v>
      </c>
      <c r="K7" s="147">
        <v>37919</v>
      </c>
      <c r="L7" s="147">
        <v>37920</v>
      </c>
      <c r="M7" s="147">
        <v>37921</v>
      </c>
      <c r="N7" s="147">
        <v>37922</v>
      </c>
      <c r="O7" s="147">
        <v>37923</v>
      </c>
      <c r="P7" s="147">
        <v>37924</v>
      </c>
      <c r="Q7" s="147">
        <v>37925</v>
      </c>
    </row>
    <row r="8" spans="1:18">
      <c r="A8" s="148" t="s">
        <v>290</v>
      </c>
      <c r="B8" s="151">
        <v>10</v>
      </c>
      <c r="C8" s="151">
        <v>11</v>
      </c>
      <c r="D8" s="151">
        <v>8</v>
      </c>
      <c r="E8" s="151">
        <v>7</v>
      </c>
      <c r="F8" s="151">
        <v>3</v>
      </c>
      <c r="G8" s="151">
        <v>1</v>
      </c>
      <c r="H8" s="151">
        <v>1</v>
      </c>
      <c r="I8" s="151">
        <v>4</v>
      </c>
      <c r="J8" s="151">
        <v>-2</v>
      </c>
      <c r="K8" s="151">
        <v>0</v>
      </c>
      <c r="L8" s="151">
        <v>4</v>
      </c>
      <c r="M8" s="151">
        <v>4</v>
      </c>
      <c r="N8" s="151">
        <v>7</v>
      </c>
      <c r="O8" s="151">
        <v>6</v>
      </c>
      <c r="P8" s="151">
        <v>7</v>
      </c>
      <c r="Q8" s="151">
        <v>2</v>
      </c>
      <c r="R8" s="150"/>
    </row>
    <row r="9" spans="1:18">
      <c r="A9" s="149" t="s">
        <v>291</v>
      </c>
      <c r="B9" s="151">
        <v>-6</v>
      </c>
      <c r="C9" s="151">
        <v>-8</v>
      </c>
      <c r="D9" s="151">
        <v>-3</v>
      </c>
      <c r="E9" s="151">
        <v>0</v>
      </c>
      <c r="F9" s="151">
        <v>0</v>
      </c>
      <c r="G9" s="151">
        <v>2</v>
      </c>
      <c r="H9" s="151">
        <v>3</v>
      </c>
      <c r="I9" s="151">
        <v>1</v>
      </c>
      <c r="J9" s="151">
        <v>-4</v>
      </c>
      <c r="K9" s="151">
        <v>-6</v>
      </c>
      <c r="L9" s="151">
        <v>-10</v>
      </c>
      <c r="M9" s="151">
        <v>-8</v>
      </c>
      <c r="N9" s="151">
        <v>-8</v>
      </c>
      <c r="O9" s="151">
        <v>-5</v>
      </c>
      <c r="P9" s="151">
        <v>-2</v>
      </c>
      <c r="Q9" s="151">
        <v>-3</v>
      </c>
    </row>
    <row r="11" spans="1:18">
      <c r="A11" s="75" t="s">
        <v>292</v>
      </c>
      <c r="B11">
        <f>SUM(B8,-B9)</f>
        <v>16</v>
      </c>
      <c r="C11">
        <f t="shared" ref="C11:Q11" si="0">SUM(C8,-C9)</f>
        <v>19</v>
      </c>
      <c r="D11">
        <f t="shared" si="0"/>
        <v>11</v>
      </c>
      <c r="E11">
        <f t="shared" si="0"/>
        <v>7</v>
      </c>
      <c r="F11">
        <f t="shared" si="0"/>
        <v>3</v>
      </c>
      <c r="G11">
        <f t="shared" si="0"/>
        <v>-1</v>
      </c>
      <c r="H11">
        <f t="shared" si="0"/>
        <v>-2</v>
      </c>
      <c r="I11">
        <f t="shared" si="0"/>
        <v>3</v>
      </c>
      <c r="J11">
        <f t="shared" si="0"/>
        <v>2</v>
      </c>
      <c r="K11">
        <f t="shared" si="0"/>
        <v>6</v>
      </c>
      <c r="L11">
        <f t="shared" si="0"/>
        <v>14</v>
      </c>
      <c r="M11">
        <f t="shared" si="0"/>
        <v>12</v>
      </c>
      <c r="N11">
        <f t="shared" si="0"/>
        <v>15</v>
      </c>
      <c r="O11">
        <f t="shared" si="0"/>
        <v>11</v>
      </c>
      <c r="P11">
        <f t="shared" si="0"/>
        <v>9</v>
      </c>
      <c r="Q11">
        <f t="shared" si="0"/>
        <v>5</v>
      </c>
    </row>
  </sheetData>
  <conditionalFormatting sqref="B9">
    <cfRule type="cellIs" dxfId="13" priority="9" operator="greaterThan">
      <formula>$B$13</formula>
    </cfRule>
  </conditionalFormatting>
  <conditionalFormatting sqref="C9">
    <cfRule type="cellIs" dxfId="12" priority="8" operator="greaterThan">
      <formula>$C$13</formula>
    </cfRule>
  </conditionalFormatting>
  <conditionalFormatting sqref="D9">
    <cfRule type="cellIs" dxfId="11" priority="7" operator="greaterThan">
      <formula>$D$13</formula>
    </cfRule>
  </conditionalFormatting>
  <conditionalFormatting sqref="E9">
    <cfRule type="cellIs" dxfId="10" priority="6" operator="greaterThan">
      <formula>$E$13</formula>
    </cfRule>
  </conditionalFormatting>
  <conditionalFormatting sqref="F9">
    <cfRule type="cellIs" dxfId="9" priority="5" operator="greaterThan">
      <formula>$F$13</formula>
    </cfRule>
  </conditionalFormatting>
  <conditionalFormatting sqref="G9">
    <cfRule type="cellIs" dxfId="8" priority="4" operator="greaterThan">
      <formula>$G$13</formula>
    </cfRule>
  </conditionalFormatting>
  <conditionalFormatting sqref="H9">
    <cfRule type="cellIs" dxfId="7" priority="3" operator="greaterThan">
      <formula>$H$13</formula>
    </cfRule>
  </conditionalFormatting>
  <conditionalFormatting sqref="I9">
    <cfRule type="cellIs" dxfId="6" priority="2" operator="greaterThan">
      <formula>$I$13</formula>
    </cfRule>
  </conditionalFormatting>
  <conditionalFormatting sqref="J9">
    <cfRule type="cellIs" dxfId="5" priority="1" operator="greaterThan">
      <formula>$J$13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D2C99-3238-47F2-8C1F-B7FBF7373E9A}">
  <dimension ref="A1:M9"/>
  <sheetViews>
    <sheetView workbookViewId="0"/>
  </sheetViews>
  <sheetFormatPr defaultRowHeight="12.75"/>
  <sheetData>
    <row r="1" spans="1:13">
      <c r="A1" s="152" t="s">
        <v>293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</row>
    <row r="2" spans="1:13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</row>
    <row r="3" spans="1:13">
      <c r="A3" s="153"/>
      <c r="B3" s="154" t="s">
        <v>294</v>
      </c>
      <c r="C3" s="154" t="s">
        <v>295</v>
      </c>
      <c r="D3" s="154" t="s">
        <v>296</v>
      </c>
      <c r="E3" s="154" t="s">
        <v>218</v>
      </c>
      <c r="F3" s="154" t="s">
        <v>219</v>
      </c>
      <c r="G3" s="154" t="s">
        <v>220</v>
      </c>
      <c r="H3" s="154" t="s">
        <v>221</v>
      </c>
      <c r="I3" s="154" t="s">
        <v>297</v>
      </c>
      <c r="J3" s="154" t="s">
        <v>298</v>
      </c>
      <c r="K3" s="154" t="s">
        <v>299</v>
      </c>
      <c r="L3" s="154" t="s">
        <v>300</v>
      </c>
      <c r="M3" s="154" t="s">
        <v>301</v>
      </c>
    </row>
    <row r="4" spans="1:13">
      <c r="A4" s="155" t="s">
        <v>87</v>
      </c>
      <c r="B4" s="156">
        <v>9</v>
      </c>
      <c r="C4" s="156">
        <v>7</v>
      </c>
      <c r="D4" s="156">
        <v>8</v>
      </c>
      <c r="E4" s="156">
        <v>7</v>
      </c>
      <c r="F4" s="156">
        <v>6</v>
      </c>
      <c r="G4" s="156">
        <v>7</v>
      </c>
      <c r="H4" s="156">
        <v>9</v>
      </c>
      <c r="I4" s="156">
        <v>11</v>
      </c>
      <c r="J4" s="156">
        <v>11</v>
      </c>
      <c r="K4" s="156">
        <v>10</v>
      </c>
      <c r="L4" s="156">
        <v>12</v>
      </c>
      <c r="M4" s="156">
        <v>11</v>
      </c>
    </row>
    <row r="5" spans="1:13">
      <c r="A5" s="155" t="s">
        <v>90</v>
      </c>
      <c r="B5" s="156">
        <v>10</v>
      </c>
      <c r="C5" s="156">
        <v>8</v>
      </c>
      <c r="D5" s="156">
        <v>8</v>
      </c>
      <c r="E5" s="156">
        <v>7</v>
      </c>
      <c r="F5" s="156">
        <v>7</v>
      </c>
      <c r="G5" s="156">
        <v>7</v>
      </c>
      <c r="H5" s="156">
        <v>10</v>
      </c>
      <c r="I5" s="156">
        <v>11</v>
      </c>
      <c r="J5" s="156">
        <v>12</v>
      </c>
      <c r="K5" s="156">
        <v>11</v>
      </c>
      <c r="L5" s="156">
        <v>12</v>
      </c>
      <c r="M5" s="156">
        <v>12</v>
      </c>
    </row>
    <row r="6" spans="1:13">
      <c r="A6" s="155" t="s">
        <v>302</v>
      </c>
      <c r="B6" s="156">
        <v>10</v>
      </c>
      <c r="C6" s="156">
        <v>8</v>
      </c>
      <c r="D6" s="156">
        <v>8</v>
      </c>
      <c r="E6" s="156">
        <v>7</v>
      </c>
      <c r="F6" s="156">
        <v>7</v>
      </c>
      <c r="G6" s="156">
        <v>8</v>
      </c>
      <c r="H6" s="156">
        <v>10</v>
      </c>
      <c r="I6" s="156">
        <v>12</v>
      </c>
      <c r="J6" s="156">
        <v>11</v>
      </c>
      <c r="K6" s="156">
        <v>12</v>
      </c>
      <c r="L6" s="156">
        <v>13</v>
      </c>
      <c r="M6" s="156">
        <v>12</v>
      </c>
    </row>
    <row r="7" spans="1:13">
      <c r="A7" s="155" t="s">
        <v>303</v>
      </c>
      <c r="B7" s="156">
        <v>9</v>
      </c>
      <c r="C7" s="156">
        <v>7</v>
      </c>
      <c r="D7" s="156">
        <v>8</v>
      </c>
      <c r="E7" s="156">
        <v>7</v>
      </c>
      <c r="F7" s="156">
        <v>7</v>
      </c>
      <c r="G7" s="156">
        <v>8</v>
      </c>
      <c r="H7" s="156">
        <v>10</v>
      </c>
      <c r="I7" s="156">
        <v>11</v>
      </c>
      <c r="J7" s="156">
        <v>10</v>
      </c>
      <c r="K7" s="156">
        <v>11</v>
      </c>
      <c r="L7" s="156">
        <v>11</v>
      </c>
      <c r="M7" s="156">
        <v>10</v>
      </c>
    </row>
    <row r="8" spans="1:13">
      <c r="A8" s="155" t="s">
        <v>304</v>
      </c>
      <c r="B8" s="156">
        <v>11</v>
      </c>
      <c r="C8" s="156">
        <v>8</v>
      </c>
      <c r="D8" s="156">
        <v>9</v>
      </c>
      <c r="E8" s="156">
        <v>8</v>
      </c>
      <c r="F8" s="156">
        <v>8</v>
      </c>
      <c r="G8" s="156">
        <v>9</v>
      </c>
      <c r="H8" s="156">
        <v>11</v>
      </c>
      <c r="I8" s="156">
        <v>12</v>
      </c>
      <c r="J8" s="156">
        <v>11</v>
      </c>
      <c r="K8" s="156">
        <v>11</v>
      </c>
      <c r="L8" s="156">
        <v>12</v>
      </c>
      <c r="M8" s="156">
        <v>11</v>
      </c>
    </row>
    <row r="9" spans="1:13">
      <c r="A9" s="155" t="s">
        <v>305</v>
      </c>
      <c r="B9" s="156">
        <v>10</v>
      </c>
      <c r="C9" s="156">
        <v>7</v>
      </c>
      <c r="D9" s="156">
        <v>8</v>
      </c>
      <c r="E9" s="156">
        <v>7</v>
      </c>
      <c r="F9" s="156">
        <v>8</v>
      </c>
      <c r="G9" s="156">
        <v>8</v>
      </c>
      <c r="H9" s="156">
        <v>11</v>
      </c>
      <c r="I9" s="156">
        <v>11</v>
      </c>
      <c r="J9" s="156">
        <v>11</v>
      </c>
      <c r="K9" s="156">
        <v>11</v>
      </c>
      <c r="L9" s="156">
        <v>12</v>
      </c>
      <c r="M9" s="156">
        <v>10</v>
      </c>
    </row>
  </sheetData>
  <conditionalFormatting sqref="B4:M9">
    <cfRule type="cellIs" dxfId="4" priority="2" operator="lessThanOrEqual">
      <formula>7</formula>
    </cfRule>
  </conditionalFormatting>
  <conditionalFormatting sqref="B4:M9">
    <cfRule type="cellIs" dxfId="3" priority="1" operator="greaterThanOrEqual">
      <formula>14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EA7C-4D87-41FE-B8EA-23C274A43A64}">
  <dimension ref="A1:E24"/>
  <sheetViews>
    <sheetView workbookViewId="0">
      <selection activeCell="E2" sqref="E2"/>
    </sheetView>
  </sheetViews>
  <sheetFormatPr defaultRowHeight="12.75"/>
  <cols>
    <col min="1" max="1" width="20.28515625" customWidth="1"/>
    <col min="2" max="2" width="11.5703125" customWidth="1"/>
    <col min="4" max="4" width="14.42578125" customWidth="1"/>
  </cols>
  <sheetData>
    <row r="1" spans="1:5" ht="24">
      <c r="A1" s="159" t="s">
        <v>82</v>
      </c>
      <c r="B1" s="159" t="s">
        <v>306</v>
      </c>
      <c r="C1" s="160"/>
      <c r="D1" s="159" t="s">
        <v>307</v>
      </c>
      <c r="E1" s="153"/>
    </row>
    <row r="2" spans="1:5">
      <c r="A2" s="157" t="s">
        <v>308</v>
      </c>
      <c r="B2" s="158">
        <v>1588</v>
      </c>
      <c r="C2" s="153"/>
      <c r="D2" s="157" t="s">
        <v>309</v>
      </c>
      <c r="E2" s="158">
        <f>MIN(B2:B24)</f>
        <v>1100</v>
      </c>
    </row>
    <row r="3" spans="1:5">
      <c r="A3" s="157" t="s">
        <v>310</v>
      </c>
      <c r="B3" s="158">
        <v>1985.3</v>
      </c>
      <c r="C3" s="153"/>
      <c r="D3" s="157" t="s">
        <v>311</v>
      </c>
      <c r="E3" s="158">
        <f>MAX(B2:B25)</f>
        <v>1985.3</v>
      </c>
    </row>
    <row r="4" spans="1:5">
      <c r="A4" s="157" t="s">
        <v>312</v>
      </c>
      <c r="B4" s="158">
        <v>1973</v>
      </c>
      <c r="C4" s="153"/>
      <c r="D4" s="157" t="s">
        <v>313</v>
      </c>
      <c r="E4" s="158">
        <f>AVERAGE(B2:B26)</f>
        <v>1543.2286956521737</v>
      </c>
    </row>
    <row r="5" spans="1:5">
      <c r="A5" s="157" t="s">
        <v>314</v>
      </c>
      <c r="B5" s="158">
        <v>1678.5</v>
      </c>
      <c r="C5" s="153"/>
      <c r="D5" s="153"/>
      <c r="E5" s="153"/>
    </row>
    <row r="6" spans="1:5">
      <c r="A6" s="157" t="s">
        <v>315</v>
      </c>
      <c r="B6" s="158">
        <v>1657</v>
      </c>
      <c r="C6" s="153"/>
      <c r="D6" s="153"/>
      <c r="E6" s="153"/>
    </row>
    <row r="7" spans="1:5">
      <c r="A7" s="157" t="s">
        <v>316</v>
      </c>
      <c r="B7" s="158">
        <v>1899</v>
      </c>
      <c r="C7" s="153"/>
      <c r="D7" s="153"/>
      <c r="E7" s="153"/>
    </row>
    <row r="8" spans="1:5">
      <c r="A8" s="157" t="s">
        <v>317</v>
      </c>
      <c r="B8" s="158">
        <v>1375</v>
      </c>
      <c r="C8" s="153"/>
      <c r="D8" s="153"/>
      <c r="E8" s="153"/>
    </row>
    <row r="9" spans="1:5">
      <c r="A9" s="157" t="s">
        <v>318</v>
      </c>
      <c r="B9" s="158">
        <v>1560</v>
      </c>
      <c r="C9" s="153"/>
      <c r="D9" s="153"/>
      <c r="E9" s="153"/>
    </row>
    <row r="10" spans="1:5">
      <c r="A10" s="157" t="s">
        <v>319</v>
      </c>
      <c r="B10" s="158">
        <v>1975</v>
      </c>
      <c r="C10" s="153"/>
      <c r="D10" s="153"/>
      <c r="E10" s="153"/>
    </row>
    <row r="11" spans="1:5">
      <c r="A11" s="157" t="s">
        <v>320</v>
      </c>
      <c r="B11" s="158">
        <v>1560</v>
      </c>
      <c r="C11" s="153"/>
      <c r="D11" s="153"/>
      <c r="E11" s="153"/>
    </row>
    <row r="12" spans="1:5">
      <c r="A12" s="157" t="s">
        <v>321</v>
      </c>
      <c r="B12" s="158">
        <v>1245.2</v>
      </c>
      <c r="C12" s="153"/>
      <c r="D12" s="153"/>
      <c r="E12" s="153"/>
    </row>
    <row r="13" spans="1:5">
      <c r="A13" s="157" t="s">
        <v>322</v>
      </c>
      <c r="B13" s="158">
        <v>1105</v>
      </c>
      <c r="C13" s="153"/>
      <c r="D13" s="153"/>
      <c r="E13" s="153"/>
    </row>
    <row r="14" spans="1:5">
      <c r="A14" s="157" t="s">
        <v>323</v>
      </c>
      <c r="B14" s="158">
        <v>1546.2</v>
      </c>
      <c r="C14" s="153"/>
      <c r="D14" s="153"/>
      <c r="E14" s="153"/>
    </row>
    <row r="15" spans="1:5">
      <c r="A15" s="157" t="s">
        <v>324</v>
      </c>
      <c r="B15" s="158">
        <v>1100</v>
      </c>
      <c r="C15" s="153"/>
      <c r="D15" s="153"/>
      <c r="E15" s="153"/>
    </row>
    <row r="16" spans="1:5">
      <c r="A16" s="157" t="s">
        <v>325</v>
      </c>
      <c r="B16" s="158">
        <v>1500</v>
      </c>
      <c r="C16" s="153"/>
      <c r="D16" s="153"/>
      <c r="E16" s="153"/>
    </row>
    <row r="17" spans="1:5">
      <c r="A17" s="157" t="s">
        <v>326</v>
      </c>
      <c r="B17" s="158">
        <v>1400</v>
      </c>
      <c r="C17" s="153"/>
      <c r="D17" s="153"/>
      <c r="E17" s="153"/>
    </row>
    <row r="18" spans="1:5">
      <c r="A18" s="157" t="s">
        <v>327</v>
      </c>
      <c r="B18" s="158">
        <v>1204</v>
      </c>
      <c r="C18" s="153"/>
      <c r="D18" s="153"/>
      <c r="E18" s="153"/>
    </row>
    <row r="19" spans="1:5">
      <c r="A19" s="157" t="s">
        <v>328</v>
      </c>
      <c r="B19" s="158">
        <v>1500</v>
      </c>
      <c r="C19" s="153"/>
      <c r="D19" s="153"/>
      <c r="E19" s="153"/>
    </row>
    <row r="20" spans="1:5">
      <c r="A20" s="157" t="s">
        <v>329</v>
      </c>
      <c r="B20" s="158">
        <v>1879</v>
      </c>
      <c r="C20" s="153"/>
      <c r="D20" s="153"/>
      <c r="E20" s="153"/>
    </row>
    <row r="21" spans="1:5">
      <c r="A21" s="157" t="s">
        <v>330</v>
      </c>
      <c r="B21" s="158">
        <v>1560</v>
      </c>
      <c r="C21" s="153"/>
      <c r="D21" s="153"/>
      <c r="E21" s="153"/>
    </row>
    <row r="22" spans="1:5">
      <c r="A22" s="157" t="s">
        <v>331</v>
      </c>
      <c r="B22" s="158">
        <v>1560</v>
      </c>
      <c r="C22" s="153"/>
      <c r="D22" s="153"/>
      <c r="E22" s="153"/>
    </row>
    <row r="23" spans="1:5">
      <c r="A23" s="157" t="s">
        <v>332</v>
      </c>
      <c r="B23" s="158">
        <v>1286.5</v>
      </c>
      <c r="C23" s="153"/>
      <c r="D23" s="153"/>
      <c r="E23" s="153"/>
    </row>
    <row r="24" spans="1:5">
      <c r="A24" s="157" t="s">
        <v>333</v>
      </c>
      <c r="B24" s="158">
        <v>1357.56</v>
      </c>
      <c r="C24" s="153"/>
      <c r="D24" s="153"/>
      <c r="E24" s="153"/>
    </row>
  </sheetData>
  <conditionalFormatting sqref="B2:B24">
    <cfRule type="cellIs" dxfId="2" priority="3" operator="between">
      <formula>1000</formula>
      <formula>1400</formula>
    </cfRule>
  </conditionalFormatting>
  <conditionalFormatting sqref="B2:B24">
    <cfRule type="cellIs" dxfId="1" priority="1" operator="equal">
      <formula>$E$3</formula>
    </cfRule>
    <cfRule type="cellIs" dxfId="0" priority="2" operator="equal">
      <formula>$E$2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5881-012A-4AE3-8CC5-36ACF8F8A59C}">
  <dimension ref="A1:B6"/>
  <sheetViews>
    <sheetView workbookViewId="0">
      <selection activeCell="C7" sqref="C7"/>
    </sheetView>
  </sheetViews>
  <sheetFormatPr defaultRowHeight="12.75"/>
  <cols>
    <col min="1" max="1" width="13" customWidth="1"/>
    <col min="2" max="2" width="14.140625" customWidth="1"/>
  </cols>
  <sheetData>
    <row r="1" spans="1:2">
      <c r="B1" s="46" t="s">
        <v>334</v>
      </c>
    </row>
    <row r="2" spans="1:2" ht="36">
      <c r="A2" s="46" t="s">
        <v>335</v>
      </c>
      <c r="B2" s="164" t="s">
        <v>336</v>
      </c>
    </row>
    <row r="3" spans="1:2">
      <c r="A3" s="46"/>
      <c r="B3" s="164"/>
    </row>
    <row r="4" spans="1:2" ht="14.25">
      <c r="A4" s="165">
        <v>123456.678</v>
      </c>
      <c r="B4" s="166">
        <f>ROUND(A4,2)</f>
        <v>123456.68</v>
      </c>
    </row>
    <row r="5" spans="1:2" ht="14.25">
      <c r="A5" s="167">
        <v>102230.99</v>
      </c>
      <c r="B5" s="166">
        <f t="shared" ref="B5:B6" si="0">ROUND(A5,2)</f>
        <v>102230.99</v>
      </c>
    </row>
    <row r="6" spans="1:2" ht="14.25">
      <c r="A6" s="168">
        <v>12789.0561</v>
      </c>
      <c r="B6" s="166">
        <f t="shared" si="0"/>
        <v>12789.06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CF9C-3A91-409A-80C4-6AFA2CC205EE}">
  <dimension ref="A1:B7"/>
  <sheetViews>
    <sheetView workbookViewId="0">
      <selection sqref="A1:B7"/>
    </sheetView>
  </sheetViews>
  <sheetFormatPr defaultRowHeight="12.75"/>
  <cols>
    <col min="1" max="1" width="10.7109375" customWidth="1"/>
    <col min="2" max="2" width="13.42578125" customWidth="1"/>
  </cols>
  <sheetData>
    <row r="1" spans="1:2" ht="24">
      <c r="A1" s="46" t="s">
        <v>337</v>
      </c>
      <c r="B1" s="164" t="s">
        <v>338</v>
      </c>
    </row>
    <row r="2" spans="1:2">
      <c r="B2" s="164"/>
    </row>
    <row r="3" spans="1:2">
      <c r="A3" s="169">
        <v>29.89</v>
      </c>
      <c r="B3" s="170">
        <f>ROUNDDOWN(A3,-1)</f>
        <v>20</v>
      </c>
    </row>
    <row r="4" spans="1:2">
      <c r="A4" s="169">
        <v>103.4</v>
      </c>
      <c r="B4" s="170">
        <f t="shared" ref="B4:B7" si="0">ROUNDDOWN(A4,-1)</f>
        <v>100</v>
      </c>
    </row>
    <row r="5" spans="1:2">
      <c r="A5" s="169">
        <v>59.4</v>
      </c>
      <c r="B5" s="170">
        <f t="shared" si="0"/>
        <v>50</v>
      </c>
    </row>
    <row r="6" spans="1:2">
      <c r="A6" s="169">
        <v>60</v>
      </c>
      <c r="B6" s="170">
        <f t="shared" si="0"/>
        <v>60</v>
      </c>
    </row>
    <row r="7" spans="1:2">
      <c r="A7" s="169">
        <v>21.15</v>
      </c>
      <c r="B7" s="170">
        <f t="shared" si="0"/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620B-3DB0-471A-BA44-B9591DC6DB50}">
  <dimension ref="A1:D7"/>
  <sheetViews>
    <sheetView workbookViewId="0">
      <selection activeCell="D7" sqref="D7"/>
    </sheetView>
  </sheetViews>
  <sheetFormatPr defaultRowHeight="12.75"/>
  <cols>
    <col min="3" max="3" width="14.85546875" customWidth="1"/>
    <col min="4" max="4" width="13.42578125" customWidth="1"/>
  </cols>
  <sheetData>
    <row r="1" spans="1:4" ht="11.25" customHeight="1">
      <c r="C1" s="4" t="s">
        <v>339</v>
      </c>
    </row>
    <row r="2" spans="1:4" ht="15" customHeight="1">
      <c r="A2" s="46" t="s">
        <v>340</v>
      </c>
      <c r="B2" s="46" t="s">
        <v>341</v>
      </c>
      <c r="C2" s="46" t="s">
        <v>342</v>
      </c>
      <c r="D2" s="164" t="s">
        <v>338</v>
      </c>
    </row>
    <row r="3" spans="1:4">
      <c r="C3" s="46" t="s">
        <v>343</v>
      </c>
      <c r="D3" s="46" t="s">
        <v>344</v>
      </c>
    </row>
    <row r="4" spans="1:4">
      <c r="A4" s="171">
        <v>0.29166666666666669</v>
      </c>
      <c r="B4" s="171">
        <v>0.34027777777777773</v>
      </c>
      <c r="C4" s="172">
        <f>(B4-A4)*24</f>
        <v>1.1666666666666652</v>
      </c>
      <c r="D4" s="172">
        <f>ROUNDUP(C4,0)</f>
        <v>2</v>
      </c>
    </row>
    <row r="5" spans="1:4">
      <c r="A5" s="171">
        <v>0.38541666666666669</v>
      </c>
      <c r="B5" s="171">
        <v>0.42499999999999999</v>
      </c>
      <c r="C5" s="172">
        <f>(B5-A5)*24</f>
        <v>0.94999999999999929</v>
      </c>
      <c r="D5" s="172">
        <f t="shared" ref="D5:D7" si="0">ROUNDUP(C5,0)</f>
        <v>1</v>
      </c>
    </row>
    <row r="6" spans="1:4">
      <c r="A6" s="171">
        <v>0.4375</v>
      </c>
      <c r="B6" s="171">
        <v>0.61805555555555558</v>
      </c>
      <c r="C6" s="172">
        <f t="shared" ref="C6:C7" si="1">(B6-A6)*24</f>
        <v>4.3333333333333339</v>
      </c>
      <c r="D6" s="172">
        <f t="shared" si="0"/>
        <v>5</v>
      </c>
    </row>
    <row r="7" spans="1:4">
      <c r="A7" s="171">
        <v>0.52083333333333337</v>
      </c>
      <c r="B7" s="171">
        <v>0.66666666666666663</v>
      </c>
      <c r="C7" s="172">
        <f t="shared" si="1"/>
        <v>3.4999999999999982</v>
      </c>
      <c r="D7" s="172">
        <f t="shared" si="0"/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56C9-5455-4736-B2A7-BC9C610F2619}">
  <dimension ref="A1:C10"/>
  <sheetViews>
    <sheetView workbookViewId="0">
      <selection sqref="A1:C10"/>
    </sheetView>
  </sheetViews>
  <sheetFormatPr defaultRowHeight="12.75"/>
  <cols>
    <col min="2" max="2" width="10.85546875" customWidth="1"/>
    <col min="3" max="3" width="13.7109375" customWidth="1"/>
  </cols>
  <sheetData>
    <row r="1" spans="1:3">
      <c r="A1" s="47"/>
      <c r="B1" s="46" t="s">
        <v>345</v>
      </c>
      <c r="C1" s="46" t="s">
        <v>346</v>
      </c>
    </row>
    <row r="2" spans="1:3">
      <c r="A2" s="46" t="s">
        <v>347</v>
      </c>
      <c r="B2" s="46" t="s">
        <v>348</v>
      </c>
      <c r="C2" s="46" t="s">
        <v>349</v>
      </c>
    </row>
    <row r="3" spans="1:3">
      <c r="A3">
        <v>4.5599999999999996</v>
      </c>
      <c r="B3">
        <f>ROUND(A3,)</f>
        <v>5</v>
      </c>
      <c r="C3">
        <f>TRUNC(A3,)</f>
        <v>4</v>
      </c>
    </row>
    <row r="4" spans="1:3">
      <c r="A4">
        <v>4.0199999999999996</v>
      </c>
      <c r="B4">
        <f t="shared" ref="B4:B10" si="0">ROUND(A4,)</f>
        <v>4</v>
      </c>
      <c r="C4">
        <f t="shared" ref="C4:C10" si="1">TRUNC(A4,)</f>
        <v>4</v>
      </c>
    </row>
    <row r="5" spans="1:3">
      <c r="A5">
        <v>3.1</v>
      </c>
      <c r="B5">
        <f t="shared" si="0"/>
        <v>3</v>
      </c>
      <c r="C5">
        <f t="shared" si="1"/>
        <v>3</v>
      </c>
    </row>
    <row r="6" spans="1:3">
      <c r="A6">
        <v>3.9</v>
      </c>
      <c r="B6">
        <f t="shared" si="0"/>
        <v>4</v>
      </c>
      <c r="C6">
        <f t="shared" si="1"/>
        <v>3</v>
      </c>
    </row>
    <row r="7" spans="1:3">
      <c r="A7">
        <v>0.45</v>
      </c>
      <c r="B7">
        <f t="shared" si="0"/>
        <v>0</v>
      </c>
      <c r="C7">
        <f t="shared" si="1"/>
        <v>0</v>
      </c>
    </row>
    <row r="8" spans="1:3">
      <c r="A8">
        <v>0.54</v>
      </c>
      <c r="B8">
        <f t="shared" si="0"/>
        <v>1</v>
      </c>
      <c r="C8">
        <f t="shared" si="1"/>
        <v>0</v>
      </c>
    </row>
    <row r="9" spans="1:3">
      <c r="A9">
        <v>-10.8</v>
      </c>
      <c r="B9">
        <f t="shared" si="0"/>
        <v>-11</v>
      </c>
      <c r="C9">
        <f t="shared" si="1"/>
        <v>-10</v>
      </c>
    </row>
    <row r="10" spans="1:3">
      <c r="A10">
        <v>-10.199999999999999</v>
      </c>
      <c r="B10">
        <f t="shared" si="0"/>
        <v>-10</v>
      </c>
      <c r="C10">
        <f t="shared" si="1"/>
        <v>-10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8308F-3A27-4639-A8FF-867B40C53AB8}">
  <dimension ref="A1:C7"/>
  <sheetViews>
    <sheetView workbookViewId="0">
      <selection activeCell="C7" sqref="C7"/>
    </sheetView>
  </sheetViews>
  <sheetFormatPr defaultRowHeight="12.75"/>
  <cols>
    <col min="1" max="1" width="21" customWidth="1"/>
    <col min="2" max="2" width="13.5703125" customWidth="1"/>
    <col min="3" max="3" width="12.140625" customWidth="1"/>
  </cols>
  <sheetData>
    <row r="1" spans="1:3">
      <c r="B1" s="46" t="s">
        <v>350</v>
      </c>
    </row>
    <row r="2" spans="1:3">
      <c r="B2" s="173">
        <v>500965</v>
      </c>
      <c r="C2" s="173">
        <v>500965</v>
      </c>
    </row>
    <row r="4" spans="1:3">
      <c r="A4" s="46"/>
      <c r="B4" s="46" t="s">
        <v>351</v>
      </c>
      <c r="C4" s="46"/>
    </row>
    <row r="5" spans="1:3" ht="14.25">
      <c r="A5" s="175" t="s">
        <v>352</v>
      </c>
      <c r="B5" s="174">
        <f>ROUND(B2,-2)</f>
        <v>501000</v>
      </c>
      <c r="C5" s="174">
        <f>ROUND(C2,-2)</f>
        <v>501000</v>
      </c>
    </row>
    <row r="6" spans="1:3" ht="14.25">
      <c r="A6" s="175" t="s">
        <v>353</v>
      </c>
      <c r="B6" s="174">
        <f>ROUNDDOWN(B2,-2)</f>
        <v>500900</v>
      </c>
      <c r="C6" s="174">
        <f>ROUNDDOWN(C2,-2)</f>
        <v>500900</v>
      </c>
    </row>
    <row r="7" spans="1:3" ht="14.25">
      <c r="A7" s="175" t="s">
        <v>354</v>
      </c>
      <c r="B7" s="174">
        <f>ROUNDUP(B2,-2)</f>
        <v>501000</v>
      </c>
      <c r="C7" s="174">
        <f>ROUNDUP(C2,-2)</f>
        <v>501000</v>
      </c>
    </row>
  </sheetData>
  <dataValidations count="1">
    <dataValidation type="whole" operator="greaterThan" allowBlank="1" showInputMessage="1" showErrorMessage="1" sqref="B2:C2" xr:uid="{A5631FD3-A7FE-44B4-8C24-21DF395B8851}">
      <formula1>100000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6" workbookViewId="0">
      <selection activeCell="A5" sqref="A5:B30"/>
    </sheetView>
  </sheetViews>
  <sheetFormatPr defaultColWidth="8.85546875" defaultRowHeight="12.75"/>
  <cols>
    <col min="1" max="1" width="17.42578125" customWidth="1"/>
    <col min="2" max="2" width="14.140625" customWidth="1"/>
    <col min="5" max="6" width="12.42578125" customWidth="1"/>
  </cols>
  <sheetData>
    <row r="1" spans="1:7">
      <c r="A1" s="3" t="s">
        <v>49</v>
      </c>
    </row>
    <row r="2" spans="1:7">
      <c r="A2" s="3" t="s">
        <v>50</v>
      </c>
    </row>
    <row r="5" spans="1:7" ht="13.5" thickBot="1">
      <c r="A5" s="28" t="s">
        <v>51</v>
      </c>
      <c r="B5" s="28" t="s">
        <v>52</v>
      </c>
    </row>
    <row r="6" spans="1:7" ht="13.5" thickTop="1">
      <c r="A6" t="s">
        <v>53</v>
      </c>
      <c r="B6" t="s">
        <v>54</v>
      </c>
      <c r="D6" s="29"/>
      <c r="E6" s="29"/>
      <c r="F6" s="29"/>
      <c r="G6" s="29"/>
    </row>
    <row r="7" spans="1:7">
      <c r="A7" t="s">
        <v>55</v>
      </c>
      <c r="B7" t="s">
        <v>56</v>
      </c>
      <c r="D7" s="29"/>
      <c r="E7" s="29" t="s">
        <v>52</v>
      </c>
      <c r="F7" s="30" t="s">
        <v>57</v>
      </c>
      <c r="G7" s="29"/>
    </row>
    <row r="8" spans="1:7" ht="13.5" thickBot="1">
      <c r="A8" t="s">
        <v>58</v>
      </c>
      <c r="B8" t="s">
        <v>54</v>
      </c>
      <c r="D8" s="29"/>
      <c r="E8" s="29"/>
      <c r="F8" s="29"/>
      <c r="G8" s="29"/>
    </row>
    <row r="9" spans="1:7">
      <c r="A9" t="s">
        <v>59</v>
      </c>
      <c r="B9" t="s">
        <v>60</v>
      </c>
      <c r="D9" s="29"/>
      <c r="E9" s="31" t="s">
        <v>56</v>
      </c>
      <c r="F9" s="32">
        <f>COUNTIFS(B6:B30,"Brunberg")</f>
        <v>5</v>
      </c>
      <c r="G9" s="29"/>
    </row>
    <row r="10" spans="1:7">
      <c r="A10" t="s">
        <v>61</v>
      </c>
      <c r="B10" t="s">
        <v>56</v>
      </c>
      <c r="D10" s="29"/>
      <c r="E10" s="33" t="s">
        <v>54</v>
      </c>
      <c r="F10" s="32">
        <f>COUNTIFS(B6:B31,"Fazer")</f>
        <v>11</v>
      </c>
      <c r="G10" s="29"/>
    </row>
    <row r="11" spans="1:7">
      <c r="A11" t="s">
        <v>62</v>
      </c>
      <c r="B11" t="s">
        <v>54</v>
      </c>
      <c r="D11" s="29"/>
      <c r="E11" s="34" t="s">
        <v>60</v>
      </c>
      <c r="F11" s="32">
        <f>COUNTIFS(B6:B32,"Panda")</f>
        <v>9</v>
      </c>
      <c r="G11" s="29"/>
    </row>
    <row r="12" spans="1:7">
      <c r="A12" t="s">
        <v>63</v>
      </c>
      <c r="B12" t="s">
        <v>54</v>
      </c>
      <c r="D12" s="29"/>
      <c r="E12" s="29"/>
      <c r="F12" s="29"/>
      <c r="G12" s="29"/>
    </row>
    <row r="13" spans="1:7">
      <c r="A13" t="s">
        <v>64</v>
      </c>
      <c r="B13" t="s">
        <v>60</v>
      </c>
    </row>
    <row r="14" spans="1:7">
      <c r="A14" t="s">
        <v>65</v>
      </c>
      <c r="B14" t="s">
        <v>54</v>
      </c>
      <c r="E14" s="37" t="s">
        <v>9</v>
      </c>
    </row>
    <row r="15" spans="1:7">
      <c r="A15" t="s">
        <v>66</v>
      </c>
      <c r="B15" t="s">
        <v>60</v>
      </c>
    </row>
    <row r="16" spans="1:7">
      <c r="A16" t="s">
        <v>67</v>
      </c>
      <c r="B16" t="s">
        <v>60</v>
      </c>
    </row>
    <row r="17" spans="1:2">
      <c r="A17" t="s">
        <v>68</v>
      </c>
      <c r="B17" t="s">
        <v>54</v>
      </c>
    </row>
    <row r="18" spans="1:2">
      <c r="A18" t="s">
        <v>69</v>
      </c>
      <c r="B18" t="s">
        <v>54</v>
      </c>
    </row>
    <row r="19" spans="1:2">
      <c r="A19" t="s">
        <v>70</v>
      </c>
      <c r="B19" t="s">
        <v>60</v>
      </c>
    </row>
    <row r="20" spans="1:2">
      <c r="A20" t="s">
        <v>71</v>
      </c>
      <c r="B20" t="s">
        <v>54</v>
      </c>
    </row>
    <row r="21" spans="1:2">
      <c r="A21" t="s">
        <v>72</v>
      </c>
      <c r="B21" t="s">
        <v>56</v>
      </c>
    </row>
    <row r="22" spans="1:2">
      <c r="A22" t="s">
        <v>73</v>
      </c>
      <c r="B22" t="s">
        <v>60</v>
      </c>
    </row>
    <row r="23" spans="1:2">
      <c r="A23" t="s">
        <v>74</v>
      </c>
      <c r="B23" t="s">
        <v>56</v>
      </c>
    </row>
    <row r="24" spans="1:2">
      <c r="A24" t="s">
        <v>75</v>
      </c>
      <c r="B24" t="s">
        <v>56</v>
      </c>
    </row>
    <row r="25" spans="1:2">
      <c r="A25" t="s">
        <v>76</v>
      </c>
      <c r="B25" t="s">
        <v>54</v>
      </c>
    </row>
    <row r="26" spans="1:2">
      <c r="A26" t="s">
        <v>77</v>
      </c>
      <c r="B26" t="s">
        <v>60</v>
      </c>
    </row>
    <row r="27" spans="1:2">
      <c r="A27" t="s">
        <v>78</v>
      </c>
      <c r="B27" t="s">
        <v>60</v>
      </c>
    </row>
    <row r="28" spans="1:2">
      <c r="A28" t="s">
        <v>79</v>
      </c>
      <c r="B28" t="s">
        <v>54</v>
      </c>
    </row>
    <row r="29" spans="1:2">
      <c r="A29" t="s">
        <v>79</v>
      </c>
      <c r="B29" t="s">
        <v>60</v>
      </c>
    </row>
    <row r="30" spans="1:2">
      <c r="A30" t="s">
        <v>80</v>
      </c>
      <c r="B30" t="s">
        <v>54</v>
      </c>
    </row>
  </sheetData>
  <phoneticPr fontId="0" type="noConversion"/>
  <pageMargins left="0.75" right="0.75" top="1" bottom="1" header="0.5" footer="0.5"/>
  <pageSetup orientation="portrait" horizontalDpi="204" verticalDpi="196" copies="0"/>
  <headerFooter alignWithMargins="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7188-4879-4D72-A51B-AD3900DA38D4}">
  <dimension ref="A1:G15"/>
  <sheetViews>
    <sheetView workbookViewId="0">
      <selection activeCell="G4" sqref="G4"/>
    </sheetView>
  </sheetViews>
  <sheetFormatPr defaultRowHeight="12.75"/>
  <cols>
    <col min="4" max="4" width="11.42578125" customWidth="1"/>
    <col min="7" max="7" width="13.42578125" customWidth="1"/>
  </cols>
  <sheetData>
    <row r="1" spans="1:7">
      <c r="A1" s="47" t="s">
        <v>355</v>
      </c>
    </row>
    <row r="2" spans="1:7">
      <c r="A2" s="161"/>
      <c r="G2" s="162"/>
    </row>
    <row r="3" spans="1:7" ht="36">
      <c r="A3" s="19" t="s">
        <v>356</v>
      </c>
      <c r="B3" s="18" t="s">
        <v>357</v>
      </c>
      <c r="C3" s="18" t="s">
        <v>358</v>
      </c>
      <c r="D3" s="18" t="s">
        <v>359</v>
      </c>
      <c r="E3" s="18" t="s">
        <v>360</v>
      </c>
      <c r="F3" s="18" t="s">
        <v>361</v>
      </c>
      <c r="G3" s="18" t="s">
        <v>362</v>
      </c>
    </row>
    <row r="4" spans="1:7">
      <c r="A4" s="21" t="s">
        <v>363</v>
      </c>
      <c r="B4" s="163">
        <v>3.78</v>
      </c>
      <c r="C4" s="163">
        <v>5.26</v>
      </c>
      <c r="D4" s="163">
        <v>2.4700000000000002</v>
      </c>
      <c r="E4" s="163">
        <v>1.7</v>
      </c>
      <c r="F4" s="163">
        <f>SUM(B4:E4)</f>
        <v>13.209999999999999</v>
      </c>
      <c r="G4" s="163">
        <f t="shared" ref="G4:G15" si="0">ROUND(F4,)</f>
        <v>13</v>
      </c>
    </row>
    <row r="5" spans="1:7">
      <c r="A5" s="21" t="s">
        <v>364</v>
      </c>
      <c r="B5" s="163">
        <v>3.78</v>
      </c>
      <c r="C5" s="163">
        <v>7.6</v>
      </c>
      <c r="D5" s="163">
        <v>2.0699999999999998</v>
      </c>
      <c r="E5" s="163">
        <v>5.48</v>
      </c>
      <c r="F5" s="163">
        <f t="shared" ref="F5:F15" si="1">SUM(B5:E5)</f>
        <v>18.93</v>
      </c>
      <c r="G5" s="163">
        <f t="shared" si="0"/>
        <v>19</v>
      </c>
    </row>
    <row r="6" spans="1:7">
      <c r="A6" s="21" t="s">
        <v>365</v>
      </c>
      <c r="B6" s="163">
        <v>4.71</v>
      </c>
      <c r="C6" s="163">
        <v>13.14</v>
      </c>
      <c r="D6" s="163">
        <v>4.82</v>
      </c>
      <c r="E6" s="163">
        <v>11.11</v>
      </c>
      <c r="F6" s="163">
        <f t="shared" si="1"/>
        <v>33.78</v>
      </c>
      <c r="G6" s="163">
        <f t="shared" si="0"/>
        <v>34</v>
      </c>
    </row>
    <row r="7" spans="1:7">
      <c r="A7" s="21" t="s">
        <v>366</v>
      </c>
      <c r="B7" s="163">
        <v>3.78</v>
      </c>
      <c r="C7" s="163">
        <v>4.25</v>
      </c>
      <c r="D7" s="163">
        <v>7.7</v>
      </c>
      <c r="E7" s="163">
        <v>14.99</v>
      </c>
      <c r="F7" s="163">
        <f t="shared" si="1"/>
        <v>30.72</v>
      </c>
      <c r="G7" s="163">
        <f t="shared" si="0"/>
        <v>31</v>
      </c>
    </row>
    <row r="8" spans="1:7">
      <c r="A8" s="21" t="s">
        <v>367</v>
      </c>
      <c r="B8" s="163">
        <v>3.78</v>
      </c>
      <c r="C8" s="163">
        <v>2.12</v>
      </c>
      <c r="D8" s="163">
        <v>2.7</v>
      </c>
      <c r="E8" s="163">
        <v>3.96</v>
      </c>
      <c r="F8" s="163">
        <f t="shared" si="1"/>
        <v>12.560000000000002</v>
      </c>
      <c r="G8" s="163">
        <f t="shared" si="0"/>
        <v>13</v>
      </c>
    </row>
    <row r="9" spans="1:7">
      <c r="A9" s="21" t="s">
        <v>368</v>
      </c>
      <c r="B9" s="163">
        <v>4.71</v>
      </c>
      <c r="C9" s="163">
        <v>5.89</v>
      </c>
      <c r="D9" s="163">
        <v>2.67</v>
      </c>
      <c r="E9" s="163">
        <v>12.86</v>
      </c>
      <c r="F9" s="163">
        <f t="shared" si="1"/>
        <v>26.13</v>
      </c>
      <c r="G9" s="163">
        <f t="shared" si="0"/>
        <v>26</v>
      </c>
    </row>
    <row r="10" spans="1:7">
      <c r="A10" s="21" t="s">
        <v>369</v>
      </c>
      <c r="B10" s="163">
        <v>5.8</v>
      </c>
      <c r="C10" s="163">
        <v>6.09</v>
      </c>
      <c r="D10" s="163">
        <v>5.48</v>
      </c>
      <c r="E10" s="163">
        <v>9.07</v>
      </c>
      <c r="F10" s="163">
        <f t="shared" si="1"/>
        <v>26.44</v>
      </c>
      <c r="G10" s="163">
        <f t="shared" si="0"/>
        <v>26</v>
      </c>
    </row>
    <row r="11" spans="1:7">
      <c r="A11" s="21" t="s">
        <v>370</v>
      </c>
      <c r="B11" s="163">
        <v>4.71</v>
      </c>
      <c r="C11" s="163">
        <v>5.04</v>
      </c>
      <c r="D11" s="163">
        <v>2.54</v>
      </c>
      <c r="E11" s="163">
        <v>7.11</v>
      </c>
      <c r="F11" s="163">
        <f t="shared" si="1"/>
        <v>19.399999999999999</v>
      </c>
      <c r="G11" s="163">
        <f t="shared" si="0"/>
        <v>19</v>
      </c>
    </row>
    <row r="12" spans="1:7">
      <c r="A12" s="21" t="s">
        <v>371</v>
      </c>
      <c r="B12" s="163">
        <v>3.78</v>
      </c>
      <c r="C12" s="163">
        <v>8.1199999999999992</v>
      </c>
      <c r="D12" s="163">
        <v>7.84</v>
      </c>
      <c r="E12" s="163">
        <v>13.12</v>
      </c>
      <c r="F12" s="163">
        <f t="shared" si="1"/>
        <v>32.86</v>
      </c>
      <c r="G12" s="163">
        <f t="shared" si="0"/>
        <v>33</v>
      </c>
    </row>
    <row r="13" spans="1:7">
      <c r="A13" s="21" t="s">
        <v>372</v>
      </c>
      <c r="B13" s="163">
        <v>5.8</v>
      </c>
      <c r="C13" s="163">
        <v>9.42</v>
      </c>
      <c r="D13" s="163">
        <v>9.64</v>
      </c>
      <c r="E13" s="163">
        <v>9.43</v>
      </c>
      <c r="F13" s="163">
        <f t="shared" si="1"/>
        <v>34.29</v>
      </c>
      <c r="G13" s="163">
        <f t="shared" si="0"/>
        <v>34</v>
      </c>
    </row>
    <row r="14" spans="1:7">
      <c r="A14" s="21" t="s">
        <v>373</v>
      </c>
      <c r="B14" s="163">
        <v>4.71</v>
      </c>
      <c r="C14" s="163">
        <v>4.67</v>
      </c>
      <c r="D14" s="163">
        <v>1.72</v>
      </c>
      <c r="E14" s="163">
        <v>15.14</v>
      </c>
      <c r="F14" s="163">
        <f t="shared" si="1"/>
        <v>26.240000000000002</v>
      </c>
      <c r="G14" s="163">
        <f t="shared" si="0"/>
        <v>26</v>
      </c>
    </row>
    <row r="15" spans="1:7">
      <c r="A15" s="21" t="s">
        <v>374</v>
      </c>
      <c r="B15" s="163">
        <v>3.78</v>
      </c>
      <c r="C15" s="163">
        <v>2.09</v>
      </c>
      <c r="D15" s="163">
        <v>5.42</v>
      </c>
      <c r="E15" s="163">
        <v>14.95</v>
      </c>
      <c r="F15" s="163">
        <f t="shared" si="1"/>
        <v>26.24</v>
      </c>
      <c r="G15" s="163">
        <f t="shared" si="0"/>
        <v>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4D6D-1002-4C48-8A56-F0AEF59E6973}">
  <dimension ref="A1:D9"/>
  <sheetViews>
    <sheetView workbookViewId="0">
      <selection activeCell="H8" sqref="H8"/>
    </sheetView>
  </sheetViews>
  <sheetFormatPr defaultRowHeight="12.75"/>
  <cols>
    <col min="2" max="2" width="15.28515625" customWidth="1"/>
    <col min="3" max="3" width="14.140625" customWidth="1"/>
    <col min="4" max="4" width="14.42578125" customWidth="1"/>
  </cols>
  <sheetData>
    <row r="1" spans="1:4">
      <c r="A1" s="47" t="s">
        <v>375</v>
      </c>
      <c r="B1" s="161"/>
      <c r="C1" s="161"/>
      <c r="D1" s="161"/>
    </row>
    <row r="2" spans="1:4">
      <c r="A2" s="161"/>
      <c r="B2" s="161"/>
      <c r="C2" s="161"/>
      <c r="D2" s="161"/>
    </row>
    <row r="3" spans="1:4">
      <c r="A3" s="176" t="s">
        <v>376</v>
      </c>
      <c r="B3" s="176" t="s">
        <v>377</v>
      </c>
      <c r="C3" s="176" t="s">
        <v>378</v>
      </c>
      <c r="D3" s="176" t="s">
        <v>379</v>
      </c>
    </row>
    <row r="4" spans="1:4">
      <c r="A4" s="177" t="s">
        <v>380</v>
      </c>
      <c r="B4" s="178">
        <v>1707015</v>
      </c>
      <c r="C4" s="178">
        <v>2739211</v>
      </c>
      <c r="D4" s="178">
        <f>ROUND(SUM(B4:C4),-2)</f>
        <v>4446200</v>
      </c>
    </row>
    <row r="5" spans="1:4">
      <c r="A5" s="177" t="s">
        <v>381</v>
      </c>
      <c r="B5" s="178">
        <v>2340317</v>
      </c>
      <c r="C5" s="178">
        <v>2258007</v>
      </c>
      <c r="D5" s="178">
        <f t="shared" ref="D5:D9" si="0">ROUND(SUM(B5:C5),-2)</f>
        <v>4598300</v>
      </c>
    </row>
    <row r="6" spans="1:4">
      <c r="A6" s="177" t="s">
        <v>382</v>
      </c>
      <c r="B6" s="178">
        <v>2865099</v>
      </c>
      <c r="C6" s="178">
        <v>1922688</v>
      </c>
      <c r="D6" s="178">
        <f t="shared" si="0"/>
        <v>4787800</v>
      </c>
    </row>
    <row r="7" spans="1:4">
      <c r="A7" s="177" t="s">
        <v>383</v>
      </c>
      <c r="B7" s="178">
        <v>3079854</v>
      </c>
      <c r="C7" s="178">
        <v>1918759</v>
      </c>
      <c r="D7" s="178">
        <f t="shared" si="0"/>
        <v>4998600</v>
      </c>
    </row>
    <row r="8" spans="1:4">
      <c r="A8" s="177" t="s">
        <v>384</v>
      </c>
      <c r="B8" s="178">
        <v>3303878</v>
      </c>
      <c r="C8" s="178">
        <v>1813128</v>
      </c>
      <c r="D8" s="178">
        <f t="shared" si="0"/>
        <v>5117000</v>
      </c>
    </row>
    <row r="9" spans="1:4">
      <c r="A9" s="179" t="s">
        <v>385</v>
      </c>
      <c r="B9" s="178">
        <v>3412568</v>
      </c>
      <c r="C9" s="178">
        <v>1702565</v>
      </c>
      <c r="D9" s="178">
        <f t="shared" si="0"/>
        <v>5115100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"/>
  <sheetViews>
    <sheetView workbookViewId="0">
      <selection activeCell="A5" sqref="A5:F36"/>
    </sheetView>
  </sheetViews>
  <sheetFormatPr defaultColWidth="8.85546875" defaultRowHeight="12.75"/>
  <cols>
    <col min="1" max="1" width="17" customWidth="1"/>
    <col min="2" max="2" width="10.28515625" customWidth="1"/>
    <col min="3" max="3" width="7.42578125" customWidth="1"/>
    <col min="5" max="5" width="18.28515625" customWidth="1"/>
    <col min="6" max="6" width="14" customWidth="1"/>
    <col min="7" max="8" width="8.7109375" customWidth="1"/>
  </cols>
  <sheetData>
    <row r="1" spans="1:8">
      <c r="A1" s="3" t="s">
        <v>81</v>
      </c>
    </row>
    <row r="2" spans="1:8">
      <c r="A2" s="3"/>
    </row>
    <row r="3" spans="1:8">
      <c r="A3" s="3"/>
      <c r="E3" s="3"/>
    </row>
    <row r="4" spans="1:8" s="1" customFormat="1" ht="15">
      <c r="A4"/>
      <c r="B4"/>
      <c r="D4"/>
      <c r="E4"/>
      <c r="F4" s="37" t="s">
        <v>9</v>
      </c>
      <c r="G4"/>
      <c r="H4"/>
    </row>
    <row r="5" spans="1:8" s="1" customFormat="1" ht="17.25" customHeight="1" thickBot="1">
      <c r="A5" s="64" t="s">
        <v>82</v>
      </c>
      <c r="B5" s="65" t="s">
        <v>83</v>
      </c>
      <c r="C5" s="17" t="s">
        <v>84</v>
      </c>
      <c r="D5"/>
      <c r="E5" s="52" t="s">
        <v>83</v>
      </c>
      <c r="F5" s="62" t="s">
        <v>85</v>
      </c>
      <c r="G5"/>
      <c r="H5"/>
    </row>
    <row r="6" spans="1:8" s="1" customFormat="1" ht="15">
      <c r="A6" t="s">
        <v>86</v>
      </c>
      <c r="B6" t="s">
        <v>87</v>
      </c>
      <c r="C6">
        <v>333</v>
      </c>
      <c r="D6"/>
      <c r="E6" s="51" t="s">
        <v>87</v>
      </c>
      <c r="F6" s="4">
        <f>COUNTIF(B6:B36,"Helsinki")</f>
        <v>8</v>
      </c>
      <c r="G6"/>
      <c r="H6"/>
    </row>
    <row r="7" spans="1:8" s="1" customFormat="1" ht="15">
      <c r="A7" t="s">
        <v>88</v>
      </c>
      <c r="B7" t="s">
        <v>89</v>
      </c>
      <c r="C7">
        <v>330</v>
      </c>
      <c r="D7"/>
      <c r="E7" s="51" t="s">
        <v>90</v>
      </c>
      <c r="F7" s="4">
        <f>COUNTIF(B6:B36,"Turku")</f>
        <v>7</v>
      </c>
      <c r="G7"/>
      <c r="H7"/>
    </row>
    <row r="8" spans="1:8" s="1" customFormat="1" ht="15">
      <c r="A8" t="s">
        <v>91</v>
      </c>
      <c r="B8" t="s">
        <v>92</v>
      </c>
      <c r="C8">
        <v>456</v>
      </c>
      <c r="D8"/>
      <c r="E8" s="51" t="s">
        <v>89</v>
      </c>
      <c r="F8" s="4">
        <f>COUNTIF(B6:B36,"Lahti")</f>
        <v>9</v>
      </c>
      <c r="G8"/>
      <c r="H8"/>
    </row>
    <row r="9" spans="1:8" s="1" customFormat="1" ht="15">
      <c r="A9" t="s">
        <v>93</v>
      </c>
      <c r="B9" t="s">
        <v>92</v>
      </c>
      <c r="C9">
        <v>621</v>
      </c>
      <c r="D9"/>
      <c r="E9" s="61" t="s">
        <v>92</v>
      </c>
      <c r="F9" s="16">
        <f>COUNTIF(B6:B36,"Joensuu")</f>
        <v>7</v>
      </c>
      <c r="G9"/>
      <c r="H9"/>
    </row>
    <row r="10" spans="1:8" s="1" customFormat="1" ht="15.75">
      <c r="A10" t="s">
        <v>94</v>
      </c>
      <c r="B10" t="s">
        <v>89</v>
      </c>
      <c r="C10">
        <v>358</v>
      </c>
      <c r="D10"/>
      <c r="E10" s="63" t="s">
        <v>95</v>
      </c>
      <c r="F10" s="17">
        <f>SUM(F6:F9)</f>
        <v>31</v>
      </c>
      <c r="G10"/>
      <c r="H10"/>
    </row>
    <row r="11" spans="1:8" s="1" customFormat="1" ht="16.5" customHeight="1">
      <c r="A11" t="s">
        <v>96</v>
      </c>
      <c r="B11" t="s">
        <v>87</v>
      </c>
      <c r="C11">
        <v>435</v>
      </c>
      <c r="D11"/>
      <c r="E11"/>
      <c r="F11"/>
      <c r="G11"/>
      <c r="H11"/>
    </row>
    <row r="12" spans="1:8" s="1" customFormat="1" ht="16.5" customHeight="1">
      <c r="A12" t="s">
        <v>97</v>
      </c>
      <c r="B12" t="s">
        <v>90</v>
      </c>
      <c r="C12">
        <v>456</v>
      </c>
      <c r="D12"/>
      <c r="E12" s="51"/>
      <c r="F12"/>
      <c r="G12"/>
      <c r="H12"/>
    </row>
    <row r="13" spans="1:8" s="1" customFormat="1" ht="16.5" customHeight="1">
      <c r="A13" t="s">
        <v>98</v>
      </c>
      <c r="B13" t="s">
        <v>90</v>
      </c>
      <c r="C13">
        <v>430</v>
      </c>
      <c r="D13"/>
      <c r="E13"/>
      <c r="F13"/>
      <c r="G13"/>
      <c r="H13"/>
    </row>
    <row r="14" spans="1:8" s="1" customFormat="1" ht="16.5" customHeight="1">
      <c r="A14" t="s">
        <v>99</v>
      </c>
      <c r="B14" t="s">
        <v>89</v>
      </c>
      <c r="C14">
        <v>556</v>
      </c>
      <c r="D14"/>
      <c r="E14"/>
      <c r="F14"/>
      <c r="G14"/>
      <c r="H14"/>
    </row>
    <row r="15" spans="1:8" s="1" customFormat="1" ht="16.5" customHeight="1">
      <c r="A15" t="s">
        <v>100</v>
      </c>
      <c r="B15" t="s">
        <v>92</v>
      </c>
      <c r="C15">
        <v>558</v>
      </c>
      <c r="D15"/>
      <c r="E15"/>
      <c r="F15"/>
      <c r="G15"/>
      <c r="H15"/>
    </row>
    <row r="16" spans="1:8" s="1" customFormat="1" ht="16.5" customHeight="1">
      <c r="A16" t="s">
        <v>101</v>
      </c>
      <c r="B16" t="s">
        <v>87</v>
      </c>
      <c r="C16">
        <v>534</v>
      </c>
      <c r="D16"/>
      <c r="E16"/>
      <c r="F16"/>
      <c r="G16"/>
      <c r="H16"/>
    </row>
    <row r="17" spans="1:8" s="1" customFormat="1" ht="16.5" customHeight="1">
      <c r="A17" t="s">
        <v>102</v>
      </c>
      <c r="B17" t="s">
        <v>87</v>
      </c>
      <c r="C17">
        <v>533</v>
      </c>
      <c r="D17"/>
      <c r="E17"/>
      <c r="F17"/>
      <c r="G17"/>
      <c r="H17"/>
    </row>
    <row r="18" spans="1:8" s="1" customFormat="1" ht="16.5" customHeight="1">
      <c r="A18" t="s">
        <v>103</v>
      </c>
      <c r="B18" t="s">
        <v>92</v>
      </c>
      <c r="C18">
        <v>430</v>
      </c>
      <c r="D18"/>
      <c r="E18"/>
      <c r="F18"/>
      <c r="G18"/>
      <c r="H18"/>
    </row>
    <row r="19" spans="1:8" s="1" customFormat="1" ht="16.5" customHeight="1">
      <c r="A19" t="s">
        <v>104</v>
      </c>
      <c r="B19" t="s">
        <v>90</v>
      </c>
      <c r="C19">
        <v>425</v>
      </c>
      <c r="D19"/>
      <c r="E19"/>
      <c r="F19"/>
      <c r="G19"/>
      <c r="H19"/>
    </row>
    <row r="20" spans="1:8" s="1" customFormat="1" ht="16.5" customHeight="1">
      <c r="A20" t="s">
        <v>105</v>
      </c>
      <c r="B20" t="s">
        <v>89</v>
      </c>
      <c r="C20">
        <v>413</v>
      </c>
      <c r="D20"/>
    </row>
    <row r="21" spans="1:8" ht="16.5" customHeight="1">
      <c r="A21" t="s">
        <v>106</v>
      </c>
      <c r="B21" t="s">
        <v>92</v>
      </c>
      <c r="C21">
        <v>578</v>
      </c>
    </row>
    <row r="22" spans="1:8" ht="16.5" customHeight="1">
      <c r="A22" t="s">
        <v>107</v>
      </c>
      <c r="B22" t="s">
        <v>89</v>
      </c>
      <c r="C22">
        <v>569</v>
      </c>
    </row>
    <row r="23" spans="1:8" ht="16.5" customHeight="1">
      <c r="A23" t="s">
        <v>108</v>
      </c>
      <c r="B23" t="s">
        <v>90</v>
      </c>
      <c r="C23">
        <v>458</v>
      </c>
    </row>
    <row r="24" spans="1:8" ht="16.5" customHeight="1">
      <c r="A24" t="s">
        <v>109</v>
      </c>
      <c r="B24" t="s">
        <v>87</v>
      </c>
      <c r="C24">
        <v>566</v>
      </c>
    </row>
    <row r="25" spans="1:8" ht="16.5" customHeight="1">
      <c r="A25" t="s">
        <v>110</v>
      </c>
      <c r="B25" t="s">
        <v>92</v>
      </c>
      <c r="C25">
        <v>123</v>
      </c>
    </row>
    <row r="26" spans="1:8" ht="16.5" customHeight="1">
      <c r="A26" t="s">
        <v>111</v>
      </c>
      <c r="B26" t="s">
        <v>89</v>
      </c>
      <c r="C26">
        <v>321</v>
      </c>
    </row>
    <row r="27" spans="1:8" ht="16.5" customHeight="1">
      <c r="A27" t="s">
        <v>112</v>
      </c>
      <c r="B27" t="s">
        <v>90</v>
      </c>
      <c r="C27">
        <v>446</v>
      </c>
    </row>
    <row r="28" spans="1:8" ht="16.5" customHeight="1">
      <c r="A28" t="s">
        <v>113</v>
      </c>
      <c r="B28" t="s">
        <v>87</v>
      </c>
      <c r="C28">
        <v>325</v>
      </c>
    </row>
    <row r="29" spans="1:8" ht="16.5" customHeight="1">
      <c r="A29" t="s">
        <v>114</v>
      </c>
      <c r="B29" t="s">
        <v>87</v>
      </c>
      <c r="C29">
        <v>547</v>
      </c>
    </row>
    <row r="30" spans="1:8" ht="16.5" customHeight="1">
      <c r="A30" t="s">
        <v>115</v>
      </c>
      <c r="B30" t="s">
        <v>87</v>
      </c>
      <c r="C30">
        <v>453</v>
      </c>
    </row>
    <row r="31" spans="1:8" ht="16.5" customHeight="1">
      <c r="A31" t="s">
        <v>116</v>
      </c>
      <c r="B31" t="s">
        <v>89</v>
      </c>
      <c r="C31">
        <v>458</v>
      </c>
    </row>
    <row r="32" spans="1:8" ht="16.5" customHeight="1">
      <c r="A32" t="s">
        <v>117</v>
      </c>
      <c r="B32" t="s">
        <v>89</v>
      </c>
      <c r="C32">
        <v>423</v>
      </c>
    </row>
    <row r="33" spans="1:3" ht="16.5" customHeight="1">
      <c r="A33" t="s">
        <v>118</v>
      </c>
      <c r="B33" t="s">
        <v>90</v>
      </c>
      <c r="C33">
        <v>123</v>
      </c>
    </row>
    <row r="34" spans="1:3" ht="16.5" customHeight="1">
      <c r="A34" t="s">
        <v>119</v>
      </c>
      <c r="B34" t="s">
        <v>89</v>
      </c>
      <c r="C34">
        <v>98</v>
      </c>
    </row>
    <row r="35" spans="1:3" ht="16.5" customHeight="1">
      <c r="A35" t="s">
        <v>120</v>
      </c>
      <c r="B35" t="s">
        <v>92</v>
      </c>
      <c r="C35">
        <v>100</v>
      </c>
    </row>
    <row r="36" spans="1:3" ht="16.5" customHeight="1" thickBot="1">
      <c r="A36" s="6" t="s">
        <v>121</v>
      </c>
      <c r="B36" s="6" t="s">
        <v>90</v>
      </c>
      <c r="C36" s="6">
        <v>433</v>
      </c>
    </row>
  </sheetData>
  <phoneticPr fontId="0" type="noConversion"/>
  <printOptions gridLines="1" gridLinesSet="0"/>
  <pageMargins left="0.75" right="0.75" top="1" bottom="1" header="0.4921259845" footer="0.4921259845"/>
  <pageSetup paperSize="9" orientation="portrait" horizontalDpi="300" verticalDpi="300"/>
  <headerFooter alignWithMargins="0">
    <oddHeader>&amp;A</oddHeader>
    <oddFooter>Sivu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workbookViewId="0">
      <selection activeCell="E7" sqref="E7"/>
    </sheetView>
  </sheetViews>
  <sheetFormatPr defaultColWidth="8.85546875" defaultRowHeight="12.75"/>
  <cols>
    <col min="1" max="1" width="18.42578125" customWidth="1"/>
    <col min="4" max="4" width="23" customWidth="1"/>
    <col min="5" max="5" width="11.85546875" customWidth="1"/>
  </cols>
  <sheetData>
    <row r="1" spans="1:5">
      <c r="A1" s="3" t="s">
        <v>122</v>
      </c>
    </row>
    <row r="2" spans="1:5">
      <c r="A2" s="3" t="s">
        <v>123</v>
      </c>
    </row>
    <row r="5" spans="1:5">
      <c r="A5" s="47" t="s">
        <v>124</v>
      </c>
    </row>
    <row r="6" spans="1:5">
      <c r="E6" s="37" t="s">
        <v>9</v>
      </c>
    </row>
    <row r="7" spans="1:5" ht="13.5" thickBot="1">
      <c r="B7" s="46" t="s">
        <v>125</v>
      </c>
      <c r="D7" s="59" t="s">
        <v>126</v>
      </c>
      <c r="E7" s="60" t="s">
        <v>127</v>
      </c>
    </row>
    <row r="8" spans="1:5" ht="13.5" thickTop="1">
      <c r="A8" t="s">
        <v>128</v>
      </c>
      <c r="B8" s="57">
        <v>37988</v>
      </c>
      <c r="D8" s="54" t="s">
        <v>129</v>
      </c>
      <c r="E8" s="58">
        <f>COUNTIFS(B8:B37,"&lt;1.2.2004")</f>
        <v>19</v>
      </c>
    </row>
    <row r="9" spans="1:5">
      <c r="A9" t="s">
        <v>130</v>
      </c>
      <c r="B9" s="57">
        <v>37989</v>
      </c>
      <c r="D9" s="56" t="s">
        <v>131</v>
      </c>
      <c r="E9" s="58">
        <f>COUNTIFS(B8:B38,"&gt;31.1.2004")</f>
        <v>5</v>
      </c>
    </row>
    <row r="10" spans="1:5">
      <c r="A10" t="s">
        <v>132</v>
      </c>
      <c r="B10" s="57">
        <v>37991</v>
      </c>
      <c r="D10" s="56" t="s">
        <v>133</v>
      </c>
      <c r="E10" s="15">
        <f>COUNTBLANK(B8:B37)</f>
        <v>6</v>
      </c>
    </row>
    <row r="11" spans="1:5">
      <c r="A11" t="s">
        <v>134</v>
      </c>
      <c r="B11" s="57">
        <v>38027</v>
      </c>
      <c r="D11" s="54" t="s">
        <v>135</v>
      </c>
      <c r="E11" s="55">
        <f>SUM(E8:E10)</f>
        <v>30</v>
      </c>
    </row>
    <row r="12" spans="1:5">
      <c r="A12" t="s">
        <v>136</v>
      </c>
      <c r="B12" s="57"/>
    </row>
    <row r="13" spans="1:5">
      <c r="A13" t="s">
        <v>18</v>
      </c>
      <c r="B13" s="57">
        <v>37989</v>
      </c>
    </row>
    <row r="14" spans="1:5">
      <c r="A14" t="s">
        <v>137</v>
      </c>
      <c r="B14" s="57">
        <v>38053</v>
      </c>
    </row>
    <row r="15" spans="1:5">
      <c r="A15" t="s">
        <v>22</v>
      </c>
      <c r="B15" s="57">
        <v>37988</v>
      </c>
    </row>
    <row r="16" spans="1:5">
      <c r="A16" t="s">
        <v>24</v>
      </c>
      <c r="B16" s="57"/>
    </row>
    <row r="17" spans="1:2">
      <c r="A17" t="s">
        <v>138</v>
      </c>
      <c r="B17" s="57">
        <v>38011</v>
      </c>
    </row>
    <row r="18" spans="1:2">
      <c r="A18" t="s">
        <v>27</v>
      </c>
      <c r="B18" s="57">
        <v>38079</v>
      </c>
    </row>
    <row r="19" spans="1:2">
      <c r="A19" t="s">
        <v>139</v>
      </c>
      <c r="B19" s="57">
        <v>37991</v>
      </c>
    </row>
    <row r="20" spans="1:2">
      <c r="A20" t="s">
        <v>28</v>
      </c>
      <c r="B20" s="57">
        <v>37988</v>
      </c>
    </row>
    <row r="21" spans="1:2">
      <c r="A21" t="s">
        <v>140</v>
      </c>
      <c r="B21" s="57">
        <v>38009</v>
      </c>
    </row>
    <row r="22" spans="1:2">
      <c r="A22" t="s">
        <v>31</v>
      </c>
      <c r="B22" s="57">
        <v>38019</v>
      </c>
    </row>
    <row r="23" spans="1:2">
      <c r="A23" t="s">
        <v>32</v>
      </c>
      <c r="B23" s="57">
        <v>38009</v>
      </c>
    </row>
    <row r="24" spans="1:2">
      <c r="A24" t="s">
        <v>33</v>
      </c>
      <c r="B24" s="57"/>
    </row>
    <row r="25" spans="1:2">
      <c r="A25" t="s">
        <v>34</v>
      </c>
      <c r="B25" s="57">
        <v>37989</v>
      </c>
    </row>
    <row r="26" spans="1:2">
      <c r="A26" t="s">
        <v>36</v>
      </c>
      <c r="B26" s="57"/>
    </row>
    <row r="27" spans="1:2">
      <c r="A27" t="s">
        <v>39</v>
      </c>
      <c r="B27" s="57">
        <v>37989</v>
      </c>
    </row>
    <row r="28" spans="1:2">
      <c r="A28" t="s">
        <v>141</v>
      </c>
      <c r="B28" s="57">
        <v>37996</v>
      </c>
    </row>
    <row r="29" spans="1:2">
      <c r="A29" t="s">
        <v>40</v>
      </c>
      <c r="B29" s="57">
        <v>37993</v>
      </c>
    </row>
    <row r="30" spans="1:2">
      <c r="A30" t="s">
        <v>41</v>
      </c>
      <c r="B30" s="57">
        <v>37988</v>
      </c>
    </row>
    <row r="31" spans="1:2">
      <c r="A31" t="s">
        <v>42</v>
      </c>
      <c r="B31" s="57"/>
    </row>
    <row r="32" spans="1:2">
      <c r="A32" t="s">
        <v>43</v>
      </c>
      <c r="B32" s="57"/>
    </row>
    <row r="33" spans="1:2">
      <c r="A33" t="s">
        <v>142</v>
      </c>
      <c r="B33" s="57">
        <v>38024</v>
      </c>
    </row>
    <row r="34" spans="1:2">
      <c r="A34" t="s">
        <v>45</v>
      </c>
      <c r="B34" s="57">
        <v>37994</v>
      </c>
    </row>
    <row r="35" spans="1:2">
      <c r="A35" t="s">
        <v>46</v>
      </c>
      <c r="B35" s="57">
        <v>37988</v>
      </c>
    </row>
    <row r="36" spans="1:2">
      <c r="A36" t="s">
        <v>47</v>
      </c>
      <c r="B36" s="57">
        <v>37989</v>
      </c>
    </row>
    <row r="37" spans="1:2">
      <c r="A37" t="s">
        <v>48</v>
      </c>
      <c r="B37" s="57">
        <v>37988</v>
      </c>
    </row>
  </sheetData>
  <phoneticPr fontId="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1"/>
  <sheetViews>
    <sheetView workbookViewId="0">
      <selection activeCell="G14" sqref="G14"/>
    </sheetView>
  </sheetViews>
  <sheetFormatPr defaultColWidth="8.85546875" defaultRowHeight="12.75"/>
  <cols>
    <col min="7" max="7" width="15.7109375" customWidth="1"/>
    <col min="8" max="8" width="10.85546875" customWidth="1"/>
  </cols>
  <sheetData>
    <row r="1" spans="1:8">
      <c r="A1" s="3" t="s">
        <v>143</v>
      </c>
    </row>
    <row r="2" spans="1:8">
      <c r="A2" s="3" t="s">
        <v>144</v>
      </c>
    </row>
    <row r="3" spans="1:8">
      <c r="A3" s="3" t="s">
        <v>145</v>
      </c>
    </row>
    <row r="6" spans="1:8">
      <c r="A6" s="4" t="s">
        <v>146</v>
      </c>
      <c r="D6" s="4" t="s">
        <v>147</v>
      </c>
      <c r="E6" s="4" t="s">
        <v>148</v>
      </c>
    </row>
    <row r="7" spans="1:8" ht="15" thickBot="1">
      <c r="A7" s="18" t="s">
        <v>149</v>
      </c>
      <c r="B7" s="19" t="s">
        <v>150</v>
      </c>
      <c r="C7" s="20" t="s">
        <v>151</v>
      </c>
      <c r="D7" s="19" t="s">
        <v>152</v>
      </c>
      <c r="E7" s="19" t="s">
        <v>153</v>
      </c>
    </row>
    <row r="8" spans="1:8" ht="13.5" thickTop="1">
      <c r="A8" s="4" t="s">
        <v>154</v>
      </c>
      <c r="B8" s="21" t="s">
        <v>155</v>
      </c>
      <c r="C8" t="s">
        <v>156</v>
      </c>
      <c r="D8">
        <v>82</v>
      </c>
      <c r="E8" s="22">
        <v>163000</v>
      </c>
      <c r="G8" s="23" t="s">
        <v>157</v>
      </c>
      <c r="H8" s="24" t="s">
        <v>8</v>
      </c>
    </row>
    <row r="9" spans="1:8">
      <c r="A9" s="4" t="s">
        <v>158</v>
      </c>
      <c r="B9" s="21" t="s">
        <v>155</v>
      </c>
      <c r="C9" t="s">
        <v>159</v>
      </c>
      <c r="D9">
        <v>40.5</v>
      </c>
      <c r="E9" s="22">
        <v>91000</v>
      </c>
      <c r="G9" s="25" t="s">
        <v>159</v>
      </c>
      <c r="H9" s="26">
        <f>COUNTIFS(C8:C31,C9)</f>
        <v>10</v>
      </c>
    </row>
    <row r="10" spans="1:8">
      <c r="A10" s="4" t="s">
        <v>160</v>
      </c>
      <c r="B10" s="21" t="s">
        <v>155</v>
      </c>
      <c r="C10" t="s">
        <v>159</v>
      </c>
      <c r="D10">
        <v>44.5</v>
      </c>
      <c r="E10" s="22">
        <v>96000</v>
      </c>
      <c r="G10" s="25" t="s">
        <v>156</v>
      </c>
      <c r="H10" s="26">
        <f>COUNTIFS(C8:C31,C8)</f>
        <v>12</v>
      </c>
    </row>
    <row r="11" spans="1:8">
      <c r="A11" s="4" t="s">
        <v>161</v>
      </c>
      <c r="B11" s="21" t="s">
        <v>155</v>
      </c>
      <c r="C11" t="s">
        <v>156</v>
      </c>
      <c r="D11">
        <v>88.5</v>
      </c>
      <c r="E11" s="22">
        <v>171000</v>
      </c>
      <c r="G11" s="25" t="s">
        <v>162</v>
      </c>
      <c r="H11" s="26">
        <f>COUNTIFS(C8:C31,C24)</f>
        <v>2</v>
      </c>
    </row>
    <row r="12" spans="1:8">
      <c r="A12" s="4" t="s">
        <v>163</v>
      </c>
      <c r="B12" s="27" t="s">
        <v>164</v>
      </c>
      <c r="C12" t="s">
        <v>156</v>
      </c>
      <c r="D12">
        <v>82</v>
      </c>
      <c r="E12" s="22">
        <v>170000</v>
      </c>
    </row>
    <row r="13" spans="1:8">
      <c r="A13" s="4" t="s">
        <v>165</v>
      </c>
      <c r="B13" s="27" t="s">
        <v>164</v>
      </c>
      <c r="C13" t="s">
        <v>159</v>
      </c>
      <c r="D13">
        <v>40.5</v>
      </c>
      <c r="E13" s="22">
        <v>93000</v>
      </c>
    </row>
    <row r="14" spans="1:8">
      <c r="A14" s="4" t="s">
        <v>166</v>
      </c>
      <c r="B14" s="27" t="s">
        <v>164</v>
      </c>
      <c r="C14" t="s">
        <v>159</v>
      </c>
      <c r="D14">
        <v>44.5</v>
      </c>
      <c r="E14" s="22">
        <v>98000</v>
      </c>
      <c r="G14" s="37" t="s">
        <v>9</v>
      </c>
    </row>
    <row r="15" spans="1:8">
      <c r="A15" s="4" t="s">
        <v>167</v>
      </c>
      <c r="B15" s="27" t="s">
        <v>164</v>
      </c>
      <c r="C15" t="s">
        <v>156</v>
      </c>
      <c r="D15">
        <v>88.5</v>
      </c>
      <c r="E15" s="22">
        <v>177000</v>
      </c>
    </row>
    <row r="16" spans="1:8">
      <c r="A16" s="4" t="s">
        <v>168</v>
      </c>
      <c r="B16" s="21" t="s">
        <v>169</v>
      </c>
      <c r="C16" t="s">
        <v>156</v>
      </c>
      <c r="D16">
        <v>82</v>
      </c>
      <c r="E16" s="22">
        <v>172000</v>
      </c>
    </row>
    <row r="17" spans="1:5">
      <c r="A17" s="4" t="s">
        <v>170</v>
      </c>
      <c r="B17" s="21" t="s">
        <v>169</v>
      </c>
      <c r="C17" t="s">
        <v>159</v>
      </c>
      <c r="D17">
        <v>40.5</v>
      </c>
      <c r="E17" s="22">
        <v>95000</v>
      </c>
    </row>
    <row r="18" spans="1:5">
      <c r="A18" s="4" t="s">
        <v>171</v>
      </c>
      <c r="B18" s="21" t="s">
        <v>169</v>
      </c>
      <c r="C18" t="s">
        <v>159</v>
      </c>
      <c r="D18">
        <v>44.5</v>
      </c>
      <c r="E18" s="22">
        <v>100000</v>
      </c>
    </row>
    <row r="19" spans="1:5">
      <c r="A19" s="4" t="s">
        <v>172</v>
      </c>
      <c r="B19" s="21" t="s">
        <v>169</v>
      </c>
      <c r="C19" t="s">
        <v>156</v>
      </c>
      <c r="D19">
        <v>88.5</v>
      </c>
      <c r="E19" s="22">
        <v>18000</v>
      </c>
    </row>
    <row r="20" spans="1:5">
      <c r="A20" s="4" t="s">
        <v>173</v>
      </c>
      <c r="B20" s="21" t="s">
        <v>174</v>
      </c>
      <c r="C20" t="s">
        <v>156</v>
      </c>
      <c r="D20">
        <v>82</v>
      </c>
      <c r="E20" s="22">
        <v>18000</v>
      </c>
    </row>
    <row r="21" spans="1:5">
      <c r="A21" s="4" t="s">
        <v>175</v>
      </c>
      <c r="B21" s="21" t="s">
        <v>174</v>
      </c>
      <c r="C21" t="s">
        <v>159</v>
      </c>
      <c r="D21">
        <v>40.5</v>
      </c>
      <c r="E21" s="22">
        <v>10000</v>
      </c>
    </row>
    <row r="22" spans="1:5">
      <c r="A22" s="4" t="s">
        <v>176</v>
      </c>
      <c r="B22" s="21" t="s">
        <v>174</v>
      </c>
      <c r="C22" t="s">
        <v>159</v>
      </c>
      <c r="D22">
        <v>44.5</v>
      </c>
      <c r="E22" s="22">
        <v>101000</v>
      </c>
    </row>
    <row r="23" spans="1:5">
      <c r="A23" s="4" t="s">
        <v>177</v>
      </c>
      <c r="B23" s="21" t="s">
        <v>174</v>
      </c>
      <c r="C23" t="s">
        <v>156</v>
      </c>
      <c r="D23">
        <v>88.5</v>
      </c>
      <c r="E23" s="22">
        <v>183000</v>
      </c>
    </row>
    <row r="24" spans="1:5">
      <c r="A24" s="4" t="s">
        <v>178</v>
      </c>
      <c r="B24" s="21" t="s">
        <v>179</v>
      </c>
      <c r="C24" t="s">
        <v>162</v>
      </c>
      <c r="D24">
        <v>124</v>
      </c>
      <c r="E24" s="22">
        <v>289000</v>
      </c>
    </row>
    <row r="25" spans="1:5">
      <c r="A25" s="4" t="s">
        <v>180</v>
      </c>
      <c r="B25" s="21" t="s">
        <v>179</v>
      </c>
      <c r="C25" t="s">
        <v>159</v>
      </c>
      <c r="D25">
        <v>44.5</v>
      </c>
      <c r="E25" s="22">
        <v>103000</v>
      </c>
    </row>
    <row r="26" spans="1:5">
      <c r="A26" s="4" t="s">
        <v>181</v>
      </c>
      <c r="B26" s="21" t="s">
        <v>179</v>
      </c>
      <c r="C26" t="s">
        <v>156</v>
      </c>
      <c r="D26">
        <v>88.5</v>
      </c>
      <c r="E26" s="22">
        <v>186000</v>
      </c>
    </row>
    <row r="27" spans="1:5">
      <c r="A27" s="4" t="s">
        <v>182</v>
      </c>
      <c r="B27" s="21" t="s">
        <v>183</v>
      </c>
      <c r="C27" t="s">
        <v>162</v>
      </c>
      <c r="D27">
        <v>124</v>
      </c>
      <c r="E27" s="22">
        <v>294000</v>
      </c>
    </row>
    <row r="28" spans="1:5">
      <c r="A28" s="4" t="s">
        <v>184</v>
      </c>
      <c r="B28" s="21" t="s">
        <v>183</v>
      </c>
      <c r="C28" t="s">
        <v>159</v>
      </c>
      <c r="D28">
        <v>44.5</v>
      </c>
      <c r="E28" s="22">
        <v>104000</v>
      </c>
    </row>
    <row r="29" spans="1:5">
      <c r="A29" s="4" t="s">
        <v>185</v>
      </c>
      <c r="B29" s="21" t="s">
        <v>183</v>
      </c>
      <c r="C29" t="s">
        <v>156</v>
      </c>
      <c r="D29">
        <v>88.5</v>
      </c>
      <c r="E29" s="22">
        <v>189000</v>
      </c>
    </row>
    <row r="30" spans="1:5">
      <c r="A30" s="4" t="s">
        <v>186</v>
      </c>
      <c r="B30" s="21" t="s">
        <v>187</v>
      </c>
      <c r="C30" t="s">
        <v>156</v>
      </c>
      <c r="D30">
        <v>88.5</v>
      </c>
      <c r="E30" s="22">
        <v>212000</v>
      </c>
    </row>
    <row r="31" spans="1:5">
      <c r="A31" s="4" t="s">
        <v>188</v>
      </c>
      <c r="B31" s="21" t="s">
        <v>187</v>
      </c>
      <c r="C31" t="s">
        <v>156</v>
      </c>
      <c r="D31">
        <v>88.5</v>
      </c>
      <c r="E31" s="22">
        <v>193000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7"/>
  <sheetViews>
    <sheetView workbookViewId="0">
      <selection activeCell="G17" sqref="G17"/>
    </sheetView>
  </sheetViews>
  <sheetFormatPr defaultColWidth="8.85546875" defaultRowHeight="12.75"/>
  <cols>
    <col min="3" max="3" width="11.7109375" customWidth="1"/>
    <col min="6" max="6" width="20.42578125" customWidth="1"/>
    <col min="7" max="7" width="10.28515625" customWidth="1"/>
  </cols>
  <sheetData>
    <row r="1" spans="1:8" s="1" customFormat="1" ht="15">
      <c r="A1" s="3" t="s">
        <v>189</v>
      </c>
    </row>
    <row r="2" spans="1:8" s="1" customFormat="1" ht="15">
      <c r="A2" s="3"/>
    </row>
    <row r="3" spans="1:8" s="1" customFormat="1" ht="15">
      <c r="D3"/>
      <c r="E3"/>
      <c r="F3"/>
      <c r="G3"/>
    </row>
    <row r="4" spans="1:8" s="1" customFormat="1" ht="15.75">
      <c r="A4" s="7" t="s">
        <v>190</v>
      </c>
      <c r="B4"/>
      <c r="C4"/>
      <c r="D4"/>
      <c r="E4"/>
      <c r="F4"/>
      <c r="G4"/>
    </row>
    <row r="5" spans="1:8" s="1" customFormat="1" ht="15">
      <c r="A5"/>
      <c r="B5"/>
      <c r="C5"/>
      <c r="D5"/>
      <c r="E5"/>
      <c r="F5"/>
      <c r="G5"/>
    </row>
    <row r="6" spans="1:8" s="1" customFormat="1" ht="15">
      <c r="A6" s="8" t="s">
        <v>191</v>
      </c>
      <c r="B6" s="8" t="s">
        <v>192</v>
      </c>
      <c r="C6" s="9" t="s">
        <v>193</v>
      </c>
      <c r="D6"/>
      <c r="E6"/>
      <c r="F6"/>
      <c r="G6" s="5"/>
      <c r="H6"/>
    </row>
    <row r="7" spans="1:8" s="1" customFormat="1" ht="15.75">
      <c r="A7" s="4">
        <v>1</v>
      </c>
      <c r="B7" s="4">
        <v>-4</v>
      </c>
      <c r="C7" t="s">
        <v>194</v>
      </c>
      <c r="D7"/>
      <c r="E7"/>
      <c r="F7" s="10" t="s">
        <v>195</v>
      </c>
      <c r="G7" s="11"/>
      <c r="H7" s="37" t="s">
        <v>9</v>
      </c>
    </row>
    <row r="8" spans="1:8" s="1" customFormat="1" ht="15">
      <c r="A8" s="4">
        <v>2</v>
      </c>
      <c r="B8" s="4">
        <v>-3</v>
      </c>
      <c r="C8" t="s">
        <v>196</v>
      </c>
      <c r="D8"/>
      <c r="E8"/>
      <c r="F8" s="66" t="s">
        <v>197</v>
      </c>
      <c r="G8" s="14">
        <f>AVERAGE(B7:B37)</f>
        <v>-1.096774193548387</v>
      </c>
      <c r="H8"/>
    </row>
    <row r="9" spans="1:8" s="1" customFormat="1" ht="15">
      <c r="A9" s="4">
        <v>3</v>
      </c>
      <c r="B9" s="4">
        <v>0</v>
      </c>
      <c r="C9" t="s">
        <v>196</v>
      </c>
      <c r="D9"/>
      <c r="E9"/>
      <c r="F9" s="66" t="s">
        <v>198</v>
      </c>
      <c r="G9" s="15">
        <f>MAX(B7:B37)</f>
        <v>4</v>
      </c>
      <c r="H9"/>
    </row>
    <row r="10" spans="1:8" s="1" customFormat="1" ht="15">
      <c r="A10" s="4">
        <v>4</v>
      </c>
      <c r="B10" s="4">
        <v>1</v>
      </c>
      <c r="C10" t="s">
        <v>194</v>
      </c>
      <c r="D10"/>
      <c r="E10"/>
      <c r="F10" s="66" t="s">
        <v>199</v>
      </c>
      <c r="G10" s="15">
        <f>MIN(B7:B38)</f>
        <v>-6</v>
      </c>
      <c r="H10"/>
    </row>
    <row r="11" spans="1:8" s="1" customFormat="1" ht="15">
      <c r="A11" s="4">
        <v>5</v>
      </c>
      <c r="B11" s="4">
        <v>2</v>
      </c>
      <c r="C11" t="s">
        <v>200</v>
      </c>
      <c r="D11"/>
      <c r="E11"/>
      <c r="H11"/>
    </row>
    <row r="12" spans="1:8" s="1" customFormat="1" ht="15.75">
      <c r="A12" s="4">
        <v>6</v>
      </c>
      <c r="B12" s="4">
        <v>-3</v>
      </c>
      <c r="C12" t="s">
        <v>201</v>
      </c>
      <c r="D12"/>
      <c r="E12"/>
      <c r="F12" s="12" t="s">
        <v>202</v>
      </c>
      <c r="G12" s="11"/>
      <c r="H12" s="37" t="s">
        <v>9</v>
      </c>
    </row>
    <row r="13" spans="1:8" s="1" customFormat="1" ht="15">
      <c r="A13" s="4">
        <v>7</v>
      </c>
      <c r="B13" s="4">
        <v>-5</v>
      </c>
      <c r="C13" t="s">
        <v>203</v>
      </c>
      <c r="D13"/>
      <c r="E13"/>
      <c r="F13" s="66" t="s">
        <v>200</v>
      </c>
      <c r="G13" s="15">
        <f>COUNTIF(C7:C38,C11)</f>
        <v>5</v>
      </c>
      <c r="H13"/>
    </row>
    <row r="14" spans="1:8" s="1" customFormat="1" ht="15">
      <c r="A14" s="4">
        <v>8</v>
      </c>
      <c r="B14" s="4">
        <v>-6</v>
      </c>
      <c r="C14" t="s">
        <v>194</v>
      </c>
      <c r="D14"/>
      <c r="E14"/>
      <c r="F14" s="66" t="s">
        <v>196</v>
      </c>
      <c r="G14" s="15">
        <f>COUNTIF(C7:C38,C9)</f>
        <v>6</v>
      </c>
    </row>
    <row r="15" spans="1:8" s="1" customFormat="1" ht="15">
      <c r="A15" s="4">
        <v>9</v>
      </c>
      <c r="B15" s="4">
        <v>-4</v>
      </c>
      <c r="C15" t="s">
        <v>194</v>
      </c>
      <c r="D15"/>
      <c r="E15"/>
      <c r="F15" s="66" t="s">
        <v>203</v>
      </c>
      <c r="G15" s="15">
        <f>COUNTIF(C7:C38,C13)</f>
        <v>1</v>
      </c>
    </row>
    <row r="16" spans="1:8" s="1" customFormat="1" ht="15">
      <c r="A16" s="4">
        <v>10</v>
      </c>
      <c r="B16" s="4">
        <v>-2</v>
      </c>
      <c r="C16" t="s">
        <v>196</v>
      </c>
      <c r="D16"/>
      <c r="E16"/>
      <c r="F16" s="13" t="s">
        <v>204</v>
      </c>
      <c r="G16" s="11">
        <f>SUM(G13:G15)</f>
        <v>12</v>
      </c>
    </row>
    <row r="17" spans="1:7" s="1" customFormat="1" ht="15">
      <c r="A17" s="4">
        <v>11</v>
      </c>
      <c r="B17" s="4">
        <v>0</v>
      </c>
      <c r="C17" t="s">
        <v>201</v>
      </c>
      <c r="D17"/>
      <c r="E17"/>
      <c r="F17"/>
      <c r="G17"/>
    </row>
    <row r="18" spans="1:7">
      <c r="A18" s="4">
        <v>12</v>
      </c>
      <c r="B18" s="4">
        <v>2</v>
      </c>
      <c r="C18" t="s">
        <v>194</v>
      </c>
    </row>
    <row r="19" spans="1:7">
      <c r="A19" s="4">
        <v>13</v>
      </c>
      <c r="B19" s="4">
        <v>0</v>
      </c>
      <c r="C19" t="s">
        <v>196</v>
      </c>
    </row>
    <row r="20" spans="1:7">
      <c r="A20" s="4">
        <v>14</v>
      </c>
      <c r="B20" s="4">
        <v>1</v>
      </c>
      <c r="C20" t="s">
        <v>196</v>
      </c>
    </row>
    <row r="21" spans="1:7">
      <c r="A21" s="4">
        <v>15</v>
      </c>
      <c r="B21" s="4">
        <v>-3</v>
      </c>
      <c r="C21" t="s">
        <v>194</v>
      </c>
    </row>
    <row r="22" spans="1:7">
      <c r="A22" s="4">
        <v>16</v>
      </c>
      <c r="B22" s="4">
        <v>-6</v>
      </c>
      <c r="C22" t="s">
        <v>205</v>
      </c>
    </row>
    <row r="23" spans="1:7">
      <c r="A23" s="4">
        <v>17</v>
      </c>
      <c r="B23" s="4">
        <v>-5</v>
      </c>
      <c r="C23" t="s">
        <v>205</v>
      </c>
    </row>
    <row r="24" spans="1:7">
      <c r="A24" s="4">
        <v>18</v>
      </c>
      <c r="B24" s="4">
        <v>-5</v>
      </c>
      <c r="C24" t="s">
        <v>194</v>
      </c>
    </row>
    <row r="25" spans="1:7">
      <c r="A25" s="4">
        <v>19</v>
      </c>
      <c r="B25" s="4">
        <v>-3</v>
      </c>
      <c r="C25" t="s">
        <v>205</v>
      </c>
    </row>
    <row r="26" spans="1:7">
      <c r="A26" s="4">
        <v>20</v>
      </c>
      <c r="B26" s="4">
        <v>-1</v>
      </c>
      <c r="C26" t="s">
        <v>194</v>
      </c>
    </row>
    <row r="27" spans="1:7">
      <c r="A27" s="4">
        <v>21</v>
      </c>
      <c r="B27" s="4">
        <v>-1</v>
      </c>
      <c r="C27" t="s">
        <v>200</v>
      </c>
    </row>
    <row r="28" spans="1:7">
      <c r="A28" s="4">
        <v>22</v>
      </c>
      <c r="B28" s="4">
        <v>-2</v>
      </c>
      <c r="C28" t="s">
        <v>196</v>
      </c>
    </row>
    <row r="29" spans="1:7">
      <c r="A29" s="4">
        <v>23</v>
      </c>
      <c r="B29" s="4">
        <v>2</v>
      </c>
      <c r="C29" t="s">
        <v>194</v>
      </c>
    </row>
    <row r="30" spans="1:7">
      <c r="A30" s="4">
        <v>24</v>
      </c>
      <c r="B30" s="4">
        <v>4</v>
      </c>
      <c r="C30" t="s">
        <v>205</v>
      </c>
    </row>
    <row r="31" spans="1:7">
      <c r="A31" s="4">
        <v>25</v>
      </c>
      <c r="B31" s="4">
        <v>0</v>
      </c>
      <c r="C31" t="s">
        <v>200</v>
      </c>
    </row>
    <row r="32" spans="1:7">
      <c r="A32" s="4">
        <v>26</v>
      </c>
      <c r="B32" s="4">
        <v>1</v>
      </c>
      <c r="C32" t="s">
        <v>200</v>
      </c>
    </row>
    <row r="33" spans="1:3">
      <c r="A33" s="4">
        <v>27</v>
      </c>
      <c r="B33" s="4">
        <v>-2</v>
      </c>
      <c r="C33" t="s">
        <v>194</v>
      </c>
    </row>
    <row r="34" spans="1:3">
      <c r="A34" s="4">
        <v>28</v>
      </c>
      <c r="B34" s="4">
        <v>0</v>
      </c>
      <c r="C34" t="s">
        <v>194</v>
      </c>
    </row>
    <row r="35" spans="1:3">
      <c r="A35" s="4">
        <v>29</v>
      </c>
      <c r="B35" s="4">
        <v>2</v>
      </c>
      <c r="C35" t="s">
        <v>200</v>
      </c>
    </row>
    <row r="36" spans="1:3">
      <c r="A36" s="4">
        <v>30</v>
      </c>
      <c r="B36" s="4">
        <v>3</v>
      </c>
      <c r="C36" t="s">
        <v>194</v>
      </c>
    </row>
    <row r="37" spans="1:3">
      <c r="A37" s="4">
        <v>31</v>
      </c>
      <c r="B37" s="4">
        <v>3</v>
      </c>
      <c r="C37" t="s">
        <v>194</v>
      </c>
    </row>
  </sheetData>
  <phoneticPr fontId="0" type="noConversion"/>
  <printOptions gridLines="1" gridLinesSet="0"/>
  <pageMargins left="0.75" right="0.75" top="1" bottom="1" header="0.4921259845" footer="0.4921259845"/>
  <pageSetup orientation="portrait" horizontalDpi="204" verticalDpi="196" copies="0"/>
  <headerFooter alignWithMargins="0">
    <oddHeader>&amp;A</oddHeader>
    <oddFooter>Sivu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17"/>
  <sheetViews>
    <sheetView tabSelected="1" workbookViewId="0">
      <selection activeCell="B4" sqref="B4"/>
    </sheetView>
  </sheetViews>
  <sheetFormatPr defaultColWidth="8.85546875" defaultRowHeight="12.75"/>
  <cols>
    <col min="2" max="2" width="11.85546875" customWidth="1"/>
  </cols>
  <sheetData>
    <row r="1" spans="2:2" s="1" customFormat="1" ht="15"/>
    <row r="2" spans="2:2" s="1" customFormat="1" ht="15.75">
      <c r="B2" s="53" t="s">
        <v>206</v>
      </c>
    </row>
    <row r="3" spans="2:2" s="1" customFormat="1" ht="15"/>
    <row r="4" spans="2:2" s="1" customFormat="1" ht="15"/>
    <row r="5" spans="2:2" s="1" customFormat="1" ht="15"/>
    <row r="6" spans="2:2" s="1" customFormat="1" ht="15"/>
    <row r="7" spans="2:2" s="1" customFormat="1" ht="15"/>
    <row r="8" spans="2:2" s="1" customFormat="1" ht="15"/>
    <row r="9" spans="2:2" s="1" customFormat="1" ht="15"/>
    <row r="10" spans="2:2" s="1" customFormat="1" ht="15"/>
    <row r="11" spans="2:2" s="1" customFormat="1" ht="15"/>
    <row r="12" spans="2:2" s="1" customFormat="1" ht="15"/>
    <row r="13" spans="2:2" s="1" customFormat="1" ht="15"/>
    <row r="14" spans="2:2" s="1" customFormat="1" ht="15"/>
    <row r="15" spans="2:2" s="1" customFormat="1" ht="15"/>
    <row r="16" spans="2:2" s="1" customFormat="1" ht="15"/>
    <row r="17" s="1" customFormat="1" ht="15"/>
  </sheetData>
  <phoneticPr fontId="0" type="noConversion"/>
  <printOptions gridLines="1" gridLinesSet="0"/>
  <pageMargins left="0.75" right="0.75" top="1" bottom="1" header="0.4921259845" footer="0.4921259845"/>
  <pageSetup paperSize="9" orientation="portrait"/>
  <headerFooter alignWithMargins="0">
    <oddHeader>&amp;A</oddHeader>
    <oddFooter>Sivu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D9" sqref="D9"/>
    </sheetView>
  </sheetViews>
  <sheetFormatPr defaultColWidth="8.85546875" defaultRowHeight="12.75"/>
  <cols>
    <col min="1" max="1" width="15" customWidth="1"/>
    <col min="3" max="3" width="10.42578125" customWidth="1"/>
    <col min="4" max="4" width="11" customWidth="1"/>
  </cols>
  <sheetData>
    <row r="1" spans="1:4">
      <c r="A1" s="67" t="s">
        <v>207</v>
      </c>
      <c r="B1" s="68" t="s">
        <v>208</v>
      </c>
      <c r="C1" s="68" t="s">
        <v>209</v>
      </c>
      <c r="D1" s="68" t="s">
        <v>210</v>
      </c>
    </row>
    <row r="2" spans="1:4">
      <c r="A2" s="69"/>
      <c r="B2" s="70"/>
      <c r="C2" s="70"/>
      <c r="D2" s="70"/>
    </row>
    <row r="3" spans="1:4">
      <c r="A3" s="71" t="s">
        <v>211</v>
      </c>
      <c r="B3" s="70">
        <v>57.95</v>
      </c>
      <c r="C3" s="72">
        <v>0.1</v>
      </c>
      <c r="D3" s="70">
        <f>IF(C3, B3*C3, B3*C3)</f>
        <v>5.7950000000000008</v>
      </c>
    </row>
    <row r="4" spans="1:4">
      <c r="A4" s="71" t="s">
        <v>212</v>
      </c>
      <c r="B4" s="70">
        <v>38.68</v>
      </c>
      <c r="C4" s="70"/>
      <c r="D4" s="70">
        <f t="shared" ref="D4:D9" si="0">IF(C4, B4*C4, B4*C4)</f>
        <v>0</v>
      </c>
    </row>
    <row r="5" spans="1:4">
      <c r="A5" s="71" t="s">
        <v>213</v>
      </c>
      <c r="B5" s="70">
        <v>93.45</v>
      </c>
      <c r="C5" s="72">
        <v>0.1</v>
      </c>
      <c r="D5" s="70">
        <f t="shared" si="0"/>
        <v>9.3450000000000006</v>
      </c>
    </row>
    <row r="6" spans="1:4">
      <c r="A6" s="71" t="s">
        <v>214</v>
      </c>
      <c r="B6" s="70">
        <v>110</v>
      </c>
      <c r="C6" s="72">
        <v>0.15</v>
      </c>
      <c r="D6" s="70">
        <f t="shared" si="0"/>
        <v>16.5</v>
      </c>
    </row>
    <row r="7" spans="1:4">
      <c r="A7" s="71" t="s">
        <v>215</v>
      </c>
      <c r="B7" s="70">
        <v>25.6</v>
      </c>
      <c r="C7" s="70"/>
      <c r="D7" s="70">
        <f t="shared" si="0"/>
        <v>0</v>
      </c>
    </row>
    <row r="8" spans="1:4">
      <c r="A8" s="71" t="s">
        <v>216</v>
      </c>
      <c r="B8" s="70">
        <v>50</v>
      </c>
      <c r="C8" s="72">
        <v>0.1</v>
      </c>
      <c r="D8" s="70">
        <f t="shared" si="0"/>
        <v>5</v>
      </c>
    </row>
    <row r="9" spans="1:4">
      <c r="A9" s="71" t="s">
        <v>217</v>
      </c>
      <c r="B9" s="70">
        <v>150</v>
      </c>
      <c r="C9" s="72">
        <v>0.15</v>
      </c>
      <c r="D9" s="70">
        <f t="shared" si="0"/>
        <v>22.5</v>
      </c>
    </row>
  </sheetData>
  <phoneticPr fontId="0" type="noConversion"/>
  <conditionalFormatting sqref="B3:B9">
    <cfRule type="cellIs" dxfId="19" priority="1" stopIfTrue="1" operator="greaterThanOrEqual">
      <formula>50</formula>
    </cfRule>
  </conditionalFormatting>
  <pageMargins left="0.75" right="0.75" top="1" bottom="1" header="0.4921259845" footer="0.492125984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4"/>
  <sheetViews>
    <sheetView workbookViewId="0">
      <selection activeCell="H13" sqref="H13"/>
    </sheetView>
  </sheetViews>
  <sheetFormatPr defaultColWidth="8.85546875" defaultRowHeight="12.75"/>
  <cols>
    <col min="1" max="1" width="17.42578125" customWidth="1"/>
  </cols>
  <sheetData>
    <row r="1" spans="1:5">
      <c r="A1" s="79"/>
      <c r="B1" s="73" t="s">
        <v>218</v>
      </c>
      <c r="C1" s="73" t="s">
        <v>219</v>
      </c>
      <c r="D1" s="73" t="s">
        <v>220</v>
      </c>
      <c r="E1" s="74" t="s">
        <v>221</v>
      </c>
    </row>
    <row r="2" spans="1:5">
      <c r="A2" s="75" t="s">
        <v>222</v>
      </c>
    </row>
    <row r="3" spans="1:5">
      <c r="A3" s="76" t="s">
        <v>223</v>
      </c>
      <c r="B3">
        <v>899</v>
      </c>
      <c r="C3">
        <v>540</v>
      </c>
      <c r="D3">
        <v>9310</v>
      </c>
      <c r="E3">
        <v>8140</v>
      </c>
    </row>
    <row r="4" spans="1:5">
      <c r="A4" s="76" t="s">
        <v>224</v>
      </c>
      <c r="B4">
        <v>450</v>
      </c>
      <c r="C4">
        <v>430</v>
      </c>
      <c r="D4">
        <v>5400</v>
      </c>
      <c r="E4">
        <v>4800</v>
      </c>
    </row>
    <row r="5" spans="1:5">
      <c r="A5" s="76" t="s">
        <v>225</v>
      </c>
      <c r="B5">
        <v>250</v>
      </c>
      <c r="C5">
        <v>400</v>
      </c>
      <c r="D5">
        <v>3900</v>
      </c>
      <c r="E5">
        <v>500</v>
      </c>
    </row>
    <row r="6" spans="1:5" ht="14.25">
      <c r="A6" s="76" t="s">
        <v>226</v>
      </c>
      <c r="B6" s="77">
        <f>SUM(B3:B5)</f>
        <v>1599</v>
      </c>
      <c r="C6" s="77">
        <f t="shared" ref="C6:E6" si="0">SUM(C3:C5)</f>
        <v>1370</v>
      </c>
      <c r="D6" s="77">
        <f t="shared" si="0"/>
        <v>18610</v>
      </c>
      <c r="E6" s="77">
        <f t="shared" si="0"/>
        <v>13440</v>
      </c>
    </row>
    <row r="8" spans="1:5">
      <c r="A8" s="75" t="s">
        <v>227</v>
      </c>
    </row>
    <row r="9" spans="1:5">
      <c r="A9" s="76" t="s">
        <v>228</v>
      </c>
      <c r="B9">
        <v>570</v>
      </c>
      <c r="C9">
        <v>570</v>
      </c>
      <c r="D9">
        <v>6150</v>
      </c>
      <c r="E9">
        <v>6150</v>
      </c>
    </row>
    <row r="10" spans="1:5">
      <c r="A10" s="76" t="s">
        <v>229</v>
      </c>
      <c r="B10">
        <v>780</v>
      </c>
      <c r="C10">
        <v>783</v>
      </c>
      <c r="D10">
        <v>7900</v>
      </c>
      <c r="E10">
        <v>7900</v>
      </c>
    </row>
    <row r="11" spans="1:5">
      <c r="A11" s="76" t="s">
        <v>230</v>
      </c>
      <c r="B11">
        <v>120</v>
      </c>
      <c r="C11">
        <v>250</v>
      </c>
      <c r="D11">
        <v>3700</v>
      </c>
      <c r="E11">
        <v>1400</v>
      </c>
    </row>
    <row r="12" spans="1:5">
      <c r="A12" s="76" t="s">
        <v>231</v>
      </c>
      <c r="B12">
        <f>SUM(B9:B11)</f>
        <v>1470</v>
      </c>
      <c r="C12">
        <f t="shared" ref="C12:E12" si="1">SUM(C9:C11)</f>
        <v>1603</v>
      </c>
      <c r="D12">
        <f t="shared" si="1"/>
        <v>17750</v>
      </c>
      <c r="E12">
        <f t="shared" si="1"/>
        <v>15450</v>
      </c>
    </row>
    <row r="14" spans="1:5" ht="14.25">
      <c r="A14" s="78" t="s">
        <v>232</v>
      </c>
      <c r="B14" s="77">
        <f>SUM(B6,-B12)</f>
        <v>129</v>
      </c>
      <c r="C14" s="77">
        <f t="shared" ref="C14:E14" si="2">SUM(C6,-C12)</f>
        <v>-233</v>
      </c>
      <c r="D14" s="77">
        <f t="shared" si="2"/>
        <v>860</v>
      </c>
      <c r="E14" s="77">
        <f t="shared" si="2"/>
        <v>-2010</v>
      </c>
    </row>
  </sheetData>
  <phoneticPr fontId="0" type="noConversion"/>
  <conditionalFormatting sqref="B14:E14">
    <cfRule type="cellIs" dxfId="18" priority="1" operator="lessThan">
      <formula>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Oppilas</dc:creator>
  <cp:keywords/>
  <dc:description/>
  <cp:lastModifiedBy>Heejeong Han</cp:lastModifiedBy>
  <cp:revision/>
  <dcterms:created xsi:type="dcterms:W3CDTF">1998-01-23T09:28:28Z</dcterms:created>
  <dcterms:modified xsi:type="dcterms:W3CDTF">2023-10-27T18:15:02Z</dcterms:modified>
  <cp:category/>
  <cp:contentStatus/>
</cp:coreProperties>
</file>