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iyehbeiraghdar/Downloads/"/>
    </mc:Choice>
  </mc:AlternateContent>
  <xr:revisionPtr revIDLastSave="0" documentId="13_ncr:1_{5D4A3819-1475-5741-9CD8-FB40226DE4BB}" xr6:coauthVersionLast="47" xr6:coauthVersionMax="47" xr10:uidLastSave="{00000000-0000-0000-0000-000000000000}"/>
  <bookViews>
    <workbookView xWindow="16920" yWindow="0" windowWidth="16680" windowHeight="21000" firstSheet="4" activeTab="9" xr2:uid="{60781A92-C47A-6848-88F5-3D64AECC8119}"/>
  </bookViews>
  <sheets>
    <sheet name="Payroll" sheetId="1" r:id="rId1"/>
    <sheet name="Gradebook" sheetId="2" r:id="rId2"/>
    <sheet name="Decision Factors" sheetId="3" r:id="rId3"/>
    <sheet name="Sales Report" sheetId="5" r:id="rId4"/>
    <sheet name="Pivot table" sheetId="6" r:id="rId5"/>
    <sheet name="Car Inventory" sheetId="9" r:id="rId6"/>
    <sheet name="Pivot table2" sheetId="10" r:id="rId7"/>
    <sheet name="Interest payment plan" sheetId="11" r:id="rId8"/>
    <sheet name="Shopping Spend " sheetId="12" r:id="rId9"/>
    <sheet name="Cat or Dog" sheetId="13" r:id="rId10"/>
  </sheets>
  <definedNames>
    <definedName name="_xlnm._FilterDatabase" localSheetId="3" hidden="1">'Sales Report'!$A$1:$K$172</definedName>
    <definedName name="_xlchart.v1.0" hidden="1">'Shopping Spend '!$A$3:$A$17</definedName>
    <definedName name="_xlchart.v1.1" hidden="1">'Shopping Spend '!$G$3:$G$17</definedName>
    <definedName name="_xlchart.v1.2" hidden="1">'Shopping Spend '!$H$3:$H$17</definedName>
    <definedName name="_xlchart.v1.3" hidden="1">'Shopping Spend '!$I$3:$I$17</definedName>
    <definedName name="Car.Inventory" localSheetId="5">'Car Inventory'!$A$1:$N$66</definedName>
  </definedNames>
  <calcPr calcId="181029"/>
  <pivotCaches>
    <pivotCache cacheId="2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2" l="1"/>
  <c r="N19" i="12"/>
  <c r="L19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3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4" i="12"/>
  <c r="M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G4" i="12"/>
  <c r="G5" i="12"/>
  <c r="G6" i="12"/>
  <c r="G7" i="12"/>
  <c r="G8" i="12"/>
  <c r="G9" i="12"/>
  <c r="G10" i="12"/>
  <c r="G19" i="12" s="1"/>
  <c r="G11" i="12"/>
  <c r="G12" i="12"/>
  <c r="G13" i="12"/>
  <c r="G14" i="12"/>
  <c r="G15" i="12"/>
  <c r="G16" i="12"/>
  <c r="G17" i="12"/>
  <c r="G3" i="12"/>
  <c r="I4" i="12"/>
  <c r="I5" i="12"/>
  <c r="I6" i="12"/>
  <c r="I7" i="12"/>
  <c r="I8" i="12"/>
  <c r="I9" i="12"/>
  <c r="I19" i="12" s="1"/>
  <c r="I10" i="12"/>
  <c r="I11" i="12"/>
  <c r="I12" i="12"/>
  <c r="I13" i="12"/>
  <c r="I14" i="12"/>
  <c r="I15" i="12"/>
  <c r="I16" i="12"/>
  <c r="I17" i="12"/>
  <c r="I3" i="12"/>
  <c r="H4" i="12"/>
  <c r="H5" i="12"/>
  <c r="H6" i="12"/>
  <c r="H7" i="12"/>
  <c r="H8" i="12"/>
  <c r="H9" i="12"/>
  <c r="H19" i="12" s="1"/>
  <c r="H10" i="12"/>
  <c r="H11" i="12"/>
  <c r="H12" i="12"/>
  <c r="H13" i="12"/>
  <c r="H14" i="12"/>
  <c r="H15" i="12"/>
  <c r="H16" i="12"/>
  <c r="H17" i="12"/>
  <c r="H3" i="12"/>
  <c r="E3" i="11"/>
  <c r="F3" i="11" s="1"/>
  <c r="G3" i="11" s="1"/>
  <c r="E4" i="11"/>
  <c r="F4" i="11"/>
  <c r="G4" i="11" s="1"/>
  <c r="E5" i="11"/>
  <c r="F5" i="11" s="1"/>
  <c r="G5" i="11" s="1"/>
  <c r="F2" i="11"/>
  <c r="G2" i="11" s="1"/>
  <c r="E2" i="11"/>
  <c r="N54" i="9"/>
  <c r="N55" i="9"/>
  <c r="M33" i="9"/>
  <c r="M25" i="9"/>
  <c r="M21" i="9"/>
  <c r="M27" i="9"/>
  <c r="M34" i="9"/>
  <c r="M24" i="9"/>
  <c r="M20" i="9"/>
  <c r="M30" i="9"/>
  <c r="M31" i="9"/>
  <c r="M32" i="9"/>
  <c r="M49" i="9"/>
  <c r="M40" i="9"/>
  <c r="M52" i="9"/>
  <c r="M41" i="9"/>
  <c r="M48" i="9"/>
  <c r="M50" i="9"/>
  <c r="M36" i="9"/>
  <c r="M9" i="9"/>
  <c r="M7" i="9"/>
  <c r="M2" i="9"/>
  <c r="M3" i="9"/>
  <c r="M4" i="9"/>
  <c r="M14" i="9"/>
  <c r="M17" i="9"/>
  <c r="M18" i="9"/>
  <c r="M6" i="9"/>
  <c r="M47" i="9"/>
  <c r="M29" i="9"/>
  <c r="M44" i="9"/>
  <c r="M8" i="9"/>
  <c r="M15" i="9"/>
  <c r="M46" i="9"/>
  <c r="M28" i="9"/>
  <c r="M35" i="9"/>
  <c r="M39" i="9"/>
  <c r="M51" i="9"/>
  <c r="M13" i="9"/>
  <c r="M19" i="9"/>
  <c r="M23" i="9"/>
  <c r="M16" i="9"/>
  <c r="M53" i="9"/>
  <c r="M12" i="9"/>
  <c r="M26" i="9"/>
  <c r="M38" i="9"/>
  <c r="M11" i="9"/>
  <c r="M10" i="9"/>
  <c r="M5" i="9"/>
  <c r="M22" i="9"/>
  <c r="M37" i="9"/>
  <c r="M43" i="9"/>
  <c r="M45" i="9"/>
  <c r="M42" i="9"/>
  <c r="G20" i="9"/>
  <c r="I20" i="9" s="1"/>
  <c r="G30" i="9"/>
  <c r="I30" i="9" s="1"/>
  <c r="G48" i="9"/>
  <c r="I48" i="9" s="1"/>
  <c r="G50" i="9"/>
  <c r="I50" i="9" s="1"/>
  <c r="G14" i="9"/>
  <c r="I14" i="9" s="1"/>
  <c r="G17" i="9"/>
  <c r="I17" i="9" s="1"/>
  <c r="G15" i="9"/>
  <c r="I15" i="9" s="1"/>
  <c r="G46" i="9"/>
  <c r="I46" i="9" s="1"/>
  <c r="G23" i="9"/>
  <c r="I23" i="9" s="1"/>
  <c r="G16" i="9"/>
  <c r="I16" i="9" s="1"/>
  <c r="G5" i="9"/>
  <c r="I5" i="9" s="1"/>
  <c r="G22" i="9"/>
  <c r="I22" i="9" s="1"/>
  <c r="F25" i="9"/>
  <c r="G25" i="9" s="1"/>
  <c r="I25" i="9" s="1"/>
  <c r="F21" i="9"/>
  <c r="G21" i="9" s="1"/>
  <c r="I21" i="9" s="1"/>
  <c r="F27" i="9"/>
  <c r="G27" i="9" s="1"/>
  <c r="I27" i="9" s="1"/>
  <c r="F34" i="9"/>
  <c r="G34" i="9" s="1"/>
  <c r="I34" i="9" s="1"/>
  <c r="F24" i="9"/>
  <c r="G24" i="9" s="1"/>
  <c r="I24" i="9" s="1"/>
  <c r="F20" i="9"/>
  <c r="F30" i="9"/>
  <c r="F31" i="9"/>
  <c r="G31" i="9" s="1"/>
  <c r="I31" i="9" s="1"/>
  <c r="F32" i="9"/>
  <c r="G32" i="9" s="1"/>
  <c r="I32" i="9" s="1"/>
  <c r="F49" i="9"/>
  <c r="G49" i="9" s="1"/>
  <c r="I49" i="9" s="1"/>
  <c r="F40" i="9"/>
  <c r="G40" i="9" s="1"/>
  <c r="I40" i="9" s="1"/>
  <c r="F52" i="9"/>
  <c r="G52" i="9" s="1"/>
  <c r="I52" i="9" s="1"/>
  <c r="F41" i="9"/>
  <c r="G41" i="9" s="1"/>
  <c r="I41" i="9" s="1"/>
  <c r="F48" i="9"/>
  <c r="F50" i="9"/>
  <c r="F36" i="9"/>
  <c r="G36" i="9" s="1"/>
  <c r="I36" i="9" s="1"/>
  <c r="F9" i="9"/>
  <c r="G9" i="9" s="1"/>
  <c r="I9" i="9" s="1"/>
  <c r="F7" i="9"/>
  <c r="G7" i="9" s="1"/>
  <c r="I7" i="9" s="1"/>
  <c r="F2" i="9"/>
  <c r="G2" i="9" s="1"/>
  <c r="I2" i="9" s="1"/>
  <c r="F3" i="9"/>
  <c r="G3" i="9" s="1"/>
  <c r="I3" i="9" s="1"/>
  <c r="F4" i="9"/>
  <c r="G4" i="9" s="1"/>
  <c r="I4" i="9" s="1"/>
  <c r="F14" i="9"/>
  <c r="F17" i="9"/>
  <c r="F18" i="9"/>
  <c r="G18" i="9" s="1"/>
  <c r="I18" i="9" s="1"/>
  <c r="F6" i="9"/>
  <c r="G6" i="9" s="1"/>
  <c r="I6" i="9" s="1"/>
  <c r="F47" i="9"/>
  <c r="G47" i="9" s="1"/>
  <c r="I47" i="9" s="1"/>
  <c r="F29" i="9"/>
  <c r="G29" i="9" s="1"/>
  <c r="I29" i="9" s="1"/>
  <c r="F44" i="9"/>
  <c r="G44" i="9" s="1"/>
  <c r="I44" i="9" s="1"/>
  <c r="F8" i="9"/>
  <c r="G8" i="9" s="1"/>
  <c r="I8" i="9" s="1"/>
  <c r="F15" i="9"/>
  <c r="F46" i="9"/>
  <c r="F28" i="9"/>
  <c r="G28" i="9" s="1"/>
  <c r="I28" i="9" s="1"/>
  <c r="F35" i="9"/>
  <c r="G35" i="9" s="1"/>
  <c r="I35" i="9" s="1"/>
  <c r="F39" i="9"/>
  <c r="G39" i="9" s="1"/>
  <c r="I39" i="9" s="1"/>
  <c r="F51" i="9"/>
  <c r="G51" i="9" s="1"/>
  <c r="I51" i="9" s="1"/>
  <c r="F13" i="9"/>
  <c r="G13" i="9" s="1"/>
  <c r="I13" i="9" s="1"/>
  <c r="F19" i="9"/>
  <c r="G19" i="9" s="1"/>
  <c r="I19" i="9" s="1"/>
  <c r="F23" i="9"/>
  <c r="F16" i="9"/>
  <c r="F53" i="9"/>
  <c r="G53" i="9" s="1"/>
  <c r="I53" i="9" s="1"/>
  <c r="F12" i="9"/>
  <c r="G12" i="9" s="1"/>
  <c r="I12" i="9" s="1"/>
  <c r="F26" i="9"/>
  <c r="G26" i="9" s="1"/>
  <c r="I26" i="9" s="1"/>
  <c r="F38" i="9"/>
  <c r="G38" i="9" s="1"/>
  <c r="I38" i="9" s="1"/>
  <c r="F11" i="9"/>
  <c r="G11" i="9" s="1"/>
  <c r="I11" i="9" s="1"/>
  <c r="F10" i="9"/>
  <c r="G10" i="9" s="1"/>
  <c r="I10" i="9" s="1"/>
  <c r="F5" i="9"/>
  <c r="F22" i="9"/>
  <c r="F37" i="9"/>
  <c r="G37" i="9" s="1"/>
  <c r="I37" i="9" s="1"/>
  <c r="F43" i="9"/>
  <c r="G43" i="9" s="1"/>
  <c r="I43" i="9" s="1"/>
  <c r="F45" i="9"/>
  <c r="G45" i="9" s="1"/>
  <c r="I45" i="9" s="1"/>
  <c r="F42" i="9"/>
  <c r="G42" i="9" s="1"/>
  <c r="I42" i="9" s="1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/>
  <c r="G33" i="9" s="1"/>
  <c r="I33" i="9" s="1"/>
  <c r="E34" i="9"/>
  <c r="E20" i="9"/>
  <c r="E52" i="9"/>
  <c r="E41" i="9"/>
  <c r="E48" i="9"/>
  <c r="E3" i="9"/>
  <c r="E4" i="9"/>
  <c r="E14" i="9"/>
  <c r="E44" i="9"/>
  <c r="E8" i="9"/>
  <c r="E15" i="9"/>
  <c r="E13" i="9"/>
  <c r="E19" i="9"/>
  <c r="E23" i="9"/>
  <c r="E11" i="9"/>
  <c r="E10" i="9"/>
  <c r="E5" i="9"/>
  <c r="E22" i="9"/>
  <c r="E33" i="9"/>
  <c r="D25" i="9"/>
  <c r="E25" i="9" s="1"/>
  <c r="D21" i="9"/>
  <c r="E21" i="9" s="1"/>
  <c r="D27" i="9"/>
  <c r="E27" i="9" s="1"/>
  <c r="D34" i="9"/>
  <c r="D24" i="9"/>
  <c r="E24" i="9" s="1"/>
  <c r="D20" i="9"/>
  <c r="D30" i="9"/>
  <c r="E30" i="9" s="1"/>
  <c r="D31" i="9"/>
  <c r="E31" i="9" s="1"/>
  <c r="D32" i="9"/>
  <c r="E32" i="9" s="1"/>
  <c r="D49" i="9"/>
  <c r="E49" i="9" s="1"/>
  <c r="D40" i="9"/>
  <c r="E40" i="9" s="1"/>
  <c r="D52" i="9"/>
  <c r="D41" i="9"/>
  <c r="D48" i="9"/>
  <c r="D50" i="9"/>
  <c r="E50" i="9" s="1"/>
  <c r="D36" i="9"/>
  <c r="E36" i="9" s="1"/>
  <c r="D9" i="9"/>
  <c r="E9" i="9" s="1"/>
  <c r="D7" i="9"/>
  <c r="E7" i="9" s="1"/>
  <c r="D2" i="9"/>
  <c r="E2" i="9" s="1"/>
  <c r="D3" i="9"/>
  <c r="D4" i="9"/>
  <c r="D14" i="9"/>
  <c r="D17" i="9"/>
  <c r="E17" i="9" s="1"/>
  <c r="D18" i="9"/>
  <c r="E18" i="9" s="1"/>
  <c r="D6" i="9"/>
  <c r="E6" i="9" s="1"/>
  <c r="D47" i="9"/>
  <c r="E47" i="9" s="1"/>
  <c r="D29" i="9"/>
  <c r="E29" i="9" s="1"/>
  <c r="D44" i="9"/>
  <c r="D8" i="9"/>
  <c r="D15" i="9"/>
  <c r="D46" i="9"/>
  <c r="E46" i="9" s="1"/>
  <c r="D28" i="9"/>
  <c r="E28" i="9" s="1"/>
  <c r="D35" i="9"/>
  <c r="E35" i="9" s="1"/>
  <c r="D39" i="9"/>
  <c r="E39" i="9" s="1"/>
  <c r="D51" i="9"/>
  <c r="E51" i="9" s="1"/>
  <c r="D13" i="9"/>
  <c r="D19" i="9"/>
  <c r="D23" i="9"/>
  <c r="D16" i="9"/>
  <c r="E16" i="9" s="1"/>
  <c r="D53" i="9"/>
  <c r="E53" i="9" s="1"/>
  <c r="D12" i="9"/>
  <c r="E12" i="9" s="1"/>
  <c r="D26" i="9"/>
  <c r="E26" i="9" s="1"/>
  <c r="D38" i="9"/>
  <c r="E38" i="9" s="1"/>
  <c r="D11" i="9"/>
  <c r="D10" i="9"/>
  <c r="D5" i="9"/>
  <c r="D22" i="9"/>
  <c r="D37" i="9"/>
  <c r="E37" i="9" s="1"/>
  <c r="D43" i="9"/>
  <c r="E43" i="9" s="1"/>
  <c r="D45" i="9"/>
  <c r="E45" i="9" s="1"/>
  <c r="D42" i="9"/>
  <c r="E42" i="9" s="1"/>
  <c r="D54" i="9"/>
  <c r="D55" i="9"/>
  <c r="D33" i="9"/>
  <c r="C23" i="9"/>
  <c r="C5" i="9"/>
  <c r="C22" i="9"/>
  <c r="C48" i="9"/>
  <c r="C50" i="9"/>
  <c r="C20" i="9"/>
  <c r="C30" i="9"/>
  <c r="C31" i="9"/>
  <c r="B25" i="9"/>
  <c r="N25" i="9" s="1"/>
  <c r="B21" i="9"/>
  <c r="N21" i="9" s="1"/>
  <c r="B27" i="9"/>
  <c r="N27" i="9" s="1"/>
  <c r="B34" i="9"/>
  <c r="C34" i="9" s="1"/>
  <c r="B24" i="9"/>
  <c r="C24" i="9" s="1"/>
  <c r="B20" i="9"/>
  <c r="N20" i="9" s="1"/>
  <c r="B30" i="9"/>
  <c r="N30" i="9" s="1"/>
  <c r="B31" i="9"/>
  <c r="N31" i="9" s="1"/>
  <c r="B32" i="9"/>
  <c r="N32" i="9" s="1"/>
  <c r="B49" i="9"/>
  <c r="C49" i="9" s="1"/>
  <c r="B40" i="9"/>
  <c r="N40" i="9" s="1"/>
  <c r="B52" i="9"/>
  <c r="N52" i="9" s="1"/>
  <c r="B41" i="9"/>
  <c r="C41" i="9" s="1"/>
  <c r="B48" i="9"/>
  <c r="N48" i="9" s="1"/>
  <c r="B50" i="9"/>
  <c r="N50" i="9" s="1"/>
  <c r="B36" i="9"/>
  <c r="C36" i="9" s="1"/>
  <c r="B9" i="9"/>
  <c r="N9" i="9" s="1"/>
  <c r="B7" i="9"/>
  <c r="C7" i="9" s="1"/>
  <c r="B2" i="9"/>
  <c r="N2" i="9" s="1"/>
  <c r="B3" i="9"/>
  <c r="N3" i="9" s="1"/>
  <c r="B4" i="9"/>
  <c r="N4" i="9" s="1"/>
  <c r="B14" i="9"/>
  <c r="C14" i="9" s="1"/>
  <c r="B17" i="9"/>
  <c r="C17" i="9" s="1"/>
  <c r="B18" i="9"/>
  <c r="C18" i="9" s="1"/>
  <c r="B6" i="9"/>
  <c r="N6" i="9" s="1"/>
  <c r="B47" i="9"/>
  <c r="N47" i="9" s="1"/>
  <c r="B29" i="9"/>
  <c r="N29" i="9" s="1"/>
  <c r="B44" i="9"/>
  <c r="N44" i="9" s="1"/>
  <c r="B8" i="9"/>
  <c r="N8" i="9" s="1"/>
  <c r="B15" i="9"/>
  <c r="C15" i="9" s="1"/>
  <c r="B46" i="9"/>
  <c r="C46" i="9" s="1"/>
  <c r="B28" i="9"/>
  <c r="C28" i="9" s="1"/>
  <c r="B35" i="9"/>
  <c r="N35" i="9" s="1"/>
  <c r="B39" i="9"/>
  <c r="N39" i="9" s="1"/>
  <c r="B51" i="9"/>
  <c r="N51" i="9" s="1"/>
  <c r="B13" i="9"/>
  <c r="C13" i="9" s="1"/>
  <c r="B19" i="9"/>
  <c r="N19" i="9" s="1"/>
  <c r="B23" i="9"/>
  <c r="N23" i="9" s="1"/>
  <c r="B16" i="9"/>
  <c r="C16" i="9" s="1"/>
  <c r="B53" i="9"/>
  <c r="C53" i="9" s="1"/>
  <c r="B12" i="9"/>
  <c r="N12" i="9" s="1"/>
  <c r="B26" i="9"/>
  <c r="N26" i="9" s="1"/>
  <c r="B38" i="9"/>
  <c r="N38" i="9" s="1"/>
  <c r="B11" i="9"/>
  <c r="C11" i="9" s="1"/>
  <c r="B10" i="9"/>
  <c r="N10" i="9" s="1"/>
  <c r="B5" i="9"/>
  <c r="N5" i="9" s="1"/>
  <c r="B22" i="9"/>
  <c r="N22" i="9" s="1"/>
  <c r="B37" i="9"/>
  <c r="C37" i="9" s="1"/>
  <c r="B43" i="9"/>
  <c r="N43" i="9" s="1"/>
  <c r="B45" i="9"/>
  <c r="N45" i="9" s="1"/>
  <c r="B42" i="9"/>
  <c r="N42" i="9" s="1"/>
  <c r="B33" i="9"/>
  <c r="C33" i="9" s="1"/>
  <c r="F176" i="5"/>
  <c r="F175" i="5"/>
  <c r="F174" i="5"/>
  <c r="G3" i="5"/>
  <c r="H3" i="5" s="1"/>
  <c r="G4" i="5"/>
  <c r="H4" i="5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2" i="5"/>
  <c r="H2" i="5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5" i="3"/>
  <c r="C6" i="3"/>
  <c r="C7" i="3"/>
  <c r="C8" i="3"/>
  <c r="C9" i="3"/>
  <c r="K24" i="2"/>
  <c r="J24" i="2"/>
  <c r="I24" i="2"/>
  <c r="K23" i="2"/>
  <c r="J23" i="2"/>
  <c r="I23" i="2"/>
  <c r="K22" i="2"/>
  <c r="J22" i="2"/>
  <c r="I22" i="2"/>
  <c r="F22" i="2"/>
  <c r="F23" i="2"/>
  <c r="F24" i="2"/>
  <c r="D22" i="2"/>
  <c r="E22" i="2"/>
  <c r="D23" i="2"/>
  <c r="E23" i="2"/>
  <c r="D24" i="2"/>
  <c r="E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12" i="2"/>
  <c r="H11" i="2"/>
  <c r="H9" i="2"/>
  <c r="H6" i="2"/>
  <c r="H7" i="2"/>
  <c r="H5" i="2"/>
  <c r="H8" i="2"/>
  <c r="H10" i="2"/>
  <c r="H13" i="2"/>
  <c r="H14" i="2"/>
  <c r="H15" i="2"/>
  <c r="H16" i="2"/>
  <c r="H17" i="2"/>
  <c r="H18" i="2"/>
  <c r="H19" i="2"/>
  <c r="H22" i="2" s="1"/>
  <c r="H20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X13" i="1" s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X17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X15" i="1" s="1"/>
  <c r="N16" i="1"/>
  <c r="N17" i="1"/>
  <c r="N18" i="1"/>
  <c r="N19" i="1"/>
  <c r="N20" i="1"/>
  <c r="N4" i="1"/>
  <c r="O3" i="1"/>
  <c r="P3" i="1" s="1"/>
  <c r="Q3" i="1" s="1"/>
  <c r="R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M3" i="1" s="1"/>
  <c r="E3" i="1"/>
  <c r="F3" i="1" s="1"/>
  <c r="G3" i="1" s="1"/>
  <c r="H3" i="1" s="1"/>
  <c r="I5" i="1"/>
  <c r="I6" i="1"/>
  <c r="X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2" i="1"/>
  <c r="D23" i="1"/>
  <c r="D24" i="1"/>
  <c r="C24" i="1"/>
  <c r="C23" i="1"/>
  <c r="C22" i="1"/>
  <c r="C8" i="9" l="1"/>
  <c r="C4" i="9"/>
  <c r="N37" i="9"/>
  <c r="N53" i="9"/>
  <c r="N28" i="9"/>
  <c r="N18" i="9"/>
  <c r="N36" i="9"/>
  <c r="C19" i="9"/>
  <c r="C44" i="9"/>
  <c r="C3" i="9"/>
  <c r="N16" i="9"/>
  <c r="N46" i="9"/>
  <c r="N17" i="9"/>
  <c r="C52" i="9"/>
  <c r="C10" i="9"/>
  <c r="C51" i="9"/>
  <c r="C29" i="9"/>
  <c r="C2" i="9"/>
  <c r="N33" i="9"/>
  <c r="N15" i="9"/>
  <c r="N14" i="9"/>
  <c r="N41" i="9"/>
  <c r="N24" i="9"/>
  <c r="C40" i="9"/>
  <c r="C47" i="9"/>
  <c r="C27" i="9"/>
  <c r="C42" i="9"/>
  <c r="C38" i="9"/>
  <c r="C35" i="9"/>
  <c r="C6" i="9"/>
  <c r="C9" i="9"/>
  <c r="N11" i="9"/>
  <c r="N13" i="9"/>
  <c r="N34" i="9"/>
  <c r="C21" i="9"/>
  <c r="C45" i="9"/>
  <c r="C26" i="9"/>
  <c r="C39" i="9"/>
  <c r="N7" i="9"/>
  <c r="N49" i="9"/>
  <c r="C25" i="9"/>
  <c r="C43" i="9"/>
  <c r="C12" i="9"/>
  <c r="C32" i="9"/>
  <c r="H23" i="2"/>
  <c r="M19" i="2"/>
  <c r="H24" i="2"/>
  <c r="X16" i="1"/>
  <c r="X8" i="1"/>
  <c r="X9" i="1"/>
  <c r="X12" i="1"/>
  <c r="X20" i="1"/>
  <c r="X5" i="1"/>
  <c r="X18" i="1"/>
  <c r="X10" i="1"/>
  <c r="X11" i="1"/>
  <c r="X19" i="1"/>
  <c r="X14" i="1"/>
  <c r="N24" i="1"/>
  <c r="N25" i="1"/>
  <c r="X7" i="1"/>
  <c r="X4" i="1"/>
  <c r="N23" i="1"/>
  <c r="N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A95B1-0854-F446-866E-B6CE92226116}" name="Car.Inventory" type="6" refreshedVersion="8" background="1" saveData="1">
    <textPr codePage="10000" sourceFile="/Users/haniyehbeiraghdar/Downloads/Car.Inventory.txt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<sst xmlns="http://schemas.openxmlformats.org/spreadsheetml/2006/main" count="1264" uniqueCount="278">
  <si>
    <t>Employee Payroll</t>
  </si>
  <si>
    <t>Last Name</t>
  </si>
  <si>
    <t>First Name</t>
  </si>
  <si>
    <t>Hourly Wage</t>
  </si>
  <si>
    <t>Pay</t>
  </si>
  <si>
    <t>Hours Worked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</si>
  <si>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</si>
  <si>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</si>
  <si>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</si>
  <si>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</si>
  <si>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</si>
  <si>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</si>
  <si>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</si>
  <si>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</si>
  <si>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</si>
  <si>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</si>
  <si>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</si>
  <si>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</si>
  <si>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</si>
  <si>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</si>
  <si>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</si>
  <si>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</si>
  <si>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</si>
  <si>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</si>
  <si>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</si>
  <si>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</si>
  <si>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</si>
  <si>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</si>
  <si>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</si>
  <si>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</si>
  <si>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</si>
  <si>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</si>
  <si>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</si>
  <si>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</si>
  <si>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</si>
  <si>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</si>
  <si>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</si>
  <si>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</si>
  <si>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</si>
  <si>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</si>
  <si>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</si>
  <si>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</si>
  <si>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</si>
  <si>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</si>
  <si>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Hanie Beiraghdar</t>
  </si>
  <si>
    <t>Overtime Hours</t>
  </si>
  <si>
    <t>Overtime Bonus</t>
  </si>
  <si>
    <t>January Pay</t>
  </si>
  <si>
    <t>Gradebook</t>
  </si>
  <si>
    <t>Safety Test</t>
  </si>
  <si>
    <t>Drug Test</t>
  </si>
  <si>
    <t>Financial Skills Test</t>
  </si>
  <si>
    <t>Company Philosophy Test</t>
  </si>
  <si>
    <t>Points Possible</t>
  </si>
  <si>
    <t>Fire Employee?</t>
  </si>
  <si>
    <t>Career Decisions</t>
  </si>
  <si>
    <t>Job</t>
  </si>
  <si>
    <t>Data Analyst</t>
  </si>
  <si>
    <t>Data Engineer</t>
  </si>
  <si>
    <t>Data Scientist</t>
  </si>
  <si>
    <t>Business Analyst</t>
  </si>
  <si>
    <t>Supply Chain Analyst</t>
  </si>
  <si>
    <t>Job Market</t>
  </si>
  <si>
    <t>Enjoyment</t>
  </si>
  <si>
    <t>My Talent</t>
  </si>
  <si>
    <t>Schooling</t>
  </si>
  <si>
    <t>Weight</t>
  </si>
  <si>
    <t>NV</t>
  </si>
  <si>
    <t>Skimmer</t>
  </si>
  <si>
    <t>Dec</t>
  </si>
  <si>
    <t>CA</t>
  </si>
  <si>
    <t>UT</t>
  </si>
  <si>
    <t>Water Pump</t>
  </si>
  <si>
    <t>Pool Cover</t>
  </si>
  <si>
    <t>NM</t>
  </si>
  <si>
    <t>AutoVac</t>
  </si>
  <si>
    <t>Nov</t>
  </si>
  <si>
    <t>AZ</t>
  </si>
  <si>
    <t>1 Gal Muratic Acid</t>
  </si>
  <si>
    <t>5 Gal Chlorine</t>
  </si>
  <si>
    <t>Oct</t>
  </si>
  <si>
    <t>Sept</t>
  </si>
  <si>
    <t>Aug</t>
  </si>
  <si>
    <t>July</t>
  </si>
  <si>
    <t>Chlorine Test Kit</t>
  </si>
  <si>
    <t>8 ft Hose</t>
  </si>
  <si>
    <t>Net</t>
  </si>
  <si>
    <t>Algea Killer 8 oz</t>
  </si>
  <si>
    <t>June</t>
  </si>
  <si>
    <t>May</t>
  </si>
  <si>
    <t>April</t>
  </si>
  <si>
    <t>CO</t>
  </si>
  <si>
    <t>Mar</t>
  </si>
  <si>
    <t>Feb</t>
  </si>
  <si>
    <t>Jan</t>
  </si>
  <si>
    <t>Sale Location</t>
  </si>
  <si>
    <t>Profit</t>
  </si>
  <si>
    <t>Sale Price</t>
  </si>
  <si>
    <t>Store Cost</t>
  </si>
  <si>
    <t>Product Description</t>
  </si>
  <si>
    <t>Product Code</t>
  </si>
  <si>
    <t>Transaction Number</t>
  </si>
  <si>
    <t>Month</t>
  </si>
  <si>
    <t>tekst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</si>
  <si>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</si>
  <si>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</si>
  <si>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</si>
  <si>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</si>
  <si>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</si>
  <si>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</si>
  <si>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</si>
  <si>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</si>
  <si>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</si>
  <si>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Doug</t>
  </si>
  <si>
    <t>Hellen</t>
  </si>
  <si>
    <t>Johnson</t>
  </si>
  <si>
    <t>Commision 10% for items less than $50. 20% for items more
than $50</t>
  </si>
  <si>
    <t>Sum of all items</t>
  </si>
  <si>
    <t>Sum of items valued more than 50</t>
  </si>
  <si>
    <t>Sum of items valued at 50 or less</t>
  </si>
  <si>
    <t>Sum of Sale Price</t>
  </si>
  <si>
    <t>Row Labels</t>
  </si>
  <si>
    <t>Grand Total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</si>
  <si>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</si>
  <si>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</si>
  <si>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</si>
  <si>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</si>
  <si>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</si>
  <si>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</si>
  <si>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</si>
  <si>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</si>
  <si>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</si>
  <si>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</si>
  <si>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</si>
  <si>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</si>
  <si>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</si>
  <si>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</si>
  <si>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</si>
  <si>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</si>
  <si>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</si>
  <si>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</si>
  <si>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</si>
  <si>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</si>
  <si>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</si>
  <si>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</si>
  <si>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</si>
  <si>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</si>
  <si>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</si>
  <si>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</si>
  <si>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</si>
  <si>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</si>
  <si>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</si>
  <si>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</si>
  <si>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</si>
  <si>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</si>
  <si>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</si>
  <si>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</si>
  <si>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</si>
  <si>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</si>
  <si>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</si>
  <si>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</si>
  <si>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</si>
  <si>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</si>
  <si>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</si>
  <si>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</si>
  <si>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</si>
  <si>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</si>
  <si>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</si>
  <si>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</si>
  <si>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</si>
  <si>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</si>
  <si>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</si>
  <si>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</si>
  <si>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</si>
  <si>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</si>
  <si>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</si>
  <si>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</si>
  <si>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</si>
  <si>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</si>
  <si>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</si>
  <si>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</si>
  <si>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</si>
  <si>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</si>
  <si>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</si>
  <si>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</si>
  <si>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</si>
  <si>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</si>
  <si>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</si>
  <si>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</si>
  <si>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</si>
  <si>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</si>
  <si>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</si>
  <si>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</si>
  <si>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</si>
  <si>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</si>
  <si>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</si>
  <si>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</si>
  <si>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</si>
  <si>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</si>
  <si>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</si>
  <si>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</si>
  <si>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</si>
  <si>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</si>
  <si>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</si>
  <si>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</si>
  <si>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</si>
  <si>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</si>
  <si>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</si>
  <si>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</si>
  <si>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</si>
  <si>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</si>
  <si>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</si>
  <si>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</si>
  <si>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</si>
  <si>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</si>
  <si>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</si>
  <si>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</si>
  <si>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</si>
  <si>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COR</t>
  </si>
  <si>
    <t>ELA</t>
  </si>
  <si>
    <t>FCS</t>
  </si>
  <si>
    <t>CMR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</si>
  <si>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</si>
  <si>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</si>
  <si>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</si>
  <si>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</si>
  <si>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</si>
  <si>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</si>
  <si>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</si>
  <si>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</si>
  <si>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</si>
  <si>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</si>
  <si>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</si>
  <si>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</si>
  <si>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</si>
  <si>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</si>
  <si>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</si>
  <si>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</si>
  <si>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</si>
  <si>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</si>
  <si>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</si>
  <si>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HO05ODY037</t>
  </si>
  <si>
    <t>GM09CMR014</t>
  </si>
  <si>
    <t>Sum of Miles</t>
  </si>
  <si>
    <t>(blank)</t>
  </si>
  <si>
    <t>Principal</t>
  </si>
  <si>
    <t>Interest rate</t>
  </si>
  <si>
    <t>Months</t>
  </si>
  <si>
    <t>Interest Paid</t>
  </si>
  <si>
    <t>Monthly payment</t>
  </si>
  <si>
    <t>Loan A</t>
  </si>
  <si>
    <t>Loan B</t>
  </si>
  <si>
    <t>Loan C</t>
  </si>
  <si>
    <t>Loan D</t>
  </si>
  <si>
    <t>Total Loan Paid</t>
  </si>
  <si>
    <t>Walmart</t>
  </si>
  <si>
    <t>Dollar tree</t>
  </si>
  <si>
    <t>Office Depo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</si>
  <si>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</si>
  <si>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</si>
  <si>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</si>
  <si>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</si>
  <si>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</si>
  <si>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</si>
  <si>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</si>
  <si>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</si>
  <si>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</si>
  <si>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</si>
  <si>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</si>
  <si>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</si>
  <si>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</si>
  <si>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</si>
  <si>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</si>
  <si>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Walmart spend</t>
  </si>
  <si>
    <t>Dollar tree spend</t>
  </si>
  <si>
    <t>Office Depo Spend</t>
  </si>
  <si>
    <t xml:space="preserve">Susan's items </t>
  </si>
  <si>
    <t>Tim's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</si>
</sst>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70" formatCode="0.0"/>
    <numFmt numFmtId="173" formatCode="_(* #,##0.00_);_(* \(#,##0.00\);_(* &quot;-&quot;??_);_(@_)"/>
    <numFmt numFmtId="174" formatCode="_(* #,##0_);_(* \(#,##0\);_(* &quot;-&quot;??_);_(@_)"/>
    <numFmt numFmtId="176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73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0" fontId="0" fillId="0" borderId="0" xfId="0" applyNumberFormat="1"/>
    <xf numFmtId="170" fontId="0" fillId="0" borderId="0" xfId="0" applyNumberFormat="1"/>
    <xf numFmtId="44" fontId="0" fillId="0" borderId="0" xfId="2" applyFon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2" fillId="0" borderId="0" xfId="4"/>
    <xf numFmtId="174" fontId="0" fillId="0" borderId="0" xfId="5" applyNumberFormat="1" applyFont="1"/>
    <xf numFmtId="14" fontId="0" fillId="0" borderId="0" xfId="5" applyNumberFormat="1" applyFont="1"/>
    <xf numFmtId="0" fontId="2" fillId="0" borderId="0" xfId="4" applyAlignment="1">
      <alignment wrapText="1"/>
    </xf>
    <xf numFmtId="44" fontId="2" fillId="0" borderId="0" xfId="2" applyFont="1"/>
    <xf numFmtId="44" fontId="2" fillId="0" borderId="0" xfId="4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43" fontId="0" fillId="0" borderId="0" xfId="1" applyFont="1"/>
    <xf numFmtId="176" fontId="0" fillId="0" borderId="0" xfId="1" applyNumberFormat="1" applyFont="1" applyAlignment="1">
      <alignment horizontal="right" wrapText="1"/>
    </xf>
    <xf numFmtId="176" fontId="0" fillId="0" borderId="0" xfId="1" applyNumberFormat="1" applyFont="1" applyAlignment="1">
      <alignment horizontal="right"/>
    </xf>
    <xf numFmtId="9" fontId="0" fillId="0" borderId="0" xfId="0" applyNumberFormat="1"/>
  </cellXfs>
  <cellStyles count="6">
    <cellStyle name="Comma" xfId="1" builtinId="3"/>
    <cellStyle name="Comma 2" xfId="5" xr:uid="{19F71EDE-A31A-FD41-BA47-87A89BAF0CB3}"/>
    <cellStyle name="Currency" xfId="2" builtinId="4"/>
    <cellStyle name="Normal" xfId="0" builtinId="0"/>
    <cellStyle name="Normal 2" xfId="4" xr:uid="{35B2CAF7-E6B1-EA46-B4BF-362D70FBD877}"/>
    <cellStyle name="Per 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€&quot;\ * #,##0.00_ ;_ &quot;€&quot;\ * \-#,##0.00_ ;_ &quot;€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D-CF42-A5FD-AC20B56C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04895"/>
        <c:axId val="1663460671"/>
      </c:barChart>
      <c:catAx>
        <c:axId val="16410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3460671"/>
        <c:crosses val="autoZero"/>
        <c:auto val="1"/>
        <c:lblAlgn val="ctr"/>
        <c:lblOffset val="100"/>
        <c:noMultiLvlLbl val="0"/>
      </c:catAx>
      <c:valAx>
        <c:axId val="16634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10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E842-A04E-64108B54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414175"/>
        <c:axId val="1741955871"/>
      </c:barChart>
      <c:catAx>
        <c:axId val="17144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1955871"/>
        <c:crosses val="autoZero"/>
        <c:auto val="1"/>
        <c:lblAlgn val="ctr"/>
        <c:lblOffset val="100"/>
        <c:noMultiLvlLbl val="0"/>
      </c:catAx>
      <c:valAx>
        <c:axId val="17419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441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2-2248-A339-75622678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38207"/>
        <c:axId val="1713498271"/>
      </c:barChart>
      <c:catAx>
        <c:axId val="16692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3498271"/>
        <c:crosses val="autoZero"/>
        <c:auto val="1"/>
        <c:lblAlgn val="ctr"/>
        <c:lblOffset val="100"/>
        <c:noMultiLvlLbl val="0"/>
      </c:catAx>
      <c:valAx>
        <c:axId val="17134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2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projects.xlsx]Pivot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_("€"* #,##0.00_);_("€"* \(#,##0.00\);_("€"*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E242-83C8-83B02E5F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0</c:formatCode>
                <c:ptCount val="66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23</c:v>
                </c:pt>
                <c:pt idx="9">
                  <c:v>24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14</c:v>
                </c:pt>
                <c:pt idx="16">
                  <c:v>21</c:v>
                </c:pt>
                <c:pt idx="17">
                  <c:v>16</c:v>
                </c:pt>
                <c:pt idx="18">
                  <c:v>17</c:v>
                </c:pt>
                <c:pt idx="19">
                  <c:v>15</c:v>
                </c:pt>
                <c:pt idx="20">
                  <c:v>19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11</c:v>
                </c:pt>
                <c:pt idx="28">
                  <c:v>14</c:v>
                </c:pt>
                <c:pt idx="29">
                  <c:v>10</c:v>
                </c:pt>
                <c:pt idx="30">
                  <c:v>10</c:v>
                </c:pt>
                <c:pt idx="31">
                  <c:v>17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Inventory'!$H$2:$H$67</c:f>
              <c:numCache>
                <c:formatCode>_ * #,##0_ ;_ * \-#,##0_ ;_ * "-"??_ ;_ @_ 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72527.199999999997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83162.7</c:v>
                </c:pt>
                <c:pt idx="8">
                  <c:v>77243.100000000006</c:v>
                </c:pt>
                <c:pt idx="9">
                  <c:v>79420.600000000006</c:v>
                </c:pt>
                <c:pt idx="10">
                  <c:v>64542</c:v>
                </c:pt>
                <c:pt idx="11">
                  <c:v>60389.5</c:v>
                </c:pt>
                <c:pt idx="12">
                  <c:v>67829.100000000006</c:v>
                </c:pt>
                <c:pt idx="13">
                  <c:v>69891.899999999994</c:v>
                </c:pt>
                <c:pt idx="14">
                  <c:v>68658.899999999994</c:v>
                </c:pt>
                <c:pt idx="15">
                  <c:v>48114.2</c:v>
                </c:pt>
                <c:pt idx="16">
                  <c:v>64467.4</c:v>
                </c:pt>
                <c:pt idx="17">
                  <c:v>50854.1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37558.800000000003</c:v>
                </c:pt>
                <c:pt idx="26">
                  <c:v>33477.199999999997</c:v>
                </c:pt>
                <c:pt idx="27">
                  <c:v>29601.9</c:v>
                </c:pt>
                <c:pt idx="28">
                  <c:v>35137</c:v>
                </c:pt>
                <c:pt idx="29">
                  <c:v>27637.1</c:v>
                </c:pt>
                <c:pt idx="30">
                  <c:v>27534.799999999999</c:v>
                </c:pt>
                <c:pt idx="31">
                  <c:v>40326.800000000003</c:v>
                </c:pt>
                <c:pt idx="32">
                  <c:v>36438.5</c:v>
                </c:pt>
                <c:pt idx="33">
                  <c:v>30555.3</c:v>
                </c:pt>
                <c:pt idx="34">
                  <c:v>31144.400000000001</c:v>
                </c:pt>
                <c:pt idx="35">
                  <c:v>29102.3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28464.799999999999</c:v>
                </c:pt>
                <c:pt idx="40">
                  <c:v>22188.5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22573</c:v>
                </c:pt>
                <c:pt idx="45">
                  <c:v>17556.3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2-254E-BCBA-8C09F4D6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68495"/>
        <c:axId val="1270653743"/>
      </c:scatterChart>
      <c:valAx>
        <c:axId val="127056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0653743"/>
        <c:crosses val="autoZero"/>
        <c:crossBetween val="midCat"/>
      </c:valAx>
      <c:valAx>
        <c:axId val="1270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05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projects.xlsx]Pivot 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table2'!$B$4:$B$22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F-3E42-B144-07C619BD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858687"/>
        <c:axId val="1265615647"/>
      </c:barChart>
      <c:catAx>
        <c:axId val="12838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5615647"/>
        <c:crosses val="autoZero"/>
        <c:auto val="1"/>
        <c:lblAlgn val="ctr"/>
        <c:lblOffset val="100"/>
        <c:noMultiLvlLbl val="0"/>
      </c:catAx>
      <c:valAx>
        <c:axId val="12656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38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Payments for 10K Loan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'Interest payment plan'!$C$2:$C$5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'Interest payment plan'!$G$2:$G$5</c:f>
              <c:numCache>
                <c:formatCode>_("€"* #,##0.00_);_("€"* \(#,##0.00\);_("€"*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0-BB4C-9C42-B2F45371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024527"/>
        <c:axId val="1264979791"/>
      </c:barChart>
      <c:catAx>
        <c:axId val="12840245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4979791"/>
        <c:crosses val="autoZero"/>
        <c:auto val="1"/>
        <c:lblAlgn val="ctr"/>
        <c:lblOffset val="100"/>
        <c:noMultiLvlLbl val="0"/>
      </c:catAx>
      <c:valAx>
        <c:axId val="12649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40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'!$G$3:$G$17</c:f>
              <c:numCache>
                <c:formatCode>_("€"* #,##0.00_);_("€"* \(#,##0.00\);_("€"* "-"??_);_(@_)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4-2E40-8275-E160830557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'!$H$3:$H$17</c:f>
              <c:numCache>
                <c:formatCode>_("€"* #,##0.00_);_("€"* \(#,##0.00\);_("€"* "-"??_);_(@_)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4-2E40-8275-E160830557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'!$I$3:$I$17</c:f>
              <c:numCache>
                <c:formatCode>_("€"* #,##0.00_);_("€"* \(#,##0.00\);_("€"* "-"??_);_(@_)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4-2E40-8275-E1608305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451759"/>
        <c:axId val="1276213775"/>
      </c:barChart>
      <c:catAx>
        <c:axId val="17124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6213775"/>
        <c:crosses val="autoZero"/>
        <c:auto val="1"/>
        <c:lblAlgn val="ctr"/>
        <c:lblOffset val="100"/>
        <c:noMultiLvlLbl val="0"/>
      </c:catAx>
      <c:valAx>
        <c:axId val="12762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item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24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'!$L$3:$L$17</c:f>
              <c:numCache>
                <c:formatCode>_("€"* #,##0.00_);_("€"* \(#,##0.00\);_("€"* "-"??_);_(@_)</c:formatCode>
                <c:ptCount val="15"/>
                <c:pt idx="0">
                  <c:v>15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100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1644-BE03-579EEEDAED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'!$M$3:$M$17</c:f>
              <c:numCache>
                <c:formatCode>_("€"* #,##0.00_);_("€"* \(#,##0.00\);_("€"* "-"??_);_(@_)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3.25</c:v>
                </c:pt>
                <c:pt idx="8">
                  <c:v>28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7-1644-BE03-579EEEDAED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'Shopping Spend 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Spend '!$N$3:$N$17</c:f>
              <c:numCache>
                <c:formatCode>_("€"* #,##0.00_);_("€"* \(#,##0.00\);_("€"* "-"??_);_(@_)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2.15</c:v>
                </c:pt>
                <c:pt idx="8">
                  <c:v>26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7-1644-BE03-579EEEDA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638479"/>
        <c:axId val="1272923567"/>
      </c:barChart>
      <c:catAx>
        <c:axId val="12726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2923567"/>
        <c:crosses val="autoZero"/>
        <c:auto val="1"/>
        <c:lblAlgn val="ctr"/>
        <c:lblOffset val="100"/>
        <c:noMultiLvlLbl val="0"/>
      </c:catAx>
      <c:valAx>
        <c:axId val="12729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26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2</xdr:row>
      <xdr:rowOff>57150</xdr:rowOff>
    </xdr:from>
    <xdr:to>
      <xdr:col>20</xdr:col>
      <xdr:colOff>304800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C7700-E81D-A1BF-148C-9D27006E5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21</xdr:row>
      <xdr:rowOff>6350</xdr:rowOff>
    </xdr:from>
    <xdr:to>
      <xdr:col>20</xdr:col>
      <xdr:colOff>317500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3C866-8B56-975A-7E06-91E503F51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36</xdr:row>
      <xdr:rowOff>19050</xdr:rowOff>
    </xdr:from>
    <xdr:to>
      <xdr:col>20</xdr:col>
      <xdr:colOff>279400</xdr:colOff>
      <xdr:row>51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CA228-FB70-7C51-A635-61D8D961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82550</xdr:rowOff>
    </xdr:from>
    <xdr:to>
      <xdr:col>7</xdr:col>
      <xdr:colOff>571500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08C23-B92B-BBF7-F3E5-B41504CE5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5</xdr:row>
      <xdr:rowOff>82550</xdr:rowOff>
    </xdr:from>
    <xdr:to>
      <xdr:col>24</xdr:col>
      <xdr:colOff>88900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7715C-F0F6-762B-AD0A-3AE37323F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44450</xdr:rowOff>
    </xdr:from>
    <xdr:to>
      <xdr:col>9</xdr:col>
      <xdr:colOff>381000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D137B-F20A-2472-CCA2-A138DF5B2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95250</xdr:rowOff>
    </xdr:from>
    <xdr:to>
      <xdr:col>5</xdr:col>
      <xdr:colOff>514350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BF592-6DF6-6CA4-EBCC-69F67958C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6350</xdr:rowOff>
    </xdr:from>
    <xdr:to>
      <xdr:col>8</xdr:col>
      <xdr:colOff>12700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DBC0E-AB13-FC9F-EE49-985434D4E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6350</xdr:rowOff>
    </xdr:from>
    <xdr:to>
      <xdr:col>16</xdr:col>
      <xdr:colOff>812800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90DFE-1FCA-3AFE-3F19-E235C95C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0.731519675923" createdVersion="8" refreshedVersion="8" minRefreshableVersion="3" recordCount="171" xr:uid="{3D03AD78-24EC-D64E-AC89-30FA256CC265}">
  <cacheSource type="worksheet">
    <worksheetSource ref="A1:K172" sheet="Sales Report"/>
  </cacheSource>
  <cacheFields count="11">
    <cacheField name="Month" numFmtId="14">
      <sharedItems/>
    </cacheField>
    <cacheField name="Transaction Number" numFmtId="17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_x000a_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0.775486689818" createdVersion="8" refreshedVersion="8" minRefreshableVersion="3" recordCount="65" xr:uid="{7B1D7AC9-6AD4-0B40-8554-2374604B2F37}">
  <cacheSource type="worksheet">
    <worksheetSource ref="A1:N66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 containsBlank="1"/>
    </cacheField>
    <cacheField name="Manufacture Year" numFmtId="0">
      <sharedItems/>
    </cacheField>
    <cacheField name="Age" numFmtId="1">
      <sharedItems containsString="0" containsBlank="1" containsNumber="1" containsInteger="1" minValue="9" maxValue="27"/>
    </cacheField>
    <cacheField name="Miles" numFmtId="176">
      <sharedItems containsString="0" containsBlank="1" containsNumber="1" minValue="3708.1" maxValue="114660.6"/>
    </cacheField>
    <cacheField name="Miles / Year" numFmtId="0">
      <sharedItems containsString="0" containsBlank="1" containsNumber="1" minValue="264.8642857142857" maxValue="3583.1437500000002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FD06MTG001"/>
    <s v="FD"/>
    <s v="Ford"/>
    <s v="MTG"/>
    <s v="Mustang"/>
    <s v="06"/>
    <n v="17"/>
    <n v="40326.800000000003"/>
    <n v="1833.0363636363638"/>
    <s v="Black"/>
    <x v="0"/>
    <n v="50000"/>
    <s v="Y"/>
    <s v="FD06MTGBLA001"/>
  </r>
  <r>
    <s v="FD06MTG002"/>
    <s v="FD"/>
    <s v="Ford"/>
    <s v="MTG"/>
    <s v="Mustang"/>
    <s v="06"/>
    <n v="17"/>
    <n v="44974.8"/>
    <n v="2044.3090909090911"/>
    <s v="White"/>
    <x v="1"/>
    <n v="50000"/>
    <s v="Y"/>
    <s v="FD06MTGWHI002"/>
  </r>
  <r>
    <s v="FD08MTG003"/>
    <s v="FD"/>
    <s v="Ford"/>
    <s v="MTG"/>
    <s v="Mustang"/>
    <s v="08"/>
    <n v="15"/>
    <n v="44946.5"/>
    <n v="2247.3249999999998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1877.94"/>
    <s v="Black"/>
    <x v="3"/>
    <n v="50000"/>
    <s v="Y"/>
    <s v="FD08MTGBLA004"/>
  </r>
  <r>
    <s v="FD08MTG005"/>
    <s v="FD"/>
    <s v="Ford"/>
    <s v="MTG"/>
    <s v="Mustang"/>
    <s v="08"/>
    <n v="15"/>
    <n v="36438.5"/>
    <n v="1821.925"/>
    <s v="White"/>
    <x v="0"/>
    <n v="50000"/>
    <s v="Y"/>
    <s v="FD08MTGWHI005"/>
  </r>
  <r>
    <s v="FD06FCS006"/>
    <s v="FD"/>
    <s v="Ford"/>
    <s v="FCS"/>
    <s v="Focus"/>
    <s v="06"/>
    <n v="17"/>
    <n v="46311.4"/>
    <n v="2105.0636363636363"/>
    <s v="Green"/>
    <x v="4"/>
    <n v="75000"/>
    <s v="Y"/>
    <s v="FD06FCSGRE006"/>
  </r>
  <r>
    <s v="FD06FCS007"/>
    <s v="FD"/>
    <s v="Ford"/>
    <s v="FCS"/>
    <s v="Focus"/>
    <s v="06"/>
    <n v="17"/>
    <n v="52229.5"/>
    <n v="2374.068181818182"/>
    <s v="Green"/>
    <x v="2"/>
    <n v="75000"/>
    <s v="Y"/>
    <s v="FD06FCSGRE007"/>
  </r>
  <r>
    <s v="FD09FCS008"/>
    <s v="FD"/>
    <s v="Ford"/>
    <s v="FCS"/>
    <s v="Focus"/>
    <s v="09"/>
    <n v="14"/>
    <n v="35137"/>
    <n v="1849.3157894736842"/>
    <s v="Black"/>
    <x v="5"/>
    <n v="75000"/>
    <s v="Y"/>
    <s v="FD09FCSBLA008"/>
  </r>
  <r>
    <s v="FD13FCS009"/>
    <s v="FD"/>
    <s v="Ford"/>
    <s v="FCS"/>
    <s v="Focus"/>
    <s v="13"/>
    <n v="10"/>
    <n v="27637.1"/>
    <n v="1842.473333333333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1835.6533333333332"/>
    <s v="White"/>
    <x v="6"/>
    <n v="75000"/>
    <s v="Y"/>
    <s v="FD13FCSWHI010"/>
  </r>
  <r>
    <s v="FD12FCS011"/>
    <s v="FD"/>
    <s v="Ford"/>
    <s v="FCS"/>
    <s v="Focus"/>
    <s v="12"/>
    <n v="11"/>
    <n v="19341.7"/>
    <n v="1208.85625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1501.4399999999998"/>
    <s v="Black"/>
    <x v="8"/>
    <n v="75000"/>
    <s v="Y"/>
    <s v="FD13FCSBLA012"/>
  </r>
  <r>
    <s v="FD13FCS013"/>
    <s v="FD"/>
    <s v="Ford"/>
    <s v="FCS"/>
    <s v="Focus"/>
    <s v="13"/>
    <n v="10"/>
    <n v="13682.9"/>
    <n v="912.19333333333327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498.1473684210525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213.818749999999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020.685714285714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1730.2444444444445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2772.0899999999997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2881.6357142857146"/>
    <s v="Blue"/>
    <x v="8"/>
    <n v="100000"/>
    <s v="Y"/>
    <s v="GM00SLVBLU019"/>
  </r>
  <r>
    <s v="TY96CAM020"/>
    <s v="TY"/>
    <s v="Toyota"/>
    <s v="CAM"/>
    <s v="Camery"/>
    <s v="96"/>
    <n v="27"/>
    <n v="114660.6"/>
    <n v="3583.1437500000002"/>
    <s v="Green"/>
    <x v="14"/>
    <n v="100000"/>
    <s v="Not Covered"/>
    <s v="TY96CAMGRE020"/>
  </r>
  <r>
    <s v="TY98CAM021"/>
    <s v="TY"/>
    <s v="Toyota"/>
    <s v="CAM"/>
    <s v="Camery"/>
    <s v="98"/>
    <n v="25"/>
    <n v="93382.6"/>
    <n v="3112.7533333333336"/>
    <s v="Black"/>
    <x v="15"/>
    <n v="100000"/>
    <s v="Y"/>
    <s v="TY98CAMBLA021"/>
  </r>
  <r>
    <s v="TY00CAM022"/>
    <s v="TY"/>
    <s v="Toyota"/>
    <s v="CAM"/>
    <s v="Camery"/>
    <s v="00"/>
    <n v="23"/>
    <n v="85928"/>
    <n v="3068.8571428571427"/>
    <s v="Green"/>
    <x v="4"/>
    <n v="100000"/>
    <s v="Y"/>
    <s v="TY00CAMGRE022"/>
  </r>
  <r>
    <s v="TY02CAM023"/>
    <s v="TY"/>
    <s v="Toyota"/>
    <s v="CAM"/>
    <s v="Camery"/>
    <s v="02"/>
    <n v="21"/>
    <n v="67829.100000000006"/>
    <n v="2608.8115384615385"/>
    <s v="Black"/>
    <x v="0"/>
    <n v="100000"/>
    <s v="Y"/>
    <s v="TY02CAMBLA023"/>
  </r>
  <r>
    <s v="TY09CAM024"/>
    <s v="TY"/>
    <s v="Toyota"/>
    <s v="CAM"/>
    <s v="Camery"/>
    <s v="09"/>
    <n v="14"/>
    <n v="48114.2"/>
    <n v="2532.3263157894735"/>
    <s v="White"/>
    <x v="5"/>
    <n v="100000"/>
    <s v="Y"/>
    <s v="TY09CAMWHI024"/>
  </r>
  <r>
    <s v="TY02COR025"/>
    <s v="TY"/>
    <s v="Toyota"/>
    <s v="COR"/>
    <s v="Corola"/>
    <s v="02"/>
    <n v="21"/>
    <n v="64467.4"/>
    <n v="2479.5153846153848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2937.7759999999998"/>
    <s v="Black"/>
    <x v="16"/>
    <n v="100000"/>
    <s v="Y"/>
    <s v="TY03CORBLA026"/>
  </r>
  <r>
    <s v="TY14COR027"/>
    <s v="TY"/>
    <s v="Toyota"/>
    <s v="COR"/>
    <s v="Corola"/>
    <s v="14"/>
    <n v="9"/>
    <n v="17556.3"/>
    <n v="1254.0214285714285"/>
    <s v="Blue"/>
    <x v="6"/>
    <n v="100000"/>
    <s v="Y"/>
    <s v="TY14CORBLU027"/>
  </r>
  <r>
    <s v="TY12COR028"/>
    <s v="TY"/>
    <s v="Toyota"/>
    <s v="COR"/>
    <s v="Corola"/>
    <s v="12"/>
    <n v="11"/>
    <n v="29601.9"/>
    <n v="1850.1187500000001"/>
    <s v="Black"/>
    <x v="10"/>
    <n v="100000"/>
    <s v="Y"/>
    <s v="TY12CORBLA028"/>
  </r>
  <r>
    <s v="TY12CAM029"/>
    <s v="TY"/>
    <s v="Toyota"/>
    <s v="CAM"/>
    <s v="Camery"/>
    <s v="12"/>
    <n v="11"/>
    <n v="22128.2"/>
    <n v="1383.0125"/>
    <s v="Blue"/>
    <x v="14"/>
    <n v="100000"/>
    <s v="Y"/>
    <s v="TY12CAMBLU029"/>
  </r>
  <r>
    <s v="HO99CIV030"/>
    <s v="HO"/>
    <s v="Honda"/>
    <s v="CIV"/>
    <s v="Civic"/>
    <s v="99"/>
    <n v="24"/>
    <n v="82374"/>
    <n v="2840.4827586206898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2588.5888888888885"/>
    <s v="Blue"/>
    <x v="3"/>
    <n v="75000"/>
    <s v="Y"/>
    <s v="HO01CIVBLU031"/>
  </r>
  <r>
    <s v="HO10CIV032"/>
    <s v="HO"/>
    <s v="Honda"/>
    <s v="CIV"/>
    <s v="Civic"/>
    <s v="10"/>
    <n v="13"/>
    <n v="22573"/>
    <n v="1254.0555555555557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1859.8444444444442"/>
    <s v="Black"/>
    <x v="15"/>
    <n v="75000"/>
    <s v="Y"/>
    <s v="HO10CIVBLA033"/>
  </r>
  <r>
    <s v="HO11CIV034"/>
    <s v="HO"/>
    <s v="Honda"/>
    <s v="CIV"/>
    <s v="Civic"/>
    <s v="11"/>
    <n v="12"/>
    <n v="30555.3"/>
    <n v="1797.37058823529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1532.075"/>
    <s v="Black"/>
    <x v="13"/>
    <n v="75000"/>
    <s v="Y"/>
    <s v="HO12CIVBLA035"/>
  </r>
  <r>
    <s v="HO13CIV036"/>
    <s v="HO"/>
    <s v="Honda"/>
    <s v="CIV"/>
    <s v="Civic"/>
    <s v="13"/>
    <n v="10"/>
    <n v="13867.6"/>
    <n v="924.50666666666666"/>
    <s v="Black"/>
    <x v="14"/>
    <n v="75000"/>
    <s v="Y"/>
    <s v="HO13CIVBLA036"/>
  </r>
  <r>
    <s v="HO05ODY037"/>
    <s v="HO"/>
    <s v="Honda"/>
    <s v="ODY"/>
    <s v="Odyssey"/>
    <s v="05"/>
    <n v="18"/>
    <n v="60389.5"/>
    <n v="2625.6304347826085"/>
    <s v="White"/>
    <x v="5"/>
    <n v="100000"/>
    <s v="Y"/>
    <s v="HO05ODYWHI037"/>
  </r>
  <r>
    <s v="HO07ODY038"/>
    <s v="HO"/>
    <s v="Honda"/>
    <s v="ODY"/>
    <s v="Odyssey"/>
    <s v="07"/>
    <n v="16"/>
    <n v="50854.1"/>
    <n v="2421.6238095238095"/>
    <s v="Black"/>
    <x v="15"/>
    <n v="100000"/>
    <s v="Y"/>
    <s v="HO07ODYBLA038"/>
  </r>
  <r>
    <s v="HO08ODY039"/>
    <s v="HO"/>
    <s v="Honda"/>
    <s v="ODY"/>
    <s v="Odyssey"/>
    <s v="08"/>
    <n v="15"/>
    <n v="42504.6"/>
    <n v="2125.23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2542.922222222222"/>
    <s v="Black"/>
    <x v="0"/>
    <n v="100000"/>
    <s v="Y"/>
    <s v="HO01ODYBLA040"/>
  </r>
  <r>
    <s v="HO14ODY041"/>
    <s v="HO"/>
    <s v="Honda"/>
    <s v="ODY"/>
    <s v="Odyssey"/>
    <s v="14"/>
    <n v="9"/>
    <n v="3708.1"/>
    <n v="264.8642857142857"/>
    <s v="Black"/>
    <x v="1"/>
    <n v="100000"/>
    <s v="Y"/>
    <s v="HO14ODYBLA041"/>
  </r>
  <r>
    <s v="CR04PTC042"/>
    <s v="CR"/>
    <s v="Chrysler"/>
    <s v="PTC"/>
    <s v="PT Cruiser"/>
    <s v="04"/>
    <n v="19"/>
    <n v="64542"/>
    <n v="2689.25"/>
    <s v="Blue"/>
    <x v="0"/>
    <n v="75000"/>
    <s v="Y"/>
    <s v="CR04PTCBLU042"/>
  </r>
  <r>
    <s v="CR07PTC043"/>
    <s v="CR"/>
    <s v="Chrysler"/>
    <s v="PTC"/>
    <s v="PT Cruiser"/>
    <s v="07"/>
    <n v="16"/>
    <n v="42074.2"/>
    <n v="2003.5333333333333"/>
    <s v="Green"/>
    <x v="16"/>
    <n v="75000"/>
    <s v="Y"/>
    <s v="CR07PTCGRE043"/>
  </r>
  <r>
    <s v="CR11PTC044"/>
    <s v="CR"/>
    <s v="Chrysler"/>
    <s v="PTC"/>
    <s v="PT Cruiser"/>
    <s v="11"/>
    <n v="12"/>
    <n v="27394.2"/>
    <n v="1611.4235294117648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2738.6413793103452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2758.6821428571429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021.9666666666667"/>
    <s v="White"/>
    <x v="11"/>
    <n v="75000"/>
    <s v="Y"/>
    <s v="CR04CARWHI047"/>
  </r>
  <r>
    <s v="CR04CAR048"/>
    <s v="CR"/>
    <s v="Chrysler"/>
    <s v="CAR"/>
    <s v="Caravan"/>
    <s v="04"/>
    <n v="19"/>
    <n v="52699.4"/>
    <n v="2195.8083333333334"/>
    <s v="Red"/>
    <x v="11"/>
    <n v="75000"/>
    <s v="Y"/>
    <s v="CR04CARRED048"/>
  </r>
  <r>
    <s v="HY11ELA049"/>
    <s v="HY"/>
    <s v="Hyundai"/>
    <s v="ELA"/>
    <s v="Elantra"/>
    <s v="11"/>
    <n v="12"/>
    <n v="29102.3"/>
    <n v="1711.8999999999999"/>
    <s v="Black"/>
    <x v="12"/>
    <n v="100000"/>
    <s v="Y"/>
    <s v="HY11ELABLA049"/>
  </r>
  <r>
    <s v="HY12ELA050"/>
    <s v="HY"/>
    <s v="Hyundai"/>
    <s v="ELA"/>
    <s v="Elantra"/>
    <s v="12"/>
    <n v="11"/>
    <n v="22282"/>
    <n v="1392.625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348.26"/>
    <s v="Black"/>
    <x v="6"/>
    <n v="100000"/>
    <s v="Y"/>
    <s v="HY13ELABLA051"/>
  </r>
  <r>
    <s v="HY13ELA052"/>
    <s v="HY"/>
    <s v="Hyundai"/>
    <s v="ELA"/>
    <s v="Elantra"/>
    <s v="13"/>
    <n v="10"/>
    <n v="22188.5"/>
    <n v="1479.2333333333333"/>
    <s v="Blue"/>
    <x v="4"/>
    <n v="100000"/>
    <s v="Y"/>
    <s v="HY13ELABLU052"/>
  </r>
  <r>
    <m/>
    <m/>
    <m/>
    <s v=""/>
    <m/>
    <s v=""/>
    <m/>
    <m/>
    <m/>
    <m/>
    <x v="17"/>
    <m/>
    <m/>
    <s v=""/>
  </r>
  <r>
    <m/>
    <m/>
    <m/>
    <s v=""/>
    <m/>
    <s v=""/>
    <m/>
    <m/>
    <m/>
    <m/>
    <x v="17"/>
    <m/>
    <m/>
    <s v=""/>
  </r>
  <r>
    <m/>
    <s v="CR"/>
    <s v="Chrysler"/>
    <s v="CAM"/>
    <s v="Camery"/>
    <s v=""/>
    <m/>
    <m/>
    <m/>
    <m/>
    <x v="17"/>
    <m/>
    <m/>
    <m/>
  </r>
  <r>
    <m/>
    <s v="FD"/>
    <s v="Ford"/>
    <s v="CAR"/>
    <s v="Caravan"/>
    <s v=""/>
    <m/>
    <m/>
    <m/>
    <m/>
    <x v="17"/>
    <m/>
    <m/>
    <m/>
  </r>
  <r>
    <m/>
    <s v="GM"/>
    <s v="General Motors"/>
    <s v="CIV"/>
    <s v="Civic"/>
    <s v=""/>
    <m/>
    <m/>
    <m/>
    <m/>
    <x v="17"/>
    <m/>
    <m/>
    <m/>
  </r>
  <r>
    <m/>
    <s v="HO"/>
    <s v="Honda"/>
    <s v="CMR"/>
    <s v="Camero"/>
    <s v=""/>
    <m/>
    <m/>
    <m/>
    <m/>
    <x v="17"/>
    <m/>
    <m/>
    <m/>
  </r>
  <r>
    <m/>
    <s v="HY"/>
    <s v="Hyundai"/>
    <s v="COR"/>
    <s v="Corola"/>
    <s v=""/>
    <m/>
    <m/>
    <m/>
    <m/>
    <x v="17"/>
    <m/>
    <m/>
    <m/>
  </r>
  <r>
    <m/>
    <s v="TY"/>
    <s v="Toyota"/>
    <s v="ELA"/>
    <s v="Elantra"/>
    <s v=""/>
    <m/>
    <m/>
    <m/>
    <m/>
    <x v="17"/>
    <m/>
    <m/>
    <m/>
  </r>
  <r>
    <m/>
    <m/>
    <m/>
    <s v="FCS"/>
    <s v="Focus"/>
    <s v=""/>
    <m/>
    <m/>
    <m/>
    <m/>
    <x v="17"/>
    <m/>
    <m/>
    <m/>
  </r>
  <r>
    <m/>
    <m/>
    <m/>
    <s v="MTG"/>
    <s v="Mustang"/>
    <s v=""/>
    <m/>
    <m/>
    <m/>
    <m/>
    <x v="17"/>
    <m/>
    <m/>
    <m/>
  </r>
  <r>
    <m/>
    <m/>
    <m/>
    <s v="ODY"/>
    <s v="Odyssey"/>
    <s v=""/>
    <m/>
    <m/>
    <m/>
    <m/>
    <x v="17"/>
    <m/>
    <m/>
    <m/>
  </r>
  <r>
    <m/>
    <m/>
    <m/>
    <s v="PTC"/>
    <s v="PT Cruiser"/>
    <s v=""/>
    <m/>
    <m/>
    <m/>
    <m/>
    <x v="17"/>
    <m/>
    <m/>
    <m/>
  </r>
  <r>
    <m/>
    <m/>
    <m/>
    <s v="SLV"/>
    <s v="Silverado"/>
    <s v=""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A8F37-2145-D74F-BFC6-21706C7839D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7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E52EB-6231-B14D-A1E8-1CF53827E9C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.Inventory" connectionId="1" xr16:uid="{9CB31CF4-B440-E445-B48B-C65DCF2E93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Pools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5DCE-525B-5848-81B1-B4711B89FF94}">
  <dimension ref="A1:AD25"/>
  <sheetViews>
    <sheetView zoomScale="68" zoomScaleNormal="90" workbookViewId="0">
      <selection activeCell="A4" sqref="A4:B20"/>
    </sheetView>
  </sheetViews>
  <sheetFormatPr baseColWidth="10" defaultRowHeight="16" x14ac:dyDescent="0.2"/>
  <cols>
    <col min="3" max="3" width="16.5" style="1" bestFit="1" customWidth="1"/>
    <col min="4" max="4" width="12.6640625" bestFit="1" customWidth="1"/>
    <col min="5" max="13" width="12.6640625" customWidth="1"/>
    <col min="14" max="14" width="11.6640625" bestFit="1" customWidth="1"/>
    <col min="15" max="18" width="11.6640625" customWidth="1"/>
    <col min="19" max="19" width="14.33203125" bestFit="1" customWidth="1"/>
    <col min="20" max="23" width="14.33203125" customWidth="1"/>
    <col min="24" max="24" width="12" bestFit="1" customWidth="1"/>
    <col min="25" max="26" width="11.6640625" bestFit="1" customWidth="1"/>
    <col min="27" max="27" width="10.6640625" bestFit="1" customWidth="1"/>
    <col min="28" max="28" width="11.6640625" bestFit="1" customWidth="1"/>
    <col min="30" max="30" width="11.6640625" bestFit="1" customWidth="1"/>
  </cols>
  <sheetData>
    <row r="1" spans="1:30" x14ac:dyDescent="0.2">
      <c r="A1" t="s">
        <v>0</v>
      </c>
      <c r="C1" s="1" t="s">
        <v>44</v>
      </c>
    </row>
    <row r="2" spans="1:30" x14ac:dyDescent="0.2">
      <c r="D2" t="s">
        <v>5</v>
      </c>
      <c r="I2" t="s">
        <v>45</v>
      </c>
      <c r="N2" t="s">
        <v>4</v>
      </c>
      <c r="S2" t="s">
        <v>46</v>
      </c>
      <c r="X2" t="s">
        <v>43</v>
      </c>
      <c r="AD2" t="s">
        <v>47</v>
      </c>
    </row>
    <row r="3" spans="1:30" x14ac:dyDescent="0.2">
      <c r="A3" t="s">
        <v>1</v>
      </c>
      <c r="B3" t="s">
        <v>2</v>
      </c>
      <c r="C3" s="1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5">
        <v>44927</v>
      </c>
      <c r="Y3" s="5">
        <f>X3+7</f>
        <v>44934</v>
      </c>
      <c r="Z3" s="5">
        <f t="shared" ref="Z3:AB3" si="4">Y3+7</f>
        <v>44941</v>
      </c>
      <c r="AA3" s="5">
        <f t="shared" si="4"/>
        <v>44948</v>
      </c>
      <c r="AB3" s="5">
        <f t="shared" si="4"/>
        <v>44955</v>
      </c>
    </row>
    <row r="4" spans="1:30" x14ac:dyDescent="0.2">
      <c r="A4" t="s">
        <v>6</v>
      </c>
      <c r="B4" t="s">
        <v>7</v>
      </c>
      <c r="C4" s="1">
        <v>15.9</v>
      </c>
      <c r="D4" s="7">
        <v>40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0</v>
      </c>
      <c r="J4" s="9">
        <f>IF(E4&gt;40,E4-40,0)</f>
        <v>2</v>
      </c>
      <c r="K4" s="9">
        <f>IF(F4&gt;40,F4-40,0)</f>
        <v>0</v>
      </c>
      <c r="L4" s="9">
        <f>IF(G4&gt;40,G4-40,0)</f>
        <v>0</v>
      </c>
      <c r="M4" s="9">
        <f>IF(H4&gt;40,H4-40,0)</f>
        <v>6</v>
      </c>
      <c r="N4" s="11">
        <f>$C4*D4</f>
        <v>636</v>
      </c>
      <c r="O4" s="11">
        <f>$C4*E4</f>
        <v>667.80000000000007</v>
      </c>
      <c r="P4" s="11">
        <f t="shared" ref="P4:R19" si="5">$C4*F4</f>
        <v>620.1</v>
      </c>
      <c r="Q4" s="11">
        <f t="shared" si="5"/>
        <v>477</v>
      </c>
      <c r="R4" s="11">
        <f t="shared" si="5"/>
        <v>731.4</v>
      </c>
      <c r="S4" s="13">
        <f>0.5*$C4*I4</f>
        <v>0</v>
      </c>
      <c r="T4" s="13">
        <f t="shared" ref="T4:T20" si="6">0.5*$C4*J4</f>
        <v>15.9</v>
      </c>
      <c r="U4" s="13">
        <f t="shared" ref="U4:U20" si="7">0.5*$C4*K4</f>
        <v>0</v>
      </c>
      <c r="V4" s="13">
        <f t="shared" ref="V4:V20" si="8">0.5*$C4*L4</f>
        <v>0</v>
      </c>
      <c r="W4" s="13">
        <f t="shared" ref="W4:W20" si="9">0.5*$C4*M4</f>
        <v>47.7</v>
      </c>
      <c r="X4" s="14">
        <f>N4+S4</f>
        <v>636</v>
      </c>
      <c r="Y4" s="14">
        <f t="shared" ref="Y4:AB19" si="10">O4+T4</f>
        <v>683.7</v>
      </c>
      <c r="Z4" s="14">
        <f t="shared" si="10"/>
        <v>620.1</v>
      </c>
      <c r="AA4" s="14">
        <f t="shared" si="10"/>
        <v>477</v>
      </c>
      <c r="AB4" s="14">
        <f t="shared" si="10"/>
        <v>779.1</v>
      </c>
      <c r="AD4" s="1">
        <f>SUM(X4:AB4)</f>
        <v>3195.9</v>
      </c>
    </row>
    <row r="5" spans="1:30" x14ac:dyDescent="0.2">
      <c r="A5" t="s">
        <v>8</v>
      </c>
      <c r="B5" t="s">
        <v>9</v>
      </c>
      <c r="C5" s="1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>IF(D5&gt;40,D5-40,0)</f>
        <v>2</v>
      </c>
      <c r="J5" s="9">
        <f>IF(E5&gt;40,E5-40,0)</f>
        <v>1</v>
      </c>
      <c r="K5" s="9">
        <f>IF(F5&gt;40,F5-40,0)</f>
        <v>0</v>
      </c>
      <c r="L5" s="9">
        <f>IF(G5&gt;40,G5-40,0)</f>
        <v>0</v>
      </c>
      <c r="M5" s="9">
        <f>IF(H5&gt;40,H5-40,0)</f>
        <v>4</v>
      </c>
      <c r="N5" s="11">
        <f t="shared" ref="N5:O20" si="11">$C5*D5</f>
        <v>420</v>
      </c>
      <c r="O5" s="11">
        <f t="shared" si="11"/>
        <v>410</v>
      </c>
      <c r="P5" s="11">
        <f t="shared" si="5"/>
        <v>400</v>
      </c>
      <c r="Q5" s="11">
        <f t="shared" si="5"/>
        <v>380</v>
      </c>
      <c r="R5" s="11">
        <f t="shared" si="5"/>
        <v>440</v>
      </c>
      <c r="S5" s="13">
        <f t="shared" ref="S5:S20" si="12">0.5*$C5*I5</f>
        <v>10</v>
      </c>
      <c r="T5" s="13">
        <f t="shared" si="6"/>
        <v>5</v>
      </c>
      <c r="U5" s="13">
        <f t="shared" si="7"/>
        <v>0</v>
      </c>
      <c r="V5" s="13">
        <f t="shared" si="8"/>
        <v>0</v>
      </c>
      <c r="W5" s="13">
        <f t="shared" si="9"/>
        <v>20</v>
      </c>
      <c r="X5" s="14">
        <f>N5+S5</f>
        <v>430</v>
      </c>
      <c r="Y5" s="14">
        <f t="shared" si="10"/>
        <v>415</v>
      </c>
      <c r="Z5" s="14">
        <f t="shared" si="10"/>
        <v>400</v>
      </c>
      <c r="AA5" s="14">
        <f t="shared" si="10"/>
        <v>380</v>
      </c>
      <c r="AB5" s="14">
        <f t="shared" si="10"/>
        <v>460</v>
      </c>
      <c r="AD5" s="1">
        <f t="shared" ref="AD5:AD20" si="13">SUM(X5:AB5)</f>
        <v>2085</v>
      </c>
    </row>
    <row r="6" spans="1:30" x14ac:dyDescent="0.2">
      <c r="A6" t="s">
        <v>10</v>
      </c>
      <c r="B6" t="s">
        <v>11</v>
      </c>
      <c r="C6" s="1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>IF(D6&gt;40,D6-40,0)</f>
        <v>9</v>
      </c>
      <c r="J6" s="9">
        <f>IF(E6&gt;40,E6-40,0)</f>
        <v>0</v>
      </c>
      <c r="K6" s="9">
        <f>IF(F6&gt;40,F6-40,0)</f>
        <v>0</v>
      </c>
      <c r="L6" s="9">
        <f>IF(G6&gt;40,G6-40,0)</f>
        <v>0</v>
      </c>
      <c r="M6" s="9">
        <f>IF(H6&gt;40,H6-40,0)</f>
        <v>0</v>
      </c>
      <c r="N6" s="11">
        <f t="shared" si="11"/>
        <v>1082.9000000000001</v>
      </c>
      <c r="O6" s="11">
        <f t="shared" si="11"/>
        <v>884</v>
      </c>
      <c r="P6" s="11">
        <f t="shared" si="5"/>
        <v>729.30000000000007</v>
      </c>
      <c r="Q6" s="11">
        <f t="shared" si="5"/>
        <v>442</v>
      </c>
      <c r="R6" s="11">
        <f t="shared" si="5"/>
        <v>397.8</v>
      </c>
      <c r="S6" s="13">
        <f t="shared" si="12"/>
        <v>99.45</v>
      </c>
      <c r="T6" s="13">
        <f t="shared" si="6"/>
        <v>0</v>
      </c>
      <c r="U6" s="13">
        <f t="shared" si="7"/>
        <v>0</v>
      </c>
      <c r="V6" s="13">
        <f t="shared" si="8"/>
        <v>0</v>
      </c>
      <c r="W6" s="13">
        <f t="shared" si="9"/>
        <v>0</v>
      </c>
      <c r="X6" s="14">
        <f>N6+S6</f>
        <v>1182.3500000000001</v>
      </c>
      <c r="Y6" s="14">
        <f t="shared" si="10"/>
        <v>884</v>
      </c>
      <c r="Z6" s="14">
        <f t="shared" si="10"/>
        <v>729.30000000000007</v>
      </c>
      <c r="AA6" s="14">
        <f t="shared" si="10"/>
        <v>442</v>
      </c>
      <c r="AB6" s="14">
        <f t="shared" si="10"/>
        <v>397.8</v>
      </c>
      <c r="AD6" s="1">
        <f t="shared" si="13"/>
        <v>3635.4500000000007</v>
      </c>
    </row>
    <row r="7" spans="1:30" x14ac:dyDescent="0.2">
      <c r="A7" t="s">
        <v>12</v>
      </c>
      <c r="B7" t="s">
        <v>13</v>
      </c>
      <c r="C7" s="1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>IF(D7&gt;40,D7-40,0)</f>
        <v>1</v>
      </c>
      <c r="J7" s="9">
        <f>IF(E7&gt;40,E7-40,0)</f>
        <v>10</v>
      </c>
      <c r="K7" s="9">
        <f>IF(F7&gt;40,F7-40,0)</f>
        <v>7</v>
      </c>
      <c r="L7" s="9">
        <f>IF(G7&gt;40,G7-40,0)</f>
        <v>0</v>
      </c>
      <c r="M7" s="9">
        <f>IF(H7&gt;40,H7-40,0)</f>
        <v>0</v>
      </c>
      <c r="N7" s="11">
        <f t="shared" si="11"/>
        <v>783.1</v>
      </c>
      <c r="O7" s="11">
        <f t="shared" si="11"/>
        <v>955.00000000000011</v>
      </c>
      <c r="P7" s="11">
        <f t="shared" si="5"/>
        <v>897.7</v>
      </c>
      <c r="Q7" s="11">
        <f t="shared" si="5"/>
        <v>573</v>
      </c>
      <c r="R7" s="11">
        <f t="shared" si="5"/>
        <v>744.90000000000009</v>
      </c>
      <c r="S7" s="13">
        <f t="shared" si="12"/>
        <v>9.5500000000000007</v>
      </c>
      <c r="T7" s="13">
        <f t="shared" si="6"/>
        <v>95.5</v>
      </c>
      <c r="U7" s="13">
        <f t="shared" si="7"/>
        <v>66.850000000000009</v>
      </c>
      <c r="V7" s="13">
        <f t="shared" si="8"/>
        <v>0</v>
      </c>
      <c r="W7" s="13">
        <f t="shared" si="9"/>
        <v>0</v>
      </c>
      <c r="X7" s="14">
        <f>N7+S7</f>
        <v>792.65</v>
      </c>
      <c r="Y7" s="14">
        <f t="shared" si="10"/>
        <v>1050.5</v>
      </c>
      <c r="Z7" s="14">
        <f t="shared" si="10"/>
        <v>964.55000000000007</v>
      </c>
      <c r="AA7" s="14">
        <f t="shared" si="10"/>
        <v>573</v>
      </c>
      <c r="AB7" s="14">
        <f t="shared" si="10"/>
        <v>744.90000000000009</v>
      </c>
      <c r="AD7" s="1">
        <f t="shared" si="13"/>
        <v>4125.6000000000004</v>
      </c>
    </row>
    <row r="8" spans="1:30" x14ac:dyDescent="0.2">
      <c r="A8" t="s">
        <v>14</v>
      </c>
      <c r="B8" t="s">
        <v>15</v>
      </c>
      <c r="C8" s="1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>IF(D8&gt;40,D8-40,0)</f>
        <v>0</v>
      </c>
      <c r="J8" s="9">
        <f>IF(E8&gt;40,E8-40,0)</f>
        <v>12</v>
      </c>
      <c r="K8" s="9">
        <f>IF(F8&gt;40,F8-40,0)</f>
        <v>2</v>
      </c>
      <c r="L8" s="9">
        <f>IF(G8&gt;40,G8-40,0)</f>
        <v>0</v>
      </c>
      <c r="M8" s="9">
        <f>IF(H8&gt;40,H8-40,0)</f>
        <v>0</v>
      </c>
      <c r="N8" s="11">
        <f t="shared" si="11"/>
        <v>269.10000000000002</v>
      </c>
      <c r="O8" s="11">
        <f t="shared" si="11"/>
        <v>358.8</v>
      </c>
      <c r="P8" s="11">
        <f t="shared" si="5"/>
        <v>289.8</v>
      </c>
      <c r="Q8" s="11">
        <f t="shared" si="5"/>
        <v>276</v>
      </c>
      <c r="R8" s="11">
        <f t="shared" si="5"/>
        <v>276</v>
      </c>
      <c r="S8" s="13">
        <f t="shared" si="12"/>
        <v>0</v>
      </c>
      <c r="T8" s="13">
        <f t="shared" si="6"/>
        <v>41.400000000000006</v>
      </c>
      <c r="U8" s="13">
        <f t="shared" si="7"/>
        <v>6.9</v>
      </c>
      <c r="V8" s="13">
        <f t="shared" si="8"/>
        <v>0</v>
      </c>
      <c r="W8" s="13">
        <f t="shared" si="9"/>
        <v>0</v>
      </c>
      <c r="X8" s="14">
        <f>N8+S8</f>
        <v>269.10000000000002</v>
      </c>
      <c r="Y8" s="14">
        <f t="shared" si="10"/>
        <v>400.20000000000005</v>
      </c>
      <c r="Z8" s="14">
        <f t="shared" si="10"/>
        <v>296.7</v>
      </c>
      <c r="AA8" s="14">
        <f t="shared" si="10"/>
        <v>276</v>
      </c>
      <c r="AB8" s="14">
        <f t="shared" si="10"/>
        <v>276</v>
      </c>
      <c r="AD8" s="1">
        <f t="shared" si="13"/>
        <v>1518</v>
      </c>
    </row>
    <row r="9" spans="1:30" x14ac:dyDescent="0.2">
      <c r="A9" t="s">
        <v>16</v>
      </c>
      <c r="B9" t="s">
        <v>17</v>
      </c>
      <c r="C9" s="1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>IF(D9&gt;40,D9-40,0)</f>
        <v>4</v>
      </c>
      <c r="J9" s="9">
        <f>IF(E9&gt;40,E9-40,0)</f>
        <v>11</v>
      </c>
      <c r="K9" s="9">
        <f>IF(F9&gt;40,F9-40,0)</f>
        <v>2</v>
      </c>
      <c r="L9" s="9">
        <f>IF(G9&gt;40,G9-40,0)</f>
        <v>0</v>
      </c>
      <c r="M9" s="9">
        <f>IF(H9&gt;40,H9-40,0)</f>
        <v>0</v>
      </c>
      <c r="N9" s="11">
        <f t="shared" si="11"/>
        <v>624.79999999999995</v>
      </c>
      <c r="O9" s="11">
        <f t="shared" si="11"/>
        <v>724.19999999999993</v>
      </c>
      <c r="P9" s="11">
        <f t="shared" si="5"/>
        <v>596.4</v>
      </c>
      <c r="Q9" s="11">
        <f t="shared" si="5"/>
        <v>568</v>
      </c>
      <c r="R9" s="11">
        <f t="shared" si="5"/>
        <v>284</v>
      </c>
      <c r="S9" s="13">
        <f t="shared" si="12"/>
        <v>28.4</v>
      </c>
      <c r="T9" s="13">
        <f t="shared" si="6"/>
        <v>78.099999999999994</v>
      </c>
      <c r="U9" s="13">
        <f t="shared" si="7"/>
        <v>14.2</v>
      </c>
      <c r="V9" s="13">
        <f t="shared" si="8"/>
        <v>0</v>
      </c>
      <c r="W9" s="13">
        <f t="shared" si="9"/>
        <v>0</v>
      </c>
      <c r="X9" s="14">
        <f>N9+S9</f>
        <v>653.19999999999993</v>
      </c>
      <c r="Y9" s="14">
        <f t="shared" si="10"/>
        <v>802.3</v>
      </c>
      <c r="Z9" s="14">
        <f t="shared" si="10"/>
        <v>610.6</v>
      </c>
      <c r="AA9" s="14">
        <f t="shared" si="10"/>
        <v>568</v>
      </c>
      <c r="AB9" s="14">
        <f t="shared" si="10"/>
        <v>284</v>
      </c>
      <c r="AD9" s="1">
        <f t="shared" si="13"/>
        <v>2918.1</v>
      </c>
    </row>
    <row r="10" spans="1:30" x14ac:dyDescent="0.2">
      <c r="A10" t="s">
        <v>18</v>
      </c>
      <c r="B10" t="s">
        <v>19</v>
      </c>
      <c r="C10" s="1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>IF(D10&gt;40,D10-40,0)</f>
        <v>15</v>
      </c>
      <c r="J10" s="9">
        <f>IF(E10&gt;40,E10-40,0)</f>
        <v>20</v>
      </c>
      <c r="K10" s="9">
        <f>IF(F10&gt;40,F10-40,0)</f>
        <v>5</v>
      </c>
      <c r="L10" s="9">
        <f>IF(G10&gt;40,G10-40,0)</f>
        <v>0</v>
      </c>
      <c r="M10" s="9">
        <f>IF(H10&gt;40,H10-40,0)</f>
        <v>9</v>
      </c>
      <c r="N10" s="11">
        <f t="shared" si="11"/>
        <v>990</v>
      </c>
      <c r="O10" s="11">
        <f t="shared" si="11"/>
        <v>1080</v>
      </c>
      <c r="P10" s="11">
        <f t="shared" si="5"/>
        <v>810</v>
      </c>
      <c r="Q10" s="11">
        <f t="shared" si="5"/>
        <v>720</v>
      </c>
      <c r="R10" s="11">
        <f t="shared" si="5"/>
        <v>882</v>
      </c>
      <c r="S10" s="13">
        <f t="shared" si="12"/>
        <v>135</v>
      </c>
      <c r="T10" s="13">
        <f t="shared" si="6"/>
        <v>180</v>
      </c>
      <c r="U10" s="13">
        <f t="shared" si="7"/>
        <v>45</v>
      </c>
      <c r="V10" s="13">
        <f t="shared" si="8"/>
        <v>0</v>
      </c>
      <c r="W10" s="13">
        <f t="shared" si="9"/>
        <v>81</v>
      </c>
      <c r="X10" s="14">
        <f>N10+S10</f>
        <v>1125</v>
      </c>
      <c r="Y10" s="14">
        <f t="shared" si="10"/>
        <v>1260</v>
      </c>
      <c r="Z10" s="14">
        <f t="shared" si="10"/>
        <v>855</v>
      </c>
      <c r="AA10" s="14">
        <f t="shared" si="10"/>
        <v>720</v>
      </c>
      <c r="AB10" s="14">
        <f t="shared" si="10"/>
        <v>963</v>
      </c>
      <c r="AD10" s="1">
        <f t="shared" si="13"/>
        <v>4923</v>
      </c>
    </row>
    <row r="11" spans="1:30" x14ac:dyDescent="0.2">
      <c r="A11" t="s">
        <v>20</v>
      </c>
      <c r="B11" t="s">
        <v>21</v>
      </c>
      <c r="C11" s="1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>IF(D11&gt;40,D11-40,0)</f>
        <v>0</v>
      </c>
      <c r="J11" s="9">
        <f>IF(E11&gt;40,E11-40,0)</f>
        <v>0</v>
      </c>
      <c r="K11" s="9">
        <f>IF(F11&gt;40,F11-40,0)</f>
        <v>14</v>
      </c>
      <c r="L11" s="9">
        <f>IF(G11&gt;40,G11-40,0)</f>
        <v>0</v>
      </c>
      <c r="M11" s="9">
        <f>IF(H11&gt;40,H11-40,0)</f>
        <v>0</v>
      </c>
      <c r="N11" s="11">
        <f t="shared" si="11"/>
        <v>577.5</v>
      </c>
      <c r="O11" s="11">
        <f t="shared" si="11"/>
        <v>385</v>
      </c>
      <c r="P11" s="11">
        <f t="shared" si="5"/>
        <v>945</v>
      </c>
      <c r="Q11" s="11">
        <f t="shared" si="5"/>
        <v>700</v>
      </c>
      <c r="R11" s="11">
        <f t="shared" si="5"/>
        <v>350</v>
      </c>
      <c r="S11" s="13">
        <f t="shared" si="12"/>
        <v>0</v>
      </c>
      <c r="T11" s="13">
        <f t="shared" si="6"/>
        <v>0</v>
      </c>
      <c r="U11" s="13">
        <f t="shared" si="7"/>
        <v>122.5</v>
      </c>
      <c r="V11" s="13">
        <f t="shared" si="8"/>
        <v>0</v>
      </c>
      <c r="W11" s="13">
        <f t="shared" si="9"/>
        <v>0</v>
      </c>
      <c r="X11" s="14">
        <f>N11+S11</f>
        <v>577.5</v>
      </c>
      <c r="Y11" s="14">
        <f t="shared" si="10"/>
        <v>385</v>
      </c>
      <c r="Z11" s="14">
        <f t="shared" si="10"/>
        <v>1067.5</v>
      </c>
      <c r="AA11" s="14">
        <f t="shared" si="10"/>
        <v>700</v>
      </c>
      <c r="AB11" s="14">
        <f t="shared" si="10"/>
        <v>350</v>
      </c>
      <c r="AD11" s="1">
        <f t="shared" si="13"/>
        <v>3080</v>
      </c>
    </row>
    <row r="12" spans="1:30" x14ac:dyDescent="0.2">
      <c r="A12" t="s">
        <v>22</v>
      </c>
      <c r="B12" t="s">
        <v>31</v>
      </c>
      <c r="C12" s="1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>IF(D12&gt;40,D12-40,0)</f>
        <v>0</v>
      </c>
      <c r="J12" s="9">
        <f>IF(E12&gt;40,E12-40,0)</f>
        <v>0</v>
      </c>
      <c r="K12" s="9">
        <f>IF(F12&gt;40,F12-40,0)</f>
        <v>2</v>
      </c>
      <c r="L12" s="9">
        <f>IF(G12&gt;40,G12-40,0)</f>
        <v>0</v>
      </c>
      <c r="M12" s="9">
        <f>IF(H12&gt;40,H12-40,0)</f>
        <v>0</v>
      </c>
      <c r="N12" s="11">
        <f t="shared" si="11"/>
        <v>426.29999999999995</v>
      </c>
      <c r="O12" s="11">
        <f t="shared" si="11"/>
        <v>588</v>
      </c>
      <c r="P12" s="11">
        <f t="shared" si="5"/>
        <v>617.4</v>
      </c>
      <c r="Q12" s="11">
        <f t="shared" si="5"/>
        <v>588</v>
      </c>
      <c r="R12" s="11">
        <f t="shared" si="5"/>
        <v>588</v>
      </c>
      <c r="S12" s="13">
        <f t="shared" si="12"/>
        <v>0</v>
      </c>
      <c r="T12" s="13">
        <f t="shared" si="6"/>
        <v>0</v>
      </c>
      <c r="U12" s="13">
        <f t="shared" si="7"/>
        <v>14.7</v>
      </c>
      <c r="V12" s="13">
        <f t="shared" si="8"/>
        <v>0</v>
      </c>
      <c r="W12" s="13">
        <f t="shared" si="9"/>
        <v>0</v>
      </c>
      <c r="X12" s="14">
        <f>N12+S12</f>
        <v>426.29999999999995</v>
      </c>
      <c r="Y12" s="14">
        <f t="shared" si="10"/>
        <v>588</v>
      </c>
      <c r="Z12" s="14">
        <f t="shared" si="10"/>
        <v>632.1</v>
      </c>
      <c r="AA12" s="14">
        <f t="shared" si="10"/>
        <v>588</v>
      </c>
      <c r="AB12" s="14">
        <f t="shared" si="10"/>
        <v>588</v>
      </c>
      <c r="AD12" s="1">
        <f t="shared" si="13"/>
        <v>2822.4</v>
      </c>
    </row>
    <row r="13" spans="1:30" x14ac:dyDescent="0.2">
      <c r="A13" t="s">
        <v>23</v>
      </c>
      <c r="B13" t="s">
        <v>32</v>
      </c>
      <c r="C13" s="1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>IF(D13&gt;40,D13-40,0)</f>
        <v>0</v>
      </c>
      <c r="J13" s="9">
        <f>IF(E13&gt;40,E13-40,0)</f>
        <v>0</v>
      </c>
      <c r="K13" s="9">
        <f>IF(F13&gt;40,F13-40,0)</f>
        <v>2</v>
      </c>
      <c r="L13" s="9">
        <f>IF(G13&gt;40,G13-40,0)</f>
        <v>0</v>
      </c>
      <c r="M13" s="9">
        <f>IF(H13&gt;40,H13-40,0)</f>
        <v>0</v>
      </c>
      <c r="N13" s="11">
        <f t="shared" si="11"/>
        <v>556</v>
      </c>
      <c r="O13" s="11">
        <f t="shared" si="11"/>
        <v>556</v>
      </c>
      <c r="P13" s="11">
        <f t="shared" si="5"/>
        <v>583.80000000000007</v>
      </c>
      <c r="Q13" s="11">
        <f t="shared" si="5"/>
        <v>556</v>
      </c>
      <c r="R13" s="11">
        <f t="shared" si="5"/>
        <v>556</v>
      </c>
      <c r="S13" s="13">
        <f t="shared" si="12"/>
        <v>0</v>
      </c>
      <c r="T13" s="13">
        <f t="shared" si="6"/>
        <v>0</v>
      </c>
      <c r="U13" s="13">
        <f t="shared" si="7"/>
        <v>13.9</v>
      </c>
      <c r="V13" s="13">
        <f t="shared" si="8"/>
        <v>0</v>
      </c>
      <c r="W13" s="13">
        <f t="shared" si="9"/>
        <v>0</v>
      </c>
      <c r="X13" s="14">
        <f>N13+S13</f>
        <v>556</v>
      </c>
      <c r="Y13" s="14">
        <f t="shared" si="10"/>
        <v>556</v>
      </c>
      <c r="Z13" s="14">
        <f t="shared" si="10"/>
        <v>597.70000000000005</v>
      </c>
      <c r="AA13" s="14">
        <f t="shared" si="10"/>
        <v>556</v>
      </c>
      <c r="AB13" s="14">
        <f t="shared" si="10"/>
        <v>556</v>
      </c>
      <c r="AD13" s="1">
        <f t="shared" si="13"/>
        <v>2821.7</v>
      </c>
    </row>
    <row r="14" spans="1:30" x14ac:dyDescent="0.2">
      <c r="A14" t="s">
        <v>24</v>
      </c>
      <c r="B14" t="s">
        <v>33</v>
      </c>
      <c r="C14" s="1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>IF(D14&gt;40,D14-40,0)</f>
        <v>0</v>
      </c>
      <c r="J14" s="9">
        <f>IF(E14&gt;40,E14-40,0)</f>
        <v>0</v>
      </c>
      <c r="K14" s="9">
        <f>IF(F14&gt;40,F14-40,0)</f>
        <v>2</v>
      </c>
      <c r="L14" s="9">
        <f>IF(G14&gt;40,G14-40,0)</f>
        <v>0</v>
      </c>
      <c r="M14" s="9">
        <f>IF(H14&gt;40,H14-40,0)</f>
        <v>0</v>
      </c>
      <c r="N14" s="11">
        <f t="shared" si="11"/>
        <v>448</v>
      </c>
      <c r="O14" s="11">
        <f t="shared" si="11"/>
        <v>448</v>
      </c>
      <c r="P14" s="11">
        <f t="shared" si="5"/>
        <v>470.4</v>
      </c>
      <c r="Q14" s="11">
        <f t="shared" si="5"/>
        <v>436.79999999999995</v>
      </c>
      <c r="R14" s="11">
        <f t="shared" si="5"/>
        <v>448</v>
      </c>
      <c r="S14" s="13">
        <f t="shared" si="12"/>
        <v>0</v>
      </c>
      <c r="T14" s="13">
        <f t="shared" si="6"/>
        <v>0</v>
      </c>
      <c r="U14" s="13">
        <f t="shared" si="7"/>
        <v>11.2</v>
      </c>
      <c r="V14" s="13">
        <f t="shared" si="8"/>
        <v>0</v>
      </c>
      <c r="W14" s="13">
        <f t="shared" si="9"/>
        <v>0</v>
      </c>
      <c r="X14" s="14">
        <f>N14+S14</f>
        <v>448</v>
      </c>
      <c r="Y14" s="14">
        <f t="shared" si="10"/>
        <v>448</v>
      </c>
      <c r="Z14" s="14">
        <f t="shared" si="10"/>
        <v>481.59999999999997</v>
      </c>
      <c r="AA14" s="14">
        <f t="shared" si="10"/>
        <v>436.79999999999995</v>
      </c>
      <c r="AB14" s="14">
        <f t="shared" si="10"/>
        <v>448</v>
      </c>
      <c r="AD14" s="1">
        <f t="shared" si="13"/>
        <v>2262.3999999999996</v>
      </c>
    </row>
    <row r="15" spans="1:30" x14ac:dyDescent="0.2">
      <c r="A15" t="s">
        <v>25</v>
      </c>
      <c r="B15" t="s">
        <v>34</v>
      </c>
      <c r="C15" s="1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>IF(D15&gt;40,D15-40,0)</f>
        <v>0</v>
      </c>
      <c r="J15" s="9">
        <f>IF(E15&gt;40,E15-40,0)</f>
        <v>0</v>
      </c>
      <c r="K15" s="9">
        <f>IF(F15&gt;40,F15-40,0)</f>
        <v>1</v>
      </c>
      <c r="L15" s="9">
        <f>IF(G15&gt;40,G15-40,0)</f>
        <v>2</v>
      </c>
      <c r="M15" s="9">
        <f>IF(H15&gt;40,H15-40,0)</f>
        <v>0</v>
      </c>
      <c r="N15" s="11">
        <f t="shared" si="11"/>
        <v>404</v>
      </c>
      <c r="O15" s="11">
        <f t="shared" si="11"/>
        <v>404</v>
      </c>
      <c r="P15" s="11">
        <f t="shared" si="5"/>
        <v>414.09999999999997</v>
      </c>
      <c r="Q15" s="11">
        <f t="shared" si="5"/>
        <v>424.2</v>
      </c>
      <c r="R15" s="11">
        <f t="shared" si="5"/>
        <v>404</v>
      </c>
      <c r="S15" s="13">
        <f t="shared" si="12"/>
        <v>0</v>
      </c>
      <c r="T15" s="13">
        <f t="shared" si="6"/>
        <v>0</v>
      </c>
      <c r="U15" s="13">
        <f t="shared" si="7"/>
        <v>5.05</v>
      </c>
      <c r="V15" s="13">
        <f t="shared" si="8"/>
        <v>10.1</v>
      </c>
      <c r="W15" s="13">
        <f t="shared" si="9"/>
        <v>0</v>
      </c>
      <c r="X15" s="14">
        <f>N15+S15</f>
        <v>404</v>
      </c>
      <c r="Y15" s="14">
        <f t="shared" si="10"/>
        <v>404</v>
      </c>
      <c r="Z15" s="14">
        <f t="shared" si="10"/>
        <v>419.15</v>
      </c>
      <c r="AA15" s="14">
        <f t="shared" si="10"/>
        <v>434.3</v>
      </c>
      <c r="AB15" s="14">
        <f t="shared" si="10"/>
        <v>404</v>
      </c>
      <c r="AD15" s="1">
        <f t="shared" si="13"/>
        <v>2065.4499999999998</v>
      </c>
    </row>
    <row r="16" spans="1:30" x14ac:dyDescent="0.2">
      <c r="A16" t="s">
        <v>26</v>
      </c>
      <c r="B16" t="s">
        <v>35</v>
      </c>
      <c r="C16" s="1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>IF(D16&gt;40,D16-40,0)</f>
        <v>2</v>
      </c>
      <c r="J16" s="9">
        <f>IF(E16&gt;40,E16-40,0)</f>
        <v>2</v>
      </c>
      <c r="K16" s="9">
        <f>IF(F16&gt;40,F16-40,0)</f>
        <v>0</v>
      </c>
      <c r="L16" s="9">
        <f>IF(G16&gt;40,G16-40,0)</f>
        <v>2</v>
      </c>
      <c r="M16" s="9">
        <f>IF(H16&gt;40,H16-40,0)</f>
        <v>0</v>
      </c>
      <c r="N16" s="11">
        <f t="shared" si="11"/>
        <v>378</v>
      </c>
      <c r="O16" s="11">
        <f t="shared" si="11"/>
        <v>378</v>
      </c>
      <c r="P16" s="11">
        <f t="shared" si="5"/>
        <v>351</v>
      </c>
      <c r="Q16" s="11">
        <f t="shared" si="5"/>
        <v>378</v>
      </c>
      <c r="R16" s="11">
        <f t="shared" si="5"/>
        <v>360</v>
      </c>
      <c r="S16" s="13">
        <f t="shared" si="12"/>
        <v>9</v>
      </c>
      <c r="T16" s="13">
        <f t="shared" si="6"/>
        <v>9</v>
      </c>
      <c r="U16" s="13">
        <f t="shared" si="7"/>
        <v>0</v>
      </c>
      <c r="V16" s="13">
        <f t="shared" si="8"/>
        <v>9</v>
      </c>
      <c r="W16" s="13">
        <f t="shared" si="9"/>
        <v>0</v>
      </c>
      <c r="X16" s="14">
        <f>N16+S16</f>
        <v>387</v>
      </c>
      <c r="Y16" s="14">
        <f t="shared" si="10"/>
        <v>387</v>
      </c>
      <c r="Z16" s="14">
        <f t="shared" si="10"/>
        <v>351</v>
      </c>
      <c r="AA16" s="14">
        <f t="shared" si="10"/>
        <v>387</v>
      </c>
      <c r="AB16" s="14">
        <f t="shared" si="10"/>
        <v>360</v>
      </c>
      <c r="AD16" s="1">
        <f t="shared" si="13"/>
        <v>1872</v>
      </c>
    </row>
    <row r="17" spans="1:30" x14ac:dyDescent="0.2">
      <c r="A17" t="s">
        <v>27</v>
      </c>
      <c r="B17" t="s">
        <v>36</v>
      </c>
      <c r="C17" s="1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>IF(D17&gt;40,D17-40,0)</f>
        <v>0</v>
      </c>
      <c r="J17" s="9">
        <f>IF(E17&gt;40,E17-40,0)</f>
        <v>3</v>
      </c>
      <c r="K17" s="9">
        <f>IF(F17&gt;40,F17-40,0)</f>
        <v>0</v>
      </c>
      <c r="L17" s="9">
        <f>IF(G17&gt;40,G17-40,0)</f>
        <v>1</v>
      </c>
      <c r="M17" s="9">
        <f>IF(H17&gt;40,H17-40,0)</f>
        <v>0</v>
      </c>
      <c r="N17" s="11">
        <f t="shared" si="11"/>
        <v>337.59999999999997</v>
      </c>
      <c r="O17" s="11">
        <f t="shared" si="11"/>
        <v>362.91999999999996</v>
      </c>
      <c r="P17" s="11">
        <f t="shared" si="5"/>
        <v>329.15999999999997</v>
      </c>
      <c r="Q17" s="11">
        <f t="shared" si="5"/>
        <v>346.03999999999996</v>
      </c>
      <c r="R17" s="11">
        <f t="shared" si="5"/>
        <v>337.59999999999997</v>
      </c>
      <c r="S17" s="13">
        <f t="shared" si="12"/>
        <v>0</v>
      </c>
      <c r="T17" s="13">
        <f t="shared" si="6"/>
        <v>12.66</v>
      </c>
      <c r="U17" s="13">
        <f t="shared" si="7"/>
        <v>0</v>
      </c>
      <c r="V17" s="13">
        <f t="shared" si="8"/>
        <v>4.22</v>
      </c>
      <c r="W17" s="13">
        <f t="shared" si="9"/>
        <v>0</v>
      </c>
      <c r="X17" s="14">
        <f>N17+S17</f>
        <v>337.59999999999997</v>
      </c>
      <c r="Y17" s="14">
        <f t="shared" si="10"/>
        <v>375.58</v>
      </c>
      <c r="Z17" s="14">
        <f t="shared" si="10"/>
        <v>329.15999999999997</v>
      </c>
      <c r="AA17" s="14">
        <f t="shared" si="10"/>
        <v>350.26</v>
      </c>
      <c r="AB17" s="14">
        <f t="shared" si="10"/>
        <v>337.59999999999997</v>
      </c>
      <c r="AD17" s="1">
        <f t="shared" si="13"/>
        <v>1730.1999999999998</v>
      </c>
    </row>
    <row r="18" spans="1:30" x14ac:dyDescent="0.2">
      <c r="A18" t="s">
        <v>28</v>
      </c>
      <c r="B18" t="s">
        <v>37</v>
      </c>
      <c r="C18" s="1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>IF(D18&gt;40,D18-40,0)</f>
        <v>0</v>
      </c>
      <c r="J18" s="9">
        <f>IF(E18&gt;40,E18-40,0)</f>
        <v>2</v>
      </c>
      <c r="K18" s="9">
        <f>IF(F18&gt;40,F18-40,0)</f>
        <v>0</v>
      </c>
      <c r="L18" s="9">
        <f>IF(G18&gt;40,G18-40,0)</f>
        <v>0</v>
      </c>
      <c r="M18" s="9">
        <f>IF(H18&gt;40,H18-40,0)</f>
        <v>0</v>
      </c>
      <c r="N18" s="11">
        <f t="shared" si="11"/>
        <v>568</v>
      </c>
      <c r="O18" s="11">
        <f t="shared" si="11"/>
        <v>596.4</v>
      </c>
      <c r="P18" s="11">
        <f t="shared" si="5"/>
        <v>553.79999999999995</v>
      </c>
      <c r="Q18" s="11">
        <f t="shared" si="5"/>
        <v>568</v>
      </c>
      <c r="R18" s="11">
        <f t="shared" si="5"/>
        <v>568</v>
      </c>
      <c r="S18" s="13">
        <f t="shared" si="12"/>
        <v>0</v>
      </c>
      <c r="T18" s="13">
        <f t="shared" si="6"/>
        <v>14.2</v>
      </c>
      <c r="U18" s="13">
        <f t="shared" si="7"/>
        <v>0</v>
      </c>
      <c r="V18" s="13">
        <f t="shared" si="8"/>
        <v>0</v>
      </c>
      <c r="W18" s="13">
        <f t="shared" si="9"/>
        <v>0</v>
      </c>
      <c r="X18" s="14">
        <f>N18+S18</f>
        <v>568</v>
      </c>
      <c r="Y18" s="14">
        <f t="shared" si="10"/>
        <v>610.6</v>
      </c>
      <c r="Z18" s="14">
        <f t="shared" si="10"/>
        <v>553.79999999999995</v>
      </c>
      <c r="AA18" s="14">
        <f t="shared" si="10"/>
        <v>568</v>
      </c>
      <c r="AB18" s="14">
        <f t="shared" si="10"/>
        <v>568</v>
      </c>
      <c r="AD18" s="1">
        <f t="shared" si="13"/>
        <v>2868.3999999999996</v>
      </c>
    </row>
    <row r="19" spans="1:30" x14ac:dyDescent="0.2">
      <c r="A19" t="s">
        <v>29</v>
      </c>
      <c r="B19" t="s">
        <v>38</v>
      </c>
      <c r="C19" s="1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>IF(D19&gt;40,D19-40,0)</f>
        <v>1</v>
      </c>
      <c r="J19" s="9">
        <f>IF(E19&gt;40,E19-40,0)</f>
        <v>2</v>
      </c>
      <c r="K19" s="9">
        <f>IF(F19&gt;40,F19-40,0)</f>
        <v>0</v>
      </c>
      <c r="L19" s="9">
        <f>IF(G19&gt;40,G19-40,0)</f>
        <v>0</v>
      </c>
      <c r="M19" s="9">
        <f>IF(H19&gt;40,H19-40,0)</f>
        <v>0</v>
      </c>
      <c r="N19" s="11">
        <f t="shared" si="11"/>
        <v>1845</v>
      </c>
      <c r="O19" s="11">
        <f t="shared" si="11"/>
        <v>1890</v>
      </c>
      <c r="P19" s="11">
        <f t="shared" si="5"/>
        <v>1800</v>
      </c>
      <c r="Q19" s="11">
        <f t="shared" si="5"/>
        <v>1260</v>
      </c>
      <c r="R19" s="11">
        <f t="shared" si="5"/>
        <v>1800</v>
      </c>
      <c r="S19" s="13">
        <f t="shared" si="12"/>
        <v>22.5</v>
      </c>
      <c r="T19" s="13">
        <f t="shared" si="6"/>
        <v>45</v>
      </c>
      <c r="U19" s="13">
        <f t="shared" si="7"/>
        <v>0</v>
      </c>
      <c r="V19" s="13">
        <f t="shared" si="8"/>
        <v>0</v>
      </c>
      <c r="W19" s="13">
        <f t="shared" si="9"/>
        <v>0</v>
      </c>
      <c r="X19" s="14">
        <f>N19+S19</f>
        <v>1867.5</v>
      </c>
      <c r="Y19" s="14">
        <f t="shared" si="10"/>
        <v>1935</v>
      </c>
      <c r="Z19" s="14">
        <f t="shared" si="10"/>
        <v>1800</v>
      </c>
      <c r="AA19" s="14">
        <f t="shared" si="10"/>
        <v>1260</v>
      </c>
      <c r="AB19" s="14">
        <f t="shared" si="10"/>
        <v>1800</v>
      </c>
      <c r="AD19" s="1">
        <f t="shared" si="13"/>
        <v>8662.5</v>
      </c>
    </row>
    <row r="20" spans="1:30" x14ac:dyDescent="0.2">
      <c r="A20" t="s">
        <v>30</v>
      </c>
      <c r="B20" t="s">
        <v>39</v>
      </c>
      <c r="C20" s="1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>IF(D20&gt;40,D20-40,0)</f>
        <v>0</v>
      </c>
      <c r="J20" s="9">
        <f>IF(E20&gt;40,E20-40,0)</f>
        <v>40</v>
      </c>
      <c r="K20" s="9">
        <f>IF(F20&gt;40,F20-40,0)</f>
        <v>0</v>
      </c>
      <c r="L20" s="9">
        <f>IF(G20&gt;40,G20-40,0)</f>
        <v>0</v>
      </c>
      <c r="M20" s="9">
        <f>IF(H20&gt;40,H20-40,0)</f>
        <v>0</v>
      </c>
      <c r="N20" s="11">
        <f t="shared" si="11"/>
        <v>1170</v>
      </c>
      <c r="O20" s="11">
        <f t="shared" si="11"/>
        <v>2400</v>
      </c>
      <c r="P20" s="11">
        <f t="shared" ref="P20" si="14">$C20*F20</f>
        <v>1200</v>
      </c>
      <c r="Q20" s="11">
        <f t="shared" ref="Q20" si="15">$C20*G20</f>
        <v>600</v>
      </c>
      <c r="R20" s="11">
        <f t="shared" ref="R20" si="16">$C20*H20</f>
        <v>1200</v>
      </c>
      <c r="S20" s="13">
        <f t="shared" si="12"/>
        <v>0</v>
      </c>
      <c r="T20" s="13">
        <f t="shared" si="6"/>
        <v>600</v>
      </c>
      <c r="U20" s="13">
        <f t="shared" si="7"/>
        <v>0</v>
      </c>
      <c r="V20" s="13">
        <f t="shared" si="8"/>
        <v>0</v>
      </c>
      <c r="W20" s="13">
        <f t="shared" si="9"/>
        <v>0</v>
      </c>
      <c r="X20" s="14">
        <f>N20+S20</f>
        <v>1170</v>
      </c>
      <c r="Y20" s="14">
        <f t="shared" ref="Y20:AB20" si="17">O20+T20</f>
        <v>3000</v>
      </c>
      <c r="Z20" s="14">
        <f t="shared" si="17"/>
        <v>1200</v>
      </c>
      <c r="AA20" s="14">
        <f t="shared" si="17"/>
        <v>600</v>
      </c>
      <c r="AB20" s="14">
        <f t="shared" si="17"/>
        <v>1200</v>
      </c>
      <c r="AD20" s="1">
        <f t="shared" si="13"/>
        <v>7170</v>
      </c>
    </row>
    <row r="22" spans="1:30" x14ac:dyDescent="0.2">
      <c r="A22" t="s">
        <v>40</v>
      </c>
      <c r="C22" s="1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4">
        <f>MAX(N4:N20)</f>
        <v>1845</v>
      </c>
      <c r="O22" s="4">
        <f t="shared" ref="O22:AB22" si="18">MAX(O4:O20)</f>
        <v>2400</v>
      </c>
      <c r="P22" s="4">
        <f t="shared" si="18"/>
        <v>1800</v>
      </c>
      <c r="Q22" s="4">
        <f t="shared" si="18"/>
        <v>1260</v>
      </c>
      <c r="R22" s="4">
        <f t="shared" si="18"/>
        <v>1800</v>
      </c>
      <c r="S22" s="4">
        <f t="shared" si="18"/>
        <v>135</v>
      </c>
      <c r="T22" s="4">
        <f t="shared" si="18"/>
        <v>600</v>
      </c>
      <c r="U22" s="4">
        <f t="shared" si="18"/>
        <v>122.5</v>
      </c>
      <c r="V22" s="4">
        <f t="shared" si="18"/>
        <v>10.1</v>
      </c>
      <c r="W22" s="4">
        <f t="shared" si="18"/>
        <v>81</v>
      </c>
      <c r="X22" s="4">
        <f t="shared" si="18"/>
        <v>1867.5</v>
      </c>
      <c r="Y22" s="4">
        <f t="shared" si="18"/>
        <v>3000</v>
      </c>
      <c r="Z22" s="4">
        <f t="shared" si="18"/>
        <v>1800</v>
      </c>
      <c r="AA22" s="4">
        <f t="shared" si="18"/>
        <v>1260</v>
      </c>
      <c r="AB22" s="4">
        <f t="shared" si="18"/>
        <v>1800</v>
      </c>
      <c r="AD22" s="4">
        <f t="shared" ref="AD22" si="19">MAX(AD4:AD20)</f>
        <v>8662.5</v>
      </c>
    </row>
    <row r="23" spans="1:30" x14ac:dyDescent="0.2">
      <c r="A23" t="s">
        <v>41</v>
      </c>
      <c r="C23" s="1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4">
        <f>MIN(N4:N20)</f>
        <v>269.10000000000002</v>
      </c>
      <c r="O23" s="4">
        <f t="shared" ref="O23:AB23" si="20">MIN(O4:O20)</f>
        <v>358.8</v>
      </c>
      <c r="P23" s="4">
        <f t="shared" si="20"/>
        <v>289.8</v>
      </c>
      <c r="Q23" s="4">
        <f t="shared" si="20"/>
        <v>276</v>
      </c>
      <c r="R23" s="4">
        <f t="shared" si="20"/>
        <v>276</v>
      </c>
      <c r="S23" s="4">
        <f t="shared" si="20"/>
        <v>0</v>
      </c>
      <c r="T23" s="4">
        <f t="shared" si="20"/>
        <v>0</v>
      </c>
      <c r="U23" s="4">
        <f t="shared" si="20"/>
        <v>0</v>
      </c>
      <c r="V23" s="4">
        <f t="shared" si="20"/>
        <v>0</v>
      </c>
      <c r="W23" s="4">
        <f t="shared" si="20"/>
        <v>0</v>
      </c>
      <c r="X23" s="4">
        <f t="shared" si="20"/>
        <v>269.10000000000002</v>
      </c>
      <c r="Y23" s="4">
        <f t="shared" si="20"/>
        <v>375.58</v>
      </c>
      <c r="Z23" s="4">
        <f t="shared" si="20"/>
        <v>296.7</v>
      </c>
      <c r="AA23" s="4">
        <f t="shared" si="20"/>
        <v>276</v>
      </c>
      <c r="AB23" s="4">
        <f t="shared" si="20"/>
        <v>276</v>
      </c>
      <c r="AD23" s="4">
        <f t="shared" ref="AD23" si="21">MIN(AD4:AD20)</f>
        <v>1518</v>
      </c>
    </row>
    <row r="24" spans="1:30" x14ac:dyDescent="0.2">
      <c r="A24" t="s">
        <v>42</v>
      </c>
      <c r="C24" s="1">
        <f>AVERAGE(C4:C20)</f>
        <v>16.484705882352941</v>
      </c>
      <c r="D24" s="3">
        <f>AVERAGE(D4:D20)</f>
        <v>40.823529411764703</v>
      </c>
      <c r="E24" s="3"/>
      <c r="F24" s="3"/>
      <c r="G24" s="3"/>
      <c r="H24" s="3"/>
      <c r="I24" s="3"/>
      <c r="J24" s="3"/>
      <c r="K24" s="3"/>
      <c r="L24" s="3"/>
      <c r="M24" s="3"/>
      <c r="N24" s="4">
        <f>AVERAGE(N4:N20)</f>
        <v>677.42941176470583</v>
      </c>
      <c r="O24" s="4">
        <f t="shared" ref="O24:AB24" si="22">AVERAGE(O4:O20)</f>
        <v>769.88941176470587</v>
      </c>
      <c r="P24" s="4">
        <f t="shared" si="22"/>
        <v>682.82117647058828</v>
      </c>
      <c r="Q24" s="4">
        <f t="shared" si="22"/>
        <v>546.64941176470597</v>
      </c>
      <c r="R24" s="4">
        <f t="shared" si="22"/>
        <v>609.86470588235295</v>
      </c>
      <c r="S24" s="4">
        <f t="shared" si="22"/>
        <v>18.464705882352941</v>
      </c>
      <c r="T24" s="4">
        <f t="shared" si="22"/>
        <v>64.515294117647059</v>
      </c>
      <c r="U24" s="4">
        <f t="shared" si="22"/>
        <v>17.664705882352941</v>
      </c>
      <c r="V24" s="4">
        <f t="shared" si="22"/>
        <v>1.371764705882353</v>
      </c>
      <c r="W24" s="4">
        <f t="shared" si="22"/>
        <v>8.7470588235294109</v>
      </c>
      <c r="X24" s="4">
        <f t="shared" si="22"/>
        <v>695.89411764705892</v>
      </c>
      <c r="Y24" s="4">
        <f t="shared" si="22"/>
        <v>834.40470588235303</v>
      </c>
      <c r="Z24" s="4">
        <f t="shared" si="22"/>
        <v>700.48588235294119</v>
      </c>
      <c r="AA24" s="4">
        <f t="shared" si="22"/>
        <v>548.02117647058822</v>
      </c>
      <c r="AB24" s="4">
        <f t="shared" si="22"/>
        <v>618.61176470588248</v>
      </c>
      <c r="AD24" s="4">
        <f t="shared" ref="AD24" si="23">AVERAGE(AD4:AD20)</f>
        <v>3397.4176470588236</v>
      </c>
    </row>
    <row r="25" spans="1:30" x14ac:dyDescent="0.2">
      <c r="A25" t="s">
        <v>43</v>
      </c>
      <c r="D25">
        <f>SUM(D4:D20)</f>
        <v>694</v>
      </c>
      <c r="N25" s="4">
        <f>SUM(N4:N20)</f>
        <v>11516.3</v>
      </c>
      <c r="O25" s="4">
        <f t="shared" ref="O25:AB25" si="24">SUM(O4:O20)</f>
        <v>13088.119999999999</v>
      </c>
      <c r="P25" s="4">
        <f t="shared" si="24"/>
        <v>11607.960000000001</v>
      </c>
      <c r="Q25" s="4">
        <f t="shared" si="24"/>
        <v>9293.0400000000009</v>
      </c>
      <c r="R25" s="4">
        <f t="shared" si="24"/>
        <v>10367.700000000001</v>
      </c>
      <c r="S25" s="4">
        <f t="shared" si="24"/>
        <v>313.89999999999998</v>
      </c>
      <c r="T25" s="4">
        <f t="shared" si="24"/>
        <v>1096.76</v>
      </c>
      <c r="U25" s="4">
        <f t="shared" si="24"/>
        <v>300.3</v>
      </c>
      <c r="V25" s="4">
        <f t="shared" si="24"/>
        <v>23.32</v>
      </c>
      <c r="W25" s="4">
        <f t="shared" si="24"/>
        <v>148.69999999999999</v>
      </c>
      <c r="X25" s="4">
        <f t="shared" si="24"/>
        <v>11830.2</v>
      </c>
      <c r="Y25" s="4">
        <f t="shared" si="24"/>
        <v>14184.880000000001</v>
      </c>
      <c r="Z25" s="4">
        <f t="shared" si="24"/>
        <v>11908.26</v>
      </c>
      <c r="AA25" s="4">
        <f t="shared" si="24"/>
        <v>9316.36</v>
      </c>
      <c r="AB25" s="4">
        <f t="shared" si="24"/>
        <v>10516.400000000001</v>
      </c>
      <c r="AD25" s="4">
        <f t="shared" ref="AD25" si="25">SUM(AD4:AD20)</f>
        <v>57756.1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8C20-0DF0-A247-9F1E-D02F474227F9}">
  <dimension ref="A1"/>
  <sheetViews>
    <sheetView tabSelected="1" workbookViewId="0">
      <selection activeCell="G20" sqref="G20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101D-BAA0-DB48-A839-FE6BC97FC7C1}">
  <dimension ref="A1:M24"/>
  <sheetViews>
    <sheetView zoomScale="75" workbookViewId="0">
      <selection activeCell="C20" sqref="C20"/>
    </sheetView>
  </sheetViews>
  <sheetFormatPr baseColWidth="10" defaultRowHeight="16" x14ac:dyDescent="0.2"/>
  <cols>
    <col min="2" max="2" width="13.33203125" bestFit="1" customWidth="1"/>
    <col min="3" max="4" width="6.33203125" customWidth="1"/>
    <col min="5" max="5" width="7" bestFit="1" customWidth="1"/>
    <col min="6" max="6" width="6.33203125" customWidth="1"/>
  </cols>
  <sheetData>
    <row r="1" spans="1:13" ht="133" x14ac:dyDescent="0.2">
      <c r="A1" t="s">
        <v>48</v>
      </c>
      <c r="C1" s="15" t="s">
        <v>49</v>
      </c>
      <c r="D1" s="15" t="s">
        <v>52</v>
      </c>
      <c r="E1" s="15" t="s">
        <v>51</v>
      </c>
      <c r="F1" s="15" t="s">
        <v>50</v>
      </c>
      <c r="H1" s="15" t="s">
        <v>49</v>
      </c>
      <c r="I1" s="15" t="s">
        <v>52</v>
      </c>
      <c r="J1" s="15" t="s">
        <v>51</v>
      </c>
      <c r="K1" s="15" t="s">
        <v>50</v>
      </c>
      <c r="M1" s="15" t="s">
        <v>54</v>
      </c>
    </row>
    <row r="2" spans="1:13" x14ac:dyDescent="0.2">
      <c r="B2" t="s">
        <v>53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H4" s="16">
        <f>C4/C$2</f>
        <v>1</v>
      </c>
      <c r="I4" s="16">
        <f t="shared" ref="I4:K19" si="0">D4/D$2</f>
        <v>0.95</v>
      </c>
      <c r="J4" s="16">
        <f t="shared" si="0"/>
        <v>0.93</v>
      </c>
      <c r="K4" s="16">
        <f t="shared" si="0"/>
        <v>1</v>
      </c>
      <c r="M4" s="16" t="b">
        <f>OR(H4&lt;0.5,I4&lt;0.5,J4&lt;0.5,K4&lt;0.5)</f>
        <v>0</v>
      </c>
    </row>
    <row r="5" spans="1:13" x14ac:dyDescent="0.2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16">
        <f t="shared" ref="H5:H20" si="1">C5/C$2</f>
        <v>0.9</v>
      </c>
      <c r="I5" s="16">
        <f t="shared" si="0"/>
        <v>1</v>
      </c>
      <c r="J5" s="16">
        <f t="shared" si="0"/>
        <v>1</v>
      </c>
      <c r="K5" s="16">
        <f t="shared" si="0"/>
        <v>1</v>
      </c>
      <c r="M5" s="16" t="b">
        <f t="shared" ref="M5:M20" si="2">OR(H5&lt;0.5,I5&lt;0.5,J5&lt;0.5,K5&lt;0.5)</f>
        <v>0</v>
      </c>
    </row>
    <row r="6" spans="1:13" x14ac:dyDescent="0.2">
      <c r="A6" t="s">
        <v>10</v>
      </c>
      <c r="B6" t="s">
        <v>11</v>
      </c>
      <c r="C6">
        <v>8</v>
      </c>
      <c r="D6">
        <v>17</v>
      </c>
      <c r="E6">
        <v>82</v>
      </c>
      <c r="F6">
        <v>1</v>
      </c>
      <c r="H6" s="16">
        <f>C6/C$2</f>
        <v>0.8</v>
      </c>
      <c r="I6" s="16">
        <f t="shared" si="0"/>
        <v>0.85</v>
      </c>
      <c r="J6" s="16">
        <f t="shared" si="0"/>
        <v>0.82</v>
      </c>
      <c r="K6" s="16">
        <f t="shared" si="0"/>
        <v>1</v>
      </c>
      <c r="M6" s="16" t="b">
        <f t="shared" si="2"/>
        <v>0</v>
      </c>
    </row>
    <row r="7" spans="1:13" x14ac:dyDescent="0.2">
      <c r="A7" t="s">
        <v>12</v>
      </c>
      <c r="B7" t="s">
        <v>13</v>
      </c>
      <c r="C7">
        <v>9</v>
      </c>
      <c r="D7">
        <v>10</v>
      </c>
      <c r="E7">
        <v>73</v>
      </c>
      <c r="F7">
        <v>1</v>
      </c>
      <c r="H7" s="16">
        <f>C7/C$2</f>
        <v>0.9</v>
      </c>
      <c r="I7" s="16">
        <f t="shared" si="0"/>
        <v>0.5</v>
      </c>
      <c r="J7" s="16">
        <f t="shared" si="0"/>
        <v>0.73</v>
      </c>
      <c r="K7" s="16">
        <f t="shared" si="0"/>
        <v>1</v>
      </c>
      <c r="M7" s="16" t="b">
        <f t="shared" si="2"/>
        <v>0</v>
      </c>
    </row>
    <row r="8" spans="1:13" x14ac:dyDescent="0.2">
      <c r="A8" t="s">
        <v>14</v>
      </c>
      <c r="B8" t="s">
        <v>15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0"/>
        <v>1</v>
      </c>
      <c r="J8" s="16">
        <f t="shared" si="0"/>
        <v>0.59</v>
      </c>
      <c r="K8" s="16">
        <f t="shared" si="0"/>
        <v>1</v>
      </c>
      <c r="M8" s="16" t="b">
        <f t="shared" si="2"/>
        <v>0</v>
      </c>
    </row>
    <row r="9" spans="1:13" x14ac:dyDescent="0.2">
      <c r="A9" t="s">
        <v>16</v>
      </c>
      <c r="B9" t="s">
        <v>17</v>
      </c>
      <c r="C9">
        <v>9</v>
      </c>
      <c r="D9">
        <v>17</v>
      </c>
      <c r="E9">
        <v>100</v>
      </c>
      <c r="F9">
        <v>1</v>
      </c>
      <c r="H9" s="16">
        <f>C9/C$2</f>
        <v>0.9</v>
      </c>
      <c r="I9" s="16">
        <f t="shared" si="0"/>
        <v>0.85</v>
      </c>
      <c r="J9" s="16">
        <f t="shared" si="0"/>
        <v>1</v>
      </c>
      <c r="K9" s="16">
        <f t="shared" si="0"/>
        <v>1</v>
      </c>
      <c r="M9" s="16" t="b">
        <f t="shared" si="2"/>
        <v>0</v>
      </c>
    </row>
    <row r="10" spans="1:13" x14ac:dyDescent="0.2">
      <c r="A10" t="s">
        <v>18</v>
      </c>
      <c r="B10" t="s">
        <v>19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0"/>
        <v>1</v>
      </c>
      <c r="J10" s="16">
        <f t="shared" si="0"/>
        <v>1</v>
      </c>
      <c r="K10" s="16">
        <f t="shared" si="0"/>
        <v>0</v>
      </c>
      <c r="M10" s="16" t="b">
        <f t="shared" si="2"/>
        <v>1</v>
      </c>
    </row>
    <row r="11" spans="1:13" x14ac:dyDescent="0.2">
      <c r="A11" t="s">
        <v>20</v>
      </c>
      <c r="B11" t="s">
        <v>21</v>
      </c>
      <c r="C11">
        <v>5</v>
      </c>
      <c r="D11">
        <v>6</v>
      </c>
      <c r="E11">
        <v>100</v>
      </c>
      <c r="F11">
        <v>1</v>
      </c>
      <c r="H11" s="16">
        <f>C11/C$2</f>
        <v>0.5</v>
      </c>
      <c r="I11" s="16">
        <f t="shared" si="0"/>
        <v>0.3</v>
      </c>
      <c r="J11" s="16">
        <f t="shared" si="0"/>
        <v>1</v>
      </c>
      <c r="K11" s="16">
        <f t="shared" si="0"/>
        <v>1</v>
      </c>
      <c r="M11" s="16" t="b">
        <f t="shared" si="2"/>
        <v>1</v>
      </c>
    </row>
    <row r="12" spans="1:13" x14ac:dyDescent="0.2">
      <c r="A12" t="s">
        <v>22</v>
      </c>
      <c r="B12" t="s">
        <v>31</v>
      </c>
      <c r="C12">
        <v>10</v>
      </c>
      <c r="D12">
        <v>20</v>
      </c>
      <c r="E12">
        <v>67</v>
      </c>
      <c r="F12">
        <v>1</v>
      </c>
      <c r="H12" s="16">
        <f>C12/C$2</f>
        <v>1</v>
      </c>
      <c r="I12" s="16">
        <f t="shared" si="0"/>
        <v>1</v>
      </c>
      <c r="J12" s="16">
        <f t="shared" si="0"/>
        <v>0.67</v>
      </c>
      <c r="K12" s="16">
        <f t="shared" si="0"/>
        <v>1</v>
      </c>
      <c r="M12" s="16" t="b">
        <f t="shared" si="2"/>
        <v>0</v>
      </c>
    </row>
    <row r="13" spans="1:13" x14ac:dyDescent="0.2">
      <c r="A13" t="s">
        <v>23</v>
      </c>
      <c r="B13" t="s">
        <v>32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0"/>
        <v>1</v>
      </c>
      <c r="J13" s="16">
        <f t="shared" si="0"/>
        <v>0.7</v>
      </c>
      <c r="K13" s="16">
        <f t="shared" si="0"/>
        <v>1</v>
      </c>
      <c r="M13" s="16" t="b">
        <f t="shared" si="2"/>
        <v>0</v>
      </c>
    </row>
    <row r="14" spans="1:13" x14ac:dyDescent="0.2">
      <c r="A14" t="s">
        <v>24</v>
      </c>
      <c r="B14" t="s">
        <v>33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0"/>
        <v>0.95</v>
      </c>
      <c r="J14" s="16">
        <f t="shared" si="0"/>
        <v>0.8</v>
      </c>
      <c r="K14" s="16">
        <f t="shared" si="0"/>
        <v>1</v>
      </c>
      <c r="M14" s="16" t="b">
        <f t="shared" si="2"/>
        <v>0</v>
      </c>
    </row>
    <row r="15" spans="1:13" x14ac:dyDescent="0.2">
      <c r="A15" t="s">
        <v>25</v>
      </c>
      <c r="B15" t="s">
        <v>34</v>
      </c>
      <c r="C15">
        <v>8</v>
      </c>
      <c r="D15">
        <v>17</v>
      </c>
      <c r="E15">
        <v>90</v>
      </c>
      <c r="F15">
        <v>1</v>
      </c>
      <c r="H15" s="16">
        <f t="shared" si="1"/>
        <v>0.8</v>
      </c>
      <c r="I15" s="16">
        <f t="shared" si="0"/>
        <v>0.85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2">
      <c r="A16" t="s">
        <v>26</v>
      </c>
      <c r="B16" t="s">
        <v>35</v>
      </c>
      <c r="C16">
        <v>9</v>
      </c>
      <c r="D16">
        <v>19</v>
      </c>
      <c r="E16">
        <v>45</v>
      </c>
      <c r="F16">
        <v>0</v>
      </c>
      <c r="H16" s="16">
        <f t="shared" si="1"/>
        <v>0.9</v>
      </c>
      <c r="I16" s="16">
        <f t="shared" si="0"/>
        <v>0.95</v>
      </c>
      <c r="J16" s="16">
        <f t="shared" si="0"/>
        <v>0.45</v>
      </c>
      <c r="K16" s="16">
        <f t="shared" si="0"/>
        <v>0</v>
      </c>
      <c r="M16" s="16" t="b">
        <f t="shared" si="2"/>
        <v>1</v>
      </c>
    </row>
    <row r="17" spans="1:13" x14ac:dyDescent="0.2">
      <c r="A17" t="s">
        <v>27</v>
      </c>
      <c r="B17" t="s">
        <v>36</v>
      </c>
      <c r="C17">
        <v>7</v>
      </c>
      <c r="D17">
        <v>20</v>
      </c>
      <c r="E17">
        <v>90</v>
      </c>
      <c r="F17">
        <v>1</v>
      </c>
      <c r="H17" s="16">
        <f t="shared" si="1"/>
        <v>0.7</v>
      </c>
      <c r="I17" s="16">
        <f t="shared" si="0"/>
        <v>1</v>
      </c>
      <c r="J17" s="16">
        <f t="shared" si="0"/>
        <v>0.9</v>
      </c>
      <c r="K17" s="16">
        <f t="shared" si="0"/>
        <v>1</v>
      </c>
      <c r="M17" s="16" t="b">
        <f t="shared" si="2"/>
        <v>0</v>
      </c>
    </row>
    <row r="18" spans="1:13" x14ac:dyDescent="0.2">
      <c r="A18" t="s">
        <v>28</v>
      </c>
      <c r="B18" t="s">
        <v>37</v>
      </c>
      <c r="C18">
        <v>10</v>
      </c>
      <c r="D18">
        <v>10</v>
      </c>
      <c r="E18">
        <v>80</v>
      </c>
      <c r="F18">
        <v>1</v>
      </c>
      <c r="H18" s="16">
        <f t="shared" si="1"/>
        <v>1</v>
      </c>
      <c r="I18" s="16">
        <f t="shared" si="0"/>
        <v>0.5</v>
      </c>
      <c r="J18" s="16">
        <f t="shared" si="0"/>
        <v>0.8</v>
      </c>
      <c r="K18" s="16">
        <f t="shared" si="0"/>
        <v>1</v>
      </c>
      <c r="M18" s="16" t="b">
        <f t="shared" si="2"/>
        <v>0</v>
      </c>
    </row>
    <row r="19" spans="1:13" x14ac:dyDescent="0.2">
      <c r="A19" t="s">
        <v>29</v>
      </c>
      <c r="B19" t="s">
        <v>38</v>
      </c>
      <c r="C19">
        <v>2</v>
      </c>
      <c r="D19">
        <v>20</v>
      </c>
      <c r="E19">
        <v>69</v>
      </c>
      <c r="F19">
        <v>1</v>
      </c>
      <c r="H19" s="16">
        <f t="shared" si="1"/>
        <v>0.2</v>
      </c>
      <c r="I19" s="16">
        <f t="shared" si="0"/>
        <v>1</v>
      </c>
      <c r="J19" s="16">
        <f t="shared" si="0"/>
        <v>0.69</v>
      </c>
      <c r="K19" s="16">
        <f t="shared" si="0"/>
        <v>1</v>
      </c>
      <c r="M19" s="16" t="b">
        <f t="shared" si="2"/>
        <v>1</v>
      </c>
    </row>
    <row r="20" spans="1:13" x14ac:dyDescent="0.2">
      <c r="A20" t="s">
        <v>30</v>
      </c>
      <c r="B20" t="s">
        <v>39</v>
      </c>
      <c r="C20">
        <v>10</v>
      </c>
      <c r="D20">
        <v>14</v>
      </c>
      <c r="E20">
        <v>90</v>
      </c>
      <c r="F20">
        <v>1</v>
      </c>
      <c r="H20" s="16">
        <f t="shared" si="1"/>
        <v>1</v>
      </c>
      <c r="I20" s="16">
        <f t="shared" ref="I20" si="3">D20/D$2</f>
        <v>0.7</v>
      </c>
      <c r="J20" s="16">
        <f t="shared" ref="J20" si="4">E20/E$2</f>
        <v>0.9</v>
      </c>
      <c r="K20" s="16">
        <f t="shared" ref="K20" si="5">F20/F$2</f>
        <v>1</v>
      </c>
      <c r="M20" s="16" t="b">
        <f t="shared" si="2"/>
        <v>0</v>
      </c>
    </row>
    <row r="22" spans="1:13" x14ac:dyDescent="0.2">
      <c r="A22" t="s">
        <v>40</v>
      </c>
      <c r="C22" s="3">
        <f>MAX(C4:C20)</f>
        <v>10</v>
      </c>
      <c r="D22" s="3">
        <f t="shared" ref="D22:E22" si="6">MAX(D4:D20)</f>
        <v>20</v>
      </c>
      <c r="E22" s="3">
        <f t="shared" si="6"/>
        <v>100</v>
      </c>
      <c r="F22" s="3">
        <f t="shared" ref="F22" si="7">MAX(F4:F20)</f>
        <v>1</v>
      </c>
      <c r="H22" s="16">
        <f>MAX(H4:H20)</f>
        <v>1</v>
      </c>
      <c r="I22" s="16">
        <f t="shared" ref="I22:K22" si="8">MAX(I4:I20)</f>
        <v>1</v>
      </c>
      <c r="J22" s="16">
        <f t="shared" si="8"/>
        <v>1</v>
      </c>
      <c r="K22" s="16">
        <f t="shared" si="8"/>
        <v>1</v>
      </c>
    </row>
    <row r="23" spans="1:13" x14ac:dyDescent="0.2">
      <c r="A23" t="s">
        <v>41</v>
      </c>
      <c r="C23" s="3">
        <f>MIN(C4:C20)</f>
        <v>2</v>
      </c>
      <c r="D23" s="3">
        <f t="shared" ref="D23:E23" si="9">MIN(D4:D20)</f>
        <v>6</v>
      </c>
      <c r="E23" s="3">
        <f t="shared" si="9"/>
        <v>45</v>
      </c>
      <c r="F23" s="3">
        <f t="shared" ref="F23" si="10">MIN(F4:F20)</f>
        <v>0</v>
      </c>
      <c r="H23" s="16">
        <f>MIN(H4:H20)</f>
        <v>0.2</v>
      </c>
      <c r="I23" s="16">
        <f t="shared" ref="I23:K23" si="11">MIN(I4:I20)</f>
        <v>0.3</v>
      </c>
      <c r="J23" s="16">
        <f t="shared" si="11"/>
        <v>0.45</v>
      </c>
      <c r="K23" s="16">
        <f t="shared" si="11"/>
        <v>0</v>
      </c>
    </row>
    <row r="24" spans="1:13" x14ac:dyDescent="0.2">
      <c r="A24" t="s">
        <v>42</v>
      </c>
      <c r="C24" s="3">
        <f>AVERAGE(C4:C20)</f>
        <v>8.4117647058823533</v>
      </c>
      <c r="D24" s="3">
        <f t="shared" ref="D24:E24" si="12">AVERAGE(D4:D20)</f>
        <v>16.941176470588236</v>
      </c>
      <c r="E24" s="3">
        <f t="shared" si="12"/>
        <v>81.647058823529406</v>
      </c>
      <c r="F24" s="3">
        <f t="shared" ref="F24" si="13">AVERAGE(F4:F20)</f>
        <v>0.88235294117647056</v>
      </c>
      <c r="H24" s="16">
        <f>AVERAGE(H4:H20)</f>
        <v>0.84117647058823519</v>
      </c>
      <c r="I24" s="16">
        <f t="shared" ref="I24:K24" si="14">AVERAGE(I4:I20)</f>
        <v>0.84705882352941153</v>
      </c>
      <c r="J24" s="16">
        <f t="shared" si="14"/>
        <v>0.81647058823529417</v>
      </c>
      <c r="K24" s="16">
        <f t="shared" si="14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3" operator="lessThan">
      <formula>0.5</formula>
    </cfRule>
  </conditionalFormatting>
  <conditionalFormatting sqref="M4:M20">
    <cfRule type="cellIs" dxfId="1" priority="1" operator="equal">
      <formula>TRUE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4023-04C9-0047-9E06-B5448FA0C4DB}">
  <dimension ref="A1:L9"/>
  <sheetViews>
    <sheetView workbookViewId="0">
      <selection activeCell="D2" sqref="D2"/>
    </sheetView>
  </sheetViews>
  <sheetFormatPr baseColWidth="10" defaultRowHeight="16" x14ac:dyDescent="0.2"/>
  <cols>
    <col min="1" max="1" width="18.1640625" bestFit="1" customWidth="1"/>
  </cols>
  <sheetData>
    <row r="1" spans="1:12" x14ac:dyDescent="0.2">
      <c r="A1" t="s">
        <v>55</v>
      </c>
      <c r="D1" t="s">
        <v>44</v>
      </c>
    </row>
    <row r="3" spans="1:12" x14ac:dyDescent="0.2">
      <c r="C3" t="s">
        <v>66</v>
      </c>
      <c r="E3" t="s">
        <v>66</v>
      </c>
      <c r="G3" t="s">
        <v>66</v>
      </c>
      <c r="I3" t="s">
        <v>66</v>
      </c>
      <c r="K3" t="s">
        <v>66</v>
      </c>
    </row>
    <row r="4" spans="1:12" x14ac:dyDescent="0.2">
      <c r="A4" t="s">
        <v>56</v>
      </c>
      <c r="B4" s="17" t="s">
        <v>4</v>
      </c>
      <c r="C4" s="17">
        <v>3</v>
      </c>
      <c r="D4" s="9" t="s">
        <v>62</v>
      </c>
      <c r="E4" s="9">
        <v>5</v>
      </c>
      <c r="F4" s="18" t="s">
        <v>63</v>
      </c>
      <c r="G4" s="18">
        <v>4</v>
      </c>
      <c r="H4" s="19" t="s">
        <v>64</v>
      </c>
      <c r="I4" s="19">
        <v>3</v>
      </c>
      <c r="J4" s="20" t="s">
        <v>65</v>
      </c>
      <c r="K4" s="20">
        <v>1</v>
      </c>
      <c r="L4" t="s">
        <v>43</v>
      </c>
    </row>
    <row r="5" spans="1:12" x14ac:dyDescent="0.2">
      <c r="A5" t="s">
        <v>57</v>
      </c>
      <c r="B5" s="17">
        <v>1</v>
      </c>
      <c r="C5" s="17">
        <f>C$4*B5</f>
        <v>3</v>
      </c>
      <c r="D5" s="9">
        <v>5</v>
      </c>
      <c r="E5" s="9">
        <f>E$4*D5</f>
        <v>25</v>
      </c>
      <c r="F5" s="18">
        <v>1</v>
      </c>
      <c r="G5" s="18">
        <f>G$4*F5</f>
        <v>4</v>
      </c>
      <c r="H5" s="19">
        <v>5</v>
      </c>
      <c r="I5" s="19">
        <f>I$4*H5</f>
        <v>15</v>
      </c>
      <c r="J5" s="20">
        <v>4</v>
      </c>
      <c r="K5" s="20">
        <f>K$4*J5</f>
        <v>4</v>
      </c>
      <c r="L5">
        <f>C5+E5+G5+I5+K5</f>
        <v>51</v>
      </c>
    </row>
    <row r="6" spans="1:12" x14ac:dyDescent="0.2">
      <c r="A6" t="s">
        <v>58</v>
      </c>
      <c r="B6" s="17">
        <v>4</v>
      </c>
      <c r="C6" s="17">
        <f t="shared" ref="C6:E9" si="0">C$4*B6</f>
        <v>12</v>
      </c>
      <c r="D6" s="9">
        <v>4</v>
      </c>
      <c r="E6" s="9">
        <f t="shared" si="0"/>
        <v>20</v>
      </c>
      <c r="F6" s="18">
        <v>3</v>
      </c>
      <c r="G6" s="18">
        <f t="shared" ref="G6" si="1">G$4*F6</f>
        <v>12</v>
      </c>
      <c r="H6" s="19">
        <v>1</v>
      </c>
      <c r="I6" s="19">
        <f t="shared" ref="I6" si="2">I$4*H6</f>
        <v>3</v>
      </c>
      <c r="J6" s="20">
        <v>3</v>
      </c>
      <c r="K6" s="20">
        <f t="shared" ref="K6" si="3">K$4*J6</f>
        <v>3</v>
      </c>
      <c r="L6">
        <f t="shared" ref="L6:L9" si="4">C6+E6+G6+I6+K6</f>
        <v>50</v>
      </c>
    </row>
    <row r="7" spans="1:12" x14ac:dyDescent="0.2">
      <c r="A7" t="s">
        <v>59</v>
      </c>
      <c r="B7" s="17">
        <v>5</v>
      </c>
      <c r="C7" s="17">
        <f t="shared" si="0"/>
        <v>15</v>
      </c>
      <c r="D7" s="9">
        <v>1</v>
      </c>
      <c r="E7" s="9">
        <f t="shared" si="0"/>
        <v>5</v>
      </c>
      <c r="F7" s="18">
        <v>5</v>
      </c>
      <c r="G7" s="18">
        <f t="shared" ref="G7" si="5">G$4*F7</f>
        <v>20</v>
      </c>
      <c r="H7" s="19">
        <v>3</v>
      </c>
      <c r="I7" s="19">
        <f t="shared" ref="I7" si="6">I$4*H7</f>
        <v>9</v>
      </c>
      <c r="J7" s="20">
        <v>2</v>
      </c>
      <c r="K7" s="20">
        <f t="shared" ref="K7" si="7">K$4*J7</f>
        <v>2</v>
      </c>
      <c r="L7">
        <f t="shared" si="4"/>
        <v>51</v>
      </c>
    </row>
    <row r="8" spans="1:12" x14ac:dyDescent="0.2">
      <c r="A8" t="s">
        <v>60</v>
      </c>
      <c r="B8" s="17">
        <v>3</v>
      </c>
      <c r="C8" s="17">
        <f t="shared" si="0"/>
        <v>9</v>
      </c>
      <c r="D8" s="9">
        <v>5</v>
      </c>
      <c r="E8" s="9">
        <f t="shared" si="0"/>
        <v>25</v>
      </c>
      <c r="F8" s="18">
        <v>4</v>
      </c>
      <c r="G8" s="18">
        <f t="shared" ref="G8" si="8">G$4*F8</f>
        <v>16</v>
      </c>
      <c r="H8" s="19">
        <v>3</v>
      </c>
      <c r="I8" s="19">
        <f t="shared" ref="I8" si="9">I$4*H8</f>
        <v>9</v>
      </c>
      <c r="J8" s="20">
        <v>4</v>
      </c>
      <c r="K8" s="20">
        <f t="shared" ref="K8" si="10">K$4*J8</f>
        <v>4</v>
      </c>
      <c r="L8">
        <f t="shared" si="4"/>
        <v>63</v>
      </c>
    </row>
    <row r="9" spans="1:12" x14ac:dyDescent="0.2">
      <c r="A9" t="s">
        <v>61</v>
      </c>
      <c r="B9" s="17">
        <v>3</v>
      </c>
      <c r="C9" s="17">
        <f t="shared" si="0"/>
        <v>9</v>
      </c>
      <c r="D9" s="9">
        <v>5</v>
      </c>
      <c r="E9" s="9">
        <f t="shared" si="0"/>
        <v>25</v>
      </c>
      <c r="F9" s="18">
        <v>5</v>
      </c>
      <c r="G9" s="18">
        <f t="shared" ref="G9" si="11">G$4*F9</f>
        <v>20</v>
      </c>
      <c r="H9" s="19">
        <v>4</v>
      </c>
      <c r="I9" s="19">
        <f t="shared" ref="I9" si="12">I$4*H9</f>
        <v>12</v>
      </c>
      <c r="J9" s="20">
        <v>5</v>
      </c>
      <c r="K9" s="20">
        <f t="shared" ref="K9" si="13">K$4*J9</f>
        <v>5</v>
      </c>
      <c r="L9">
        <f t="shared" si="4"/>
        <v>71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543B-E253-B648-937C-FAB981CC735F}">
  <dimension ref="A1:N176"/>
  <sheetViews>
    <sheetView workbookViewId="0">
      <selection activeCell="A2" sqref="A2:K172"/>
    </sheetView>
  </sheetViews>
  <sheetFormatPr baseColWidth="10" defaultColWidth="11" defaultRowHeight="16" x14ac:dyDescent="0.2"/>
  <cols>
    <col min="1" max="3" width="11" style="21"/>
    <col min="4" max="4" width="18.33203125" style="21" customWidth="1"/>
    <col min="5" max="5" width="11" style="21"/>
    <col min="6" max="6" width="11.6640625" style="21" bestFit="1" customWidth="1"/>
    <col min="7" max="7" width="11" style="21"/>
    <col min="8" max="8" width="13.83203125" style="21" customWidth="1"/>
    <col min="9" max="9" width="14" style="21" bestFit="1" customWidth="1"/>
    <col min="10" max="10" width="14" style="21" customWidth="1"/>
    <col min="11" max="16384" width="11" style="21"/>
  </cols>
  <sheetData>
    <row r="1" spans="1:14" ht="102" x14ac:dyDescent="0.2">
      <c r="A1" s="24" t="s">
        <v>102</v>
      </c>
      <c r="B1" s="24" t="s">
        <v>101</v>
      </c>
      <c r="C1" s="24" t="s">
        <v>100</v>
      </c>
      <c r="D1" s="24" t="s">
        <v>99</v>
      </c>
      <c r="E1" s="24" t="s">
        <v>98</v>
      </c>
      <c r="F1" s="24" t="s">
        <v>97</v>
      </c>
      <c r="G1" s="24" t="s">
        <v>96</v>
      </c>
      <c r="H1" s="24" t="s">
        <v>116</v>
      </c>
      <c r="I1" s="24" t="s">
        <v>2</v>
      </c>
      <c r="J1" s="24" t="s">
        <v>1</v>
      </c>
      <c r="K1" s="24" t="s">
        <v>95</v>
      </c>
    </row>
    <row r="2" spans="1:14" x14ac:dyDescent="0.2">
      <c r="A2" s="23" t="s">
        <v>94</v>
      </c>
      <c r="B2" s="22">
        <v>1001</v>
      </c>
      <c r="C2" s="21">
        <v>9822</v>
      </c>
      <c r="D2" s="21" t="s">
        <v>73</v>
      </c>
      <c r="E2" s="25">
        <v>58.3</v>
      </c>
      <c r="F2" s="25">
        <v>98.4</v>
      </c>
      <c r="G2" s="25">
        <f>F2-E2</f>
        <v>40.100000000000009</v>
      </c>
      <c r="H2" s="25">
        <f>IF(F2&gt;50,G2*0.2,G2*0.1)</f>
        <v>8.0200000000000014</v>
      </c>
      <c r="I2" s="21" t="s">
        <v>110</v>
      </c>
      <c r="J2" s="21" t="s">
        <v>111</v>
      </c>
      <c r="K2" s="21" t="s">
        <v>74</v>
      </c>
    </row>
    <row r="3" spans="1:14" x14ac:dyDescent="0.2">
      <c r="A3" s="23" t="s">
        <v>94</v>
      </c>
      <c r="B3" s="22">
        <v>1002</v>
      </c>
      <c r="C3" s="21">
        <v>2877</v>
      </c>
      <c r="D3" s="21" t="s">
        <v>86</v>
      </c>
      <c r="E3" s="25">
        <v>11.4</v>
      </c>
      <c r="F3" s="25">
        <v>16.3</v>
      </c>
      <c r="G3" s="25">
        <f>F3-E3</f>
        <v>4.9000000000000004</v>
      </c>
      <c r="H3" s="25">
        <f>IF(F3&gt;50,G3*0.2,G3*0.1)</f>
        <v>0.49000000000000005</v>
      </c>
      <c r="I3" s="21" t="s">
        <v>112</v>
      </c>
      <c r="J3" s="21" t="s">
        <v>12</v>
      </c>
      <c r="K3" s="21" t="s">
        <v>70</v>
      </c>
    </row>
    <row r="4" spans="1:14" x14ac:dyDescent="0.2">
      <c r="A4" s="23" t="s">
        <v>94</v>
      </c>
      <c r="B4" s="22">
        <v>1003</v>
      </c>
      <c r="C4" s="21">
        <v>2499</v>
      </c>
      <c r="D4" s="21" t="s">
        <v>85</v>
      </c>
      <c r="E4" s="25">
        <v>6.2</v>
      </c>
      <c r="F4" s="25">
        <v>9.1999999999999993</v>
      </c>
      <c r="G4" s="25">
        <f>F4-E4</f>
        <v>2.9999999999999991</v>
      </c>
      <c r="H4" s="25">
        <f>IF(F4&gt;50,G4*0.2,G4*0.1)</f>
        <v>0.29999999999999993</v>
      </c>
      <c r="I4" s="21" t="s">
        <v>113</v>
      </c>
      <c r="J4" s="21" t="s">
        <v>14</v>
      </c>
      <c r="K4" s="21" t="s">
        <v>77</v>
      </c>
      <c r="N4" s="21" t="s">
        <v>103</v>
      </c>
    </row>
    <row r="5" spans="1:14" x14ac:dyDescent="0.2">
      <c r="A5" s="23" t="s">
        <v>94</v>
      </c>
      <c r="B5" s="22">
        <v>1004</v>
      </c>
      <c r="C5" s="21">
        <v>8722</v>
      </c>
      <c r="D5" s="21" t="s">
        <v>72</v>
      </c>
      <c r="E5" s="25">
        <v>344</v>
      </c>
      <c r="F5" s="25">
        <v>502</v>
      </c>
      <c r="G5" s="25">
        <f>F5-E5</f>
        <v>158</v>
      </c>
      <c r="H5" s="25">
        <f>IF(F5&gt;50,G5*0.2,G5*0.1)</f>
        <v>31.6</v>
      </c>
      <c r="I5" s="21" t="s">
        <v>110</v>
      </c>
      <c r="J5" s="21" t="s">
        <v>111</v>
      </c>
      <c r="K5" s="21" t="s">
        <v>77</v>
      </c>
      <c r="N5" s="21" t="s">
        <v>104</v>
      </c>
    </row>
    <row r="6" spans="1:14" x14ac:dyDescent="0.2">
      <c r="A6" s="23" t="s">
        <v>94</v>
      </c>
      <c r="B6" s="22">
        <v>1005</v>
      </c>
      <c r="C6" s="21">
        <v>1109</v>
      </c>
      <c r="D6" s="21" t="s">
        <v>84</v>
      </c>
      <c r="E6" s="25">
        <v>3</v>
      </c>
      <c r="F6" s="25">
        <v>8</v>
      </c>
      <c r="G6" s="25">
        <f>F6-E6</f>
        <v>5</v>
      </c>
      <c r="H6" s="25">
        <f>IF(F6&gt;50,G6*0.2,G6*0.1)</f>
        <v>0.5</v>
      </c>
      <c r="I6" s="21" t="s">
        <v>113</v>
      </c>
      <c r="J6" s="21" t="s">
        <v>14</v>
      </c>
      <c r="K6" s="21" t="s">
        <v>77</v>
      </c>
      <c r="N6" s="21" t="s">
        <v>105</v>
      </c>
    </row>
    <row r="7" spans="1:14" x14ac:dyDescent="0.2">
      <c r="A7" s="23" t="s">
        <v>94</v>
      </c>
      <c r="B7" s="22">
        <v>1006</v>
      </c>
      <c r="C7" s="21">
        <v>9822</v>
      </c>
      <c r="D7" s="21" t="s">
        <v>73</v>
      </c>
      <c r="E7" s="25">
        <v>58.3</v>
      </c>
      <c r="F7" s="25">
        <v>98.4</v>
      </c>
      <c r="G7" s="25">
        <f>F7-E7</f>
        <v>40.100000000000009</v>
      </c>
      <c r="H7" s="25">
        <f>IF(F7&gt;50,G7*0.2,G7*0.1)</f>
        <v>8.0200000000000014</v>
      </c>
      <c r="I7" s="21" t="s">
        <v>113</v>
      </c>
      <c r="J7" s="21" t="s">
        <v>14</v>
      </c>
      <c r="K7" s="21" t="s">
        <v>77</v>
      </c>
      <c r="N7" s="21" t="s">
        <v>106</v>
      </c>
    </row>
    <row r="8" spans="1:14" x14ac:dyDescent="0.2">
      <c r="A8" s="23" t="s">
        <v>94</v>
      </c>
      <c r="B8" s="22">
        <v>1007</v>
      </c>
      <c r="C8" s="21">
        <v>1109</v>
      </c>
      <c r="D8" s="21" t="s">
        <v>84</v>
      </c>
      <c r="E8" s="25">
        <v>3</v>
      </c>
      <c r="F8" s="25">
        <v>8</v>
      </c>
      <c r="G8" s="25">
        <f>F8-E8</f>
        <v>5</v>
      </c>
      <c r="H8" s="25">
        <f>IF(F8&gt;50,G8*0.2,G8*0.1)</f>
        <v>0.5</v>
      </c>
      <c r="I8" s="21" t="s">
        <v>114</v>
      </c>
      <c r="J8" s="21" t="s">
        <v>115</v>
      </c>
      <c r="K8" s="21" t="s">
        <v>74</v>
      </c>
      <c r="N8" s="21" t="s">
        <v>107</v>
      </c>
    </row>
    <row r="9" spans="1:14" x14ac:dyDescent="0.2">
      <c r="A9" s="23" t="s">
        <v>94</v>
      </c>
      <c r="B9" s="22">
        <v>1008</v>
      </c>
      <c r="C9" s="21">
        <v>2877</v>
      </c>
      <c r="D9" s="21" t="s">
        <v>86</v>
      </c>
      <c r="E9" s="25">
        <v>11.4</v>
      </c>
      <c r="F9" s="25">
        <v>16.3</v>
      </c>
      <c r="G9" s="25">
        <f>F9-E9</f>
        <v>4.9000000000000004</v>
      </c>
      <c r="H9" s="25">
        <f>IF(F9&gt;50,G9*0.2,G9*0.1)</f>
        <v>0.49000000000000005</v>
      </c>
      <c r="I9" s="21" t="s">
        <v>113</v>
      </c>
      <c r="J9" s="21" t="s">
        <v>14</v>
      </c>
      <c r="K9" s="21" t="s">
        <v>74</v>
      </c>
      <c r="N9" s="21" t="s">
        <v>108</v>
      </c>
    </row>
    <row r="10" spans="1:14" x14ac:dyDescent="0.2">
      <c r="A10" s="23" t="s">
        <v>94</v>
      </c>
      <c r="B10" s="22">
        <v>1009</v>
      </c>
      <c r="C10" s="21">
        <v>1109</v>
      </c>
      <c r="D10" s="21" t="s">
        <v>84</v>
      </c>
      <c r="E10" s="25">
        <v>3</v>
      </c>
      <c r="F10" s="25">
        <v>8</v>
      </c>
      <c r="G10" s="25">
        <f>F10-E10</f>
        <v>5</v>
      </c>
      <c r="H10" s="25">
        <f>IF(F10&gt;50,G10*0.2,G10*0.1)</f>
        <v>0.5</v>
      </c>
      <c r="I10" s="21" t="s">
        <v>113</v>
      </c>
      <c r="J10" s="21" t="s">
        <v>14</v>
      </c>
      <c r="K10" s="21" t="s">
        <v>77</v>
      </c>
      <c r="N10" s="21" t="s">
        <v>109</v>
      </c>
    </row>
    <row r="11" spans="1:14" x14ac:dyDescent="0.2">
      <c r="A11" s="23" t="s">
        <v>94</v>
      </c>
      <c r="B11" s="22">
        <v>1010</v>
      </c>
      <c r="C11" s="21">
        <v>2877</v>
      </c>
      <c r="D11" s="21" t="s">
        <v>86</v>
      </c>
      <c r="E11" s="25">
        <v>11.4</v>
      </c>
      <c r="F11" s="25">
        <v>16.3</v>
      </c>
      <c r="G11" s="25">
        <f>F11-E11</f>
        <v>4.9000000000000004</v>
      </c>
      <c r="H11" s="25">
        <f>IF(F11&gt;50,G11*0.2,G11*0.1)</f>
        <v>0.49000000000000005</v>
      </c>
      <c r="I11" s="21" t="s">
        <v>112</v>
      </c>
      <c r="J11" s="21" t="s">
        <v>12</v>
      </c>
      <c r="K11" s="21" t="s">
        <v>91</v>
      </c>
    </row>
    <row r="12" spans="1:14" x14ac:dyDescent="0.2">
      <c r="A12" s="23" t="s">
        <v>94</v>
      </c>
      <c r="B12" s="22">
        <v>1011</v>
      </c>
      <c r="C12" s="21">
        <v>2877</v>
      </c>
      <c r="D12" s="21" t="s">
        <v>86</v>
      </c>
      <c r="E12" s="25">
        <v>11.4</v>
      </c>
      <c r="F12" s="25">
        <v>16.3</v>
      </c>
      <c r="G12" s="25">
        <f>F12-E12</f>
        <v>4.9000000000000004</v>
      </c>
      <c r="H12" s="25">
        <f>IF(F12&gt;50,G12*0.2,G12*0.1)</f>
        <v>0.49000000000000005</v>
      </c>
      <c r="I12" s="21" t="s">
        <v>112</v>
      </c>
      <c r="J12" s="21" t="s">
        <v>12</v>
      </c>
      <c r="K12" s="21" t="s">
        <v>77</v>
      </c>
    </row>
    <row r="13" spans="1:14" x14ac:dyDescent="0.2">
      <c r="A13" s="23" t="s">
        <v>94</v>
      </c>
      <c r="B13" s="22">
        <v>1012</v>
      </c>
      <c r="C13" s="21">
        <v>4421</v>
      </c>
      <c r="D13" s="21" t="s">
        <v>68</v>
      </c>
      <c r="E13" s="25">
        <v>45</v>
      </c>
      <c r="F13" s="25">
        <v>87</v>
      </c>
      <c r="G13" s="25">
        <f>F13-E13</f>
        <v>42</v>
      </c>
      <c r="H13" s="25">
        <f>IF(F13&gt;50,G13*0.2,G13*0.1)</f>
        <v>8.4</v>
      </c>
      <c r="I13" s="21" t="s">
        <v>113</v>
      </c>
      <c r="J13" s="21" t="s">
        <v>14</v>
      </c>
      <c r="K13" s="21" t="s">
        <v>74</v>
      </c>
    </row>
    <row r="14" spans="1:14" x14ac:dyDescent="0.2">
      <c r="A14" s="23" t="s">
        <v>94</v>
      </c>
      <c r="B14" s="22">
        <v>1013</v>
      </c>
      <c r="C14" s="21">
        <v>9212</v>
      </c>
      <c r="D14" s="21" t="s">
        <v>78</v>
      </c>
      <c r="E14" s="25">
        <v>4</v>
      </c>
      <c r="F14" s="25">
        <v>7</v>
      </c>
      <c r="G14" s="25">
        <f>F14-E14</f>
        <v>3</v>
      </c>
      <c r="H14" s="25">
        <f>IF(F14&gt;50,G14*0.2,G14*0.1)</f>
        <v>0.30000000000000004</v>
      </c>
      <c r="I14" s="21" t="s">
        <v>114</v>
      </c>
      <c r="J14" s="21" t="s">
        <v>115</v>
      </c>
      <c r="K14" s="21" t="s">
        <v>91</v>
      </c>
    </row>
    <row r="15" spans="1:14" x14ac:dyDescent="0.2">
      <c r="A15" s="23" t="s">
        <v>94</v>
      </c>
      <c r="B15" s="22">
        <v>1014</v>
      </c>
      <c r="C15" s="21">
        <v>8722</v>
      </c>
      <c r="D15" s="21" t="s">
        <v>72</v>
      </c>
      <c r="E15" s="25">
        <v>344</v>
      </c>
      <c r="F15" s="25">
        <v>502</v>
      </c>
      <c r="G15" s="25">
        <f>F15-E15</f>
        <v>158</v>
      </c>
      <c r="H15" s="25">
        <f>IF(F15&gt;50,G15*0.2,G15*0.1)</f>
        <v>31.6</v>
      </c>
      <c r="I15" s="21" t="s">
        <v>110</v>
      </c>
      <c r="J15" s="21" t="s">
        <v>111</v>
      </c>
      <c r="K15" s="21" t="s">
        <v>70</v>
      </c>
    </row>
    <row r="16" spans="1:14" x14ac:dyDescent="0.2">
      <c r="A16" s="23" t="s">
        <v>94</v>
      </c>
      <c r="B16" s="22">
        <v>1015</v>
      </c>
      <c r="C16" s="21">
        <v>2877</v>
      </c>
      <c r="D16" s="21" t="s">
        <v>86</v>
      </c>
      <c r="E16" s="25">
        <v>11.4</v>
      </c>
      <c r="F16" s="25">
        <v>16.3</v>
      </c>
      <c r="G16" s="25">
        <f>F16-E16</f>
        <v>4.9000000000000004</v>
      </c>
      <c r="H16" s="25">
        <f>IF(F16&gt;50,G16*0.2,G16*0.1)</f>
        <v>0.49000000000000005</v>
      </c>
      <c r="I16" s="21" t="s">
        <v>114</v>
      </c>
      <c r="J16" s="21" t="s">
        <v>115</v>
      </c>
      <c r="K16" s="21" t="s">
        <v>77</v>
      </c>
    </row>
    <row r="17" spans="1:11" x14ac:dyDescent="0.2">
      <c r="A17" s="23" t="s">
        <v>94</v>
      </c>
      <c r="B17" s="22">
        <v>1016</v>
      </c>
      <c r="C17" s="21">
        <v>2499</v>
      </c>
      <c r="D17" s="21" t="s">
        <v>85</v>
      </c>
      <c r="E17" s="25">
        <v>6.2</v>
      </c>
      <c r="F17" s="25">
        <v>9.1999999999999993</v>
      </c>
      <c r="G17" s="25">
        <f>F17-E17</f>
        <v>2.9999999999999991</v>
      </c>
      <c r="H17" s="25">
        <f>IF(F17&gt;50,G17*0.2,G17*0.1)</f>
        <v>0.29999999999999993</v>
      </c>
      <c r="I17" s="21" t="s">
        <v>113</v>
      </c>
      <c r="J17" s="21" t="s">
        <v>14</v>
      </c>
      <c r="K17" s="21" t="s">
        <v>70</v>
      </c>
    </row>
    <row r="18" spans="1:11" x14ac:dyDescent="0.2">
      <c r="A18" s="23" t="s">
        <v>93</v>
      </c>
      <c r="B18" s="22">
        <v>1017</v>
      </c>
      <c r="C18" s="21">
        <v>2242</v>
      </c>
      <c r="D18" s="21" t="s">
        <v>75</v>
      </c>
      <c r="E18" s="25">
        <v>60</v>
      </c>
      <c r="F18" s="25">
        <v>124</v>
      </c>
      <c r="G18" s="25">
        <f>F18-E18</f>
        <v>64</v>
      </c>
      <c r="H18" s="25">
        <f>IF(F18&gt;50,G18*0.2,G18*0.1)</f>
        <v>12.8</v>
      </c>
      <c r="I18" s="21" t="s">
        <v>112</v>
      </c>
      <c r="J18" s="21" t="s">
        <v>12</v>
      </c>
      <c r="K18" s="21" t="s">
        <v>74</v>
      </c>
    </row>
    <row r="19" spans="1:11" x14ac:dyDescent="0.2">
      <c r="A19" s="23" t="s">
        <v>93</v>
      </c>
      <c r="B19" s="22">
        <v>1018</v>
      </c>
      <c r="C19" s="21">
        <v>1109</v>
      </c>
      <c r="D19" s="21" t="s">
        <v>84</v>
      </c>
      <c r="E19" s="25">
        <v>3</v>
      </c>
      <c r="F19" s="25">
        <v>8</v>
      </c>
      <c r="G19" s="25">
        <f>F19-E19</f>
        <v>5</v>
      </c>
      <c r="H19" s="25">
        <f>IF(F19&gt;50,G19*0.2,G19*0.1)</f>
        <v>0.5</v>
      </c>
      <c r="I19" s="21" t="s">
        <v>113</v>
      </c>
      <c r="J19" s="21" t="s">
        <v>14</v>
      </c>
      <c r="K19" s="21" t="s">
        <v>70</v>
      </c>
    </row>
    <row r="20" spans="1:11" x14ac:dyDescent="0.2">
      <c r="A20" s="23" t="s">
        <v>93</v>
      </c>
      <c r="B20" s="22">
        <v>1019</v>
      </c>
      <c r="C20" s="21">
        <v>2499</v>
      </c>
      <c r="D20" s="21" t="s">
        <v>85</v>
      </c>
      <c r="E20" s="25">
        <v>6.2</v>
      </c>
      <c r="F20" s="25">
        <v>9.1999999999999993</v>
      </c>
      <c r="G20" s="25">
        <f>F20-E20</f>
        <v>2.9999999999999991</v>
      </c>
      <c r="H20" s="25">
        <f>IF(F20&gt;50,G20*0.2,G20*0.1)</f>
        <v>0.29999999999999993</v>
      </c>
      <c r="I20" s="21" t="s">
        <v>113</v>
      </c>
      <c r="J20" s="21" t="s">
        <v>14</v>
      </c>
      <c r="K20" s="21" t="s">
        <v>91</v>
      </c>
    </row>
    <row r="21" spans="1:11" x14ac:dyDescent="0.2">
      <c r="A21" s="23" t="s">
        <v>93</v>
      </c>
      <c r="B21" s="22">
        <v>1020</v>
      </c>
      <c r="C21" s="21">
        <v>2499</v>
      </c>
      <c r="D21" s="21" t="s">
        <v>85</v>
      </c>
      <c r="E21" s="25">
        <v>6.2</v>
      </c>
      <c r="F21" s="25">
        <v>9.1999999999999993</v>
      </c>
      <c r="G21" s="25">
        <f>F21-E21</f>
        <v>2.9999999999999991</v>
      </c>
      <c r="H21" s="25">
        <f>IF(F21&gt;50,G21*0.2,G21*0.1)</f>
        <v>0.29999999999999993</v>
      </c>
      <c r="I21" s="21" t="s">
        <v>113</v>
      </c>
      <c r="J21" s="21" t="s">
        <v>14</v>
      </c>
      <c r="K21" s="21" t="s">
        <v>67</v>
      </c>
    </row>
    <row r="22" spans="1:11" x14ac:dyDescent="0.2">
      <c r="A22" s="23" t="s">
        <v>93</v>
      </c>
      <c r="B22" s="22">
        <v>1021</v>
      </c>
      <c r="C22" s="21">
        <v>1109</v>
      </c>
      <c r="D22" s="21" t="s">
        <v>84</v>
      </c>
      <c r="E22" s="25">
        <v>3</v>
      </c>
      <c r="F22" s="25">
        <v>8</v>
      </c>
      <c r="G22" s="25">
        <f>F22-E22</f>
        <v>5</v>
      </c>
      <c r="H22" s="25">
        <f>IF(F22&gt;50,G22*0.2,G22*0.1)</f>
        <v>0.5</v>
      </c>
      <c r="I22" s="21" t="s">
        <v>112</v>
      </c>
      <c r="J22" s="21" t="s">
        <v>12</v>
      </c>
      <c r="K22" s="21" t="s">
        <v>91</v>
      </c>
    </row>
    <row r="23" spans="1:11" x14ac:dyDescent="0.2">
      <c r="A23" s="23" t="s">
        <v>93</v>
      </c>
      <c r="B23" s="22">
        <v>1022</v>
      </c>
      <c r="C23" s="21">
        <v>2877</v>
      </c>
      <c r="D23" s="21" t="s">
        <v>86</v>
      </c>
      <c r="E23" s="25">
        <v>11.4</v>
      </c>
      <c r="F23" s="25">
        <v>16.3</v>
      </c>
      <c r="G23" s="25">
        <f>F23-E23</f>
        <v>4.9000000000000004</v>
      </c>
      <c r="H23" s="25">
        <f>IF(F23&gt;50,G23*0.2,G23*0.1)</f>
        <v>0.49000000000000005</v>
      </c>
      <c r="I23" s="21" t="s">
        <v>113</v>
      </c>
      <c r="J23" s="21" t="s">
        <v>14</v>
      </c>
      <c r="K23" s="21" t="s">
        <v>71</v>
      </c>
    </row>
    <row r="24" spans="1:11" x14ac:dyDescent="0.2">
      <c r="A24" s="23" t="s">
        <v>93</v>
      </c>
      <c r="B24" s="22">
        <v>1023</v>
      </c>
      <c r="C24" s="21">
        <v>1109</v>
      </c>
      <c r="D24" s="21" t="s">
        <v>84</v>
      </c>
      <c r="E24" s="25">
        <v>3</v>
      </c>
      <c r="F24" s="25">
        <v>8</v>
      </c>
      <c r="G24" s="25">
        <f>F24-E24</f>
        <v>5</v>
      </c>
      <c r="H24" s="25">
        <f>IF(F24&gt;50,G24*0.2,G24*0.1)</f>
        <v>0.5</v>
      </c>
      <c r="I24" s="21" t="s">
        <v>114</v>
      </c>
      <c r="J24" s="21" t="s">
        <v>115</v>
      </c>
      <c r="K24" s="21" t="s">
        <v>74</v>
      </c>
    </row>
    <row r="25" spans="1:11" x14ac:dyDescent="0.2">
      <c r="A25" s="23" t="s">
        <v>93</v>
      </c>
      <c r="B25" s="22">
        <v>1024</v>
      </c>
      <c r="C25" s="21">
        <v>9212</v>
      </c>
      <c r="D25" s="21" t="s">
        <v>78</v>
      </c>
      <c r="E25" s="25">
        <v>4</v>
      </c>
      <c r="F25" s="25">
        <v>7</v>
      </c>
      <c r="G25" s="25">
        <f>F25-E25</f>
        <v>3</v>
      </c>
      <c r="H25" s="25">
        <f>IF(F25&gt;50,G25*0.2,G25*0.1)</f>
        <v>0.30000000000000004</v>
      </c>
      <c r="I25" s="21" t="s">
        <v>112</v>
      </c>
      <c r="J25" s="21" t="s">
        <v>12</v>
      </c>
      <c r="K25" s="21" t="s">
        <v>71</v>
      </c>
    </row>
    <row r="26" spans="1:11" x14ac:dyDescent="0.2">
      <c r="A26" s="23" t="s">
        <v>93</v>
      </c>
      <c r="B26" s="22">
        <v>1025</v>
      </c>
      <c r="C26" s="21">
        <v>2877</v>
      </c>
      <c r="D26" s="21" t="s">
        <v>86</v>
      </c>
      <c r="E26" s="25">
        <v>11.4</v>
      </c>
      <c r="F26" s="25">
        <v>16.3</v>
      </c>
      <c r="G26" s="25">
        <f>F26-E26</f>
        <v>4.9000000000000004</v>
      </c>
      <c r="H26" s="25">
        <f>IF(F26&gt;50,G26*0.2,G26*0.1)</f>
        <v>0.49000000000000005</v>
      </c>
      <c r="I26" s="21" t="s">
        <v>114</v>
      </c>
      <c r="J26" s="21" t="s">
        <v>115</v>
      </c>
      <c r="K26" s="21" t="s">
        <v>67</v>
      </c>
    </row>
    <row r="27" spans="1:11" x14ac:dyDescent="0.2">
      <c r="A27" s="23" t="s">
        <v>93</v>
      </c>
      <c r="B27" s="22">
        <v>1026</v>
      </c>
      <c r="C27" s="21">
        <v>6119</v>
      </c>
      <c r="D27" s="21" t="s">
        <v>87</v>
      </c>
      <c r="E27" s="25">
        <v>9</v>
      </c>
      <c r="F27" s="25">
        <v>14</v>
      </c>
      <c r="G27" s="25">
        <f>F27-E27</f>
        <v>5</v>
      </c>
      <c r="H27" s="25">
        <f>IF(F27&gt;50,G27*0.2,G27*0.1)</f>
        <v>0.5</v>
      </c>
      <c r="I27" s="21" t="s">
        <v>114</v>
      </c>
      <c r="J27" s="21" t="s">
        <v>115</v>
      </c>
      <c r="K27" s="21" t="s">
        <v>74</v>
      </c>
    </row>
    <row r="28" spans="1:11" x14ac:dyDescent="0.2">
      <c r="A28" s="23" t="s">
        <v>93</v>
      </c>
      <c r="B28" s="22">
        <v>1027</v>
      </c>
      <c r="C28" s="21">
        <v>6119</v>
      </c>
      <c r="D28" s="21" t="s">
        <v>87</v>
      </c>
      <c r="E28" s="25">
        <v>9</v>
      </c>
      <c r="F28" s="25">
        <v>14</v>
      </c>
      <c r="G28" s="25">
        <f>F28-E28</f>
        <v>5</v>
      </c>
      <c r="H28" s="25">
        <f>IF(F28&gt;50,G28*0.2,G28*0.1)</f>
        <v>0.5</v>
      </c>
      <c r="I28" s="21" t="s">
        <v>110</v>
      </c>
      <c r="J28" s="21" t="s">
        <v>111</v>
      </c>
      <c r="K28" s="21" t="s">
        <v>67</v>
      </c>
    </row>
    <row r="29" spans="1:11" x14ac:dyDescent="0.2">
      <c r="A29" s="23" t="s">
        <v>93</v>
      </c>
      <c r="B29" s="22">
        <v>1028</v>
      </c>
      <c r="C29" s="21">
        <v>8722</v>
      </c>
      <c r="D29" s="21" t="s">
        <v>72</v>
      </c>
      <c r="E29" s="25">
        <v>344</v>
      </c>
      <c r="F29" s="25">
        <v>502</v>
      </c>
      <c r="G29" s="25">
        <f>F29-E29</f>
        <v>158</v>
      </c>
      <c r="H29" s="25">
        <f>IF(F29&gt;50,G29*0.2,G29*0.1)</f>
        <v>31.6</v>
      </c>
      <c r="I29" s="21" t="s">
        <v>110</v>
      </c>
      <c r="J29" s="21" t="s">
        <v>111</v>
      </c>
      <c r="K29" s="21" t="s">
        <v>77</v>
      </c>
    </row>
    <row r="30" spans="1:11" x14ac:dyDescent="0.2">
      <c r="A30" s="23" t="s">
        <v>93</v>
      </c>
      <c r="B30" s="22">
        <v>1029</v>
      </c>
      <c r="C30" s="21">
        <v>2499</v>
      </c>
      <c r="D30" s="21" t="s">
        <v>85</v>
      </c>
      <c r="E30" s="25">
        <v>6.2</v>
      </c>
      <c r="F30" s="25">
        <v>9.1999999999999993</v>
      </c>
      <c r="G30" s="25">
        <f>F30-E30</f>
        <v>2.9999999999999991</v>
      </c>
      <c r="H30" s="25">
        <f>IF(F30&gt;50,G30*0.2,G30*0.1)</f>
        <v>0.29999999999999993</v>
      </c>
      <c r="I30" s="21" t="s">
        <v>112</v>
      </c>
      <c r="J30" s="21" t="s">
        <v>12</v>
      </c>
      <c r="K30" s="21" t="s">
        <v>77</v>
      </c>
    </row>
    <row r="31" spans="1:11" x14ac:dyDescent="0.2">
      <c r="A31" s="23" t="s">
        <v>93</v>
      </c>
      <c r="B31" s="22">
        <v>1030</v>
      </c>
      <c r="C31" s="21">
        <v>4421</v>
      </c>
      <c r="D31" s="21" t="s">
        <v>68</v>
      </c>
      <c r="E31" s="25">
        <v>45</v>
      </c>
      <c r="F31" s="25">
        <v>87</v>
      </c>
      <c r="G31" s="25">
        <f>F31-E31</f>
        <v>42</v>
      </c>
      <c r="H31" s="25">
        <f>IF(F31&gt;50,G31*0.2,G31*0.1)</f>
        <v>8.4</v>
      </c>
      <c r="I31" s="21" t="s">
        <v>112</v>
      </c>
      <c r="J31" s="21" t="s">
        <v>12</v>
      </c>
      <c r="K31" s="21" t="s">
        <v>67</v>
      </c>
    </row>
    <row r="32" spans="1:11" x14ac:dyDescent="0.2">
      <c r="A32" s="23" t="s">
        <v>93</v>
      </c>
      <c r="B32" s="22">
        <v>1031</v>
      </c>
      <c r="C32" s="21">
        <v>1109</v>
      </c>
      <c r="D32" s="21" t="s">
        <v>84</v>
      </c>
      <c r="E32" s="25">
        <v>3</v>
      </c>
      <c r="F32" s="25">
        <v>8</v>
      </c>
      <c r="G32" s="25">
        <f>F32-E32</f>
        <v>5</v>
      </c>
      <c r="H32" s="25">
        <f>IF(F32&gt;50,G32*0.2,G32*0.1)</f>
        <v>0.5</v>
      </c>
      <c r="I32" s="21" t="s">
        <v>112</v>
      </c>
      <c r="J32" s="21" t="s">
        <v>12</v>
      </c>
      <c r="K32" s="21" t="s">
        <v>70</v>
      </c>
    </row>
    <row r="33" spans="1:11" x14ac:dyDescent="0.2">
      <c r="A33" s="23" t="s">
        <v>93</v>
      </c>
      <c r="B33" s="22">
        <v>1032</v>
      </c>
      <c r="C33" s="21">
        <v>2877</v>
      </c>
      <c r="D33" s="21" t="s">
        <v>86</v>
      </c>
      <c r="E33" s="25">
        <v>11.4</v>
      </c>
      <c r="F33" s="25">
        <v>16.3</v>
      </c>
      <c r="G33" s="25">
        <f>F33-E33</f>
        <v>4.9000000000000004</v>
      </c>
      <c r="H33" s="25">
        <f>IF(F33&gt;50,G33*0.2,G33*0.1)</f>
        <v>0.49000000000000005</v>
      </c>
      <c r="I33" s="21" t="s">
        <v>110</v>
      </c>
      <c r="J33" s="21" t="s">
        <v>111</v>
      </c>
      <c r="K33" s="21" t="s">
        <v>77</v>
      </c>
    </row>
    <row r="34" spans="1:11" x14ac:dyDescent="0.2">
      <c r="A34" s="23" t="s">
        <v>93</v>
      </c>
      <c r="B34" s="22">
        <v>1033</v>
      </c>
      <c r="C34" s="21">
        <v>9822</v>
      </c>
      <c r="D34" s="21" t="s">
        <v>73</v>
      </c>
      <c r="E34" s="25">
        <v>58.3</v>
      </c>
      <c r="F34" s="25">
        <v>98.4</v>
      </c>
      <c r="G34" s="25">
        <f>F34-E34</f>
        <v>40.100000000000009</v>
      </c>
      <c r="H34" s="25">
        <f>IF(F34&gt;50,G34*0.2,G34*0.1)</f>
        <v>8.0200000000000014</v>
      </c>
      <c r="I34" s="21" t="s">
        <v>112</v>
      </c>
      <c r="J34" s="21" t="s">
        <v>12</v>
      </c>
      <c r="K34" s="21" t="s">
        <v>70</v>
      </c>
    </row>
    <row r="35" spans="1:11" x14ac:dyDescent="0.2">
      <c r="A35" s="23" t="s">
        <v>93</v>
      </c>
      <c r="B35" s="22">
        <v>1034</v>
      </c>
      <c r="C35" s="21">
        <v>2877</v>
      </c>
      <c r="D35" s="21" t="s">
        <v>86</v>
      </c>
      <c r="E35" s="25">
        <v>11.4</v>
      </c>
      <c r="F35" s="25">
        <v>16.3</v>
      </c>
      <c r="G35" s="25">
        <f>F35-E35</f>
        <v>4.9000000000000004</v>
      </c>
      <c r="H35" s="25">
        <f>IF(F35&gt;50,G35*0.2,G35*0.1)</f>
        <v>0.49000000000000005</v>
      </c>
      <c r="I35" s="21" t="s">
        <v>112</v>
      </c>
      <c r="J35" s="21" t="s">
        <v>12</v>
      </c>
      <c r="K35" s="21" t="s">
        <v>91</v>
      </c>
    </row>
    <row r="36" spans="1:11" x14ac:dyDescent="0.2">
      <c r="A36" s="23" t="s">
        <v>92</v>
      </c>
      <c r="B36" s="22">
        <v>1035</v>
      </c>
      <c r="C36" s="21">
        <v>2499</v>
      </c>
      <c r="D36" s="21" t="s">
        <v>85</v>
      </c>
      <c r="E36" s="25">
        <v>6.2</v>
      </c>
      <c r="F36" s="25">
        <v>9.1999999999999993</v>
      </c>
      <c r="G36" s="25">
        <f>F36-E36</f>
        <v>2.9999999999999991</v>
      </c>
      <c r="H36" s="25">
        <f>IF(F36&gt;50,G36*0.2,G36*0.1)</f>
        <v>0.29999999999999993</v>
      </c>
      <c r="I36" s="21" t="s">
        <v>114</v>
      </c>
      <c r="J36" s="21" t="s">
        <v>115</v>
      </c>
      <c r="K36" s="21" t="s">
        <v>70</v>
      </c>
    </row>
    <row r="37" spans="1:11" x14ac:dyDescent="0.2">
      <c r="A37" s="23" t="s">
        <v>92</v>
      </c>
      <c r="B37" s="22">
        <v>1036</v>
      </c>
      <c r="C37" s="21">
        <v>2499</v>
      </c>
      <c r="D37" s="21" t="s">
        <v>85</v>
      </c>
      <c r="E37" s="25">
        <v>6.2</v>
      </c>
      <c r="F37" s="25">
        <v>9.1999999999999993</v>
      </c>
      <c r="G37" s="25">
        <f>F37-E37</f>
        <v>2.9999999999999991</v>
      </c>
      <c r="H37" s="25">
        <f>IF(F37&gt;50,G37*0.2,G37*0.1)</f>
        <v>0.29999999999999993</v>
      </c>
      <c r="I37" s="21" t="s">
        <v>112</v>
      </c>
      <c r="J37" s="21" t="s">
        <v>12</v>
      </c>
      <c r="K37" s="21" t="s">
        <v>67</v>
      </c>
    </row>
    <row r="38" spans="1:11" x14ac:dyDescent="0.2">
      <c r="A38" s="23" t="s">
        <v>92</v>
      </c>
      <c r="B38" s="22">
        <v>1037</v>
      </c>
      <c r="C38" s="21">
        <v>6622</v>
      </c>
      <c r="D38" s="21" t="s">
        <v>79</v>
      </c>
      <c r="E38" s="25">
        <v>42</v>
      </c>
      <c r="F38" s="25">
        <v>77</v>
      </c>
      <c r="G38" s="25">
        <f>F38-E38</f>
        <v>35</v>
      </c>
      <c r="H38" s="25">
        <f>IF(F38&gt;50,G38*0.2,G38*0.1)</f>
        <v>7</v>
      </c>
      <c r="I38" s="21" t="s">
        <v>112</v>
      </c>
      <c r="J38" s="21" t="s">
        <v>12</v>
      </c>
      <c r="K38" s="21" t="s">
        <v>67</v>
      </c>
    </row>
    <row r="39" spans="1:11" x14ac:dyDescent="0.2">
      <c r="A39" s="23" t="s">
        <v>92</v>
      </c>
      <c r="B39" s="22">
        <v>1038</v>
      </c>
      <c r="C39" s="21">
        <v>2499</v>
      </c>
      <c r="D39" s="21" t="s">
        <v>85</v>
      </c>
      <c r="E39" s="25">
        <v>6.2</v>
      </c>
      <c r="F39" s="25">
        <v>9.1999999999999993</v>
      </c>
      <c r="G39" s="25">
        <f>F39-E39</f>
        <v>2.9999999999999991</v>
      </c>
      <c r="H39" s="25">
        <f>IF(F39&gt;50,G39*0.2,G39*0.1)</f>
        <v>0.29999999999999993</v>
      </c>
      <c r="I39" s="21" t="s">
        <v>112</v>
      </c>
      <c r="J39" s="21" t="s">
        <v>12</v>
      </c>
      <c r="K39" s="21" t="s">
        <v>67</v>
      </c>
    </row>
    <row r="40" spans="1:11" x14ac:dyDescent="0.2">
      <c r="A40" s="23" t="s">
        <v>92</v>
      </c>
      <c r="B40" s="22">
        <v>1039</v>
      </c>
      <c r="C40" s="21">
        <v>2877</v>
      </c>
      <c r="D40" s="21" t="s">
        <v>86</v>
      </c>
      <c r="E40" s="25">
        <v>11.4</v>
      </c>
      <c r="F40" s="25">
        <v>16.3</v>
      </c>
      <c r="G40" s="25">
        <f>F40-E40</f>
        <v>4.9000000000000004</v>
      </c>
      <c r="H40" s="25">
        <f>IF(F40&gt;50,G40*0.2,G40*0.1)</f>
        <v>0.49000000000000005</v>
      </c>
      <c r="I40" s="21" t="s">
        <v>112</v>
      </c>
      <c r="J40" s="21" t="s">
        <v>12</v>
      </c>
      <c r="K40" s="21" t="s">
        <v>70</v>
      </c>
    </row>
    <row r="41" spans="1:11" x14ac:dyDescent="0.2">
      <c r="A41" s="23" t="s">
        <v>92</v>
      </c>
      <c r="B41" s="22">
        <v>1040</v>
      </c>
      <c r="C41" s="21">
        <v>1109</v>
      </c>
      <c r="D41" s="21" t="s">
        <v>84</v>
      </c>
      <c r="E41" s="25">
        <v>3</v>
      </c>
      <c r="F41" s="25">
        <v>8</v>
      </c>
      <c r="G41" s="25">
        <f>F41-E41</f>
        <v>5</v>
      </c>
      <c r="H41" s="25">
        <f>IF(F41&gt;50,G41*0.2,G41*0.1)</f>
        <v>0.5</v>
      </c>
      <c r="I41" s="21" t="s">
        <v>112</v>
      </c>
      <c r="J41" s="21" t="s">
        <v>12</v>
      </c>
      <c r="K41" s="21" t="s">
        <v>77</v>
      </c>
    </row>
    <row r="42" spans="1:11" x14ac:dyDescent="0.2">
      <c r="A42" s="23" t="s">
        <v>92</v>
      </c>
      <c r="B42" s="22">
        <v>1041</v>
      </c>
      <c r="C42" s="21">
        <v>2499</v>
      </c>
      <c r="D42" s="21" t="s">
        <v>85</v>
      </c>
      <c r="E42" s="25">
        <v>6.2</v>
      </c>
      <c r="F42" s="25">
        <v>9.1999999999999993</v>
      </c>
      <c r="G42" s="25">
        <f>F42-E42</f>
        <v>2.9999999999999991</v>
      </c>
      <c r="H42" s="25">
        <f>IF(F42&gt;50,G42*0.2,G42*0.1)</f>
        <v>0.29999999999999993</v>
      </c>
      <c r="I42" s="21" t="s">
        <v>110</v>
      </c>
      <c r="J42" s="21" t="s">
        <v>111</v>
      </c>
      <c r="K42" s="21" t="s">
        <v>74</v>
      </c>
    </row>
    <row r="43" spans="1:11" x14ac:dyDescent="0.2">
      <c r="A43" s="23" t="s">
        <v>92</v>
      </c>
      <c r="B43" s="22">
        <v>1042</v>
      </c>
      <c r="C43" s="21">
        <v>8722</v>
      </c>
      <c r="D43" s="21" t="s">
        <v>72</v>
      </c>
      <c r="E43" s="25">
        <v>344</v>
      </c>
      <c r="F43" s="25">
        <v>502</v>
      </c>
      <c r="G43" s="25">
        <f>F43-E43</f>
        <v>158</v>
      </c>
      <c r="H43" s="25">
        <f>IF(F43&gt;50,G43*0.2,G43*0.1)</f>
        <v>31.6</v>
      </c>
      <c r="I43" s="21" t="s">
        <v>113</v>
      </c>
      <c r="J43" s="21" t="s">
        <v>14</v>
      </c>
      <c r="K43" s="21" t="s">
        <v>74</v>
      </c>
    </row>
    <row r="44" spans="1:11" x14ac:dyDescent="0.2">
      <c r="A44" s="23" t="s">
        <v>92</v>
      </c>
      <c r="B44" s="22">
        <v>1043</v>
      </c>
      <c r="C44" s="21">
        <v>2242</v>
      </c>
      <c r="D44" s="21" t="s">
        <v>75</v>
      </c>
      <c r="E44" s="25">
        <v>60</v>
      </c>
      <c r="F44" s="25">
        <v>124</v>
      </c>
      <c r="G44" s="25">
        <f>F44-E44</f>
        <v>64</v>
      </c>
      <c r="H44" s="25">
        <f>IF(F44&gt;50,G44*0.2,G44*0.1)</f>
        <v>12.8</v>
      </c>
      <c r="I44" s="21" t="s">
        <v>113</v>
      </c>
      <c r="J44" s="21" t="s">
        <v>14</v>
      </c>
      <c r="K44" s="21" t="s">
        <v>70</v>
      </c>
    </row>
    <row r="45" spans="1:11" x14ac:dyDescent="0.2">
      <c r="A45" s="23" t="s">
        <v>92</v>
      </c>
      <c r="B45" s="22">
        <v>1044</v>
      </c>
      <c r="C45" s="21">
        <v>2877</v>
      </c>
      <c r="D45" s="21" t="s">
        <v>86</v>
      </c>
      <c r="E45" s="25">
        <v>11.4</v>
      </c>
      <c r="F45" s="25">
        <v>16.3</v>
      </c>
      <c r="G45" s="25">
        <f>F45-E45</f>
        <v>4.9000000000000004</v>
      </c>
      <c r="H45" s="25">
        <f>IF(F45&gt;50,G45*0.2,G45*0.1)</f>
        <v>0.49000000000000005</v>
      </c>
      <c r="I45" s="21" t="s">
        <v>113</v>
      </c>
      <c r="J45" s="21" t="s">
        <v>14</v>
      </c>
      <c r="K45" s="21" t="s">
        <v>70</v>
      </c>
    </row>
    <row r="46" spans="1:11" x14ac:dyDescent="0.2">
      <c r="A46" s="23" t="s">
        <v>92</v>
      </c>
      <c r="B46" s="22">
        <v>1045</v>
      </c>
      <c r="C46" s="21">
        <v>8722</v>
      </c>
      <c r="D46" s="21" t="s">
        <v>72</v>
      </c>
      <c r="E46" s="25">
        <v>344</v>
      </c>
      <c r="F46" s="25">
        <v>502</v>
      </c>
      <c r="G46" s="25">
        <f>F46-E46</f>
        <v>158</v>
      </c>
      <c r="H46" s="25">
        <f>IF(F46&gt;50,G46*0.2,G46*0.1)</f>
        <v>31.6</v>
      </c>
      <c r="I46" s="21" t="s">
        <v>114</v>
      </c>
      <c r="J46" s="21" t="s">
        <v>115</v>
      </c>
      <c r="K46" s="21" t="s">
        <v>77</v>
      </c>
    </row>
    <row r="47" spans="1:11" x14ac:dyDescent="0.2">
      <c r="A47" s="23" t="s">
        <v>92</v>
      </c>
      <c r="B47" s="22">
        <v>1046</v>
      </c>
      <c r="C47" s="21">
        <v>6119</v>
      </c>
      <c r="D47" s="21" t="s">
        <v>87</v>
      </c>
      <c r="E47" s="25">
        <v>9</v>
      </c>
      <c r="F47" s="25">
        <v>14</v>
      </c>
      <c r="G47" s="25">
        <f>F47-E47</f>
        <v>5</v>
      </c>
      <c r="H47" s="25">
        <f>IF(F47&gt;50,G47*0.2,G47*0.1)</f>
        <v>0.5</v>
      </c>
      <c r="I47" s="21" t="s">
        <v>112</v>
      </c>
      <c r="J47" s="21" t="s">
        <v>12</v>
      </c>
      <c r="K47" s="21" t="s">
        <v>71</v>
      </c>
    </row>
    <row r="48" spans="1:11" x14ac:dyDescent="0.2">
      <c r="A48" s="23" t="s">
        <v>92</v>
      </c>
      <c r="B48" s="22">
        <v>1047</v>
      </c>
      <c r="C48" s="21">
        <v>6622</v>
      </c>
      <c r="D48" s="21" t="s">
        <v>79</v>
      </c>
      <c r="E48" s="25">
        <v>42</v>
      </c>
      <c r="F48" s="25">
        <v>77</v>
      </c>
      <c r="G48" s="25">
        <f>F48-E48</f>
        <v>35</v>
      </c>
      <c r="H48" s="25">
        <f>IF(F48&gt;50,G48*0.2,G48*0.1)</f>
        <v>7</v>
      </c>
      <c r="I48" s="21" t="s">
        <v>114</v>
      </c>
      <c r="J48" s="21" t="s">
        <v>115</v>
      </c>
      <c r="K48" s="21" t="s">
        <v>77</v>
      </c>
    </row>
    <row r="49" spans="1:11" x14ac:dyDescent="0.2">
      <c r="A49" s="23" t="s">
        <v>92</v>
      </c>
      <c r="B49" s="22">
        <v>1048</v>
      </c>
      <c r="C49" s="21">
        <v>8722</v>
      </c>
      <c r="D49" s="21" t="s">
        <v>72</v>
      </c>
      <c r="E49" s="25">
        <v>344</v>
      </c>
      <c r="F49" s="25">
        <v>502</v>
      </c>
      <c r="G49" s="25">
        <f>F49-E49</f>
        <v>158</v>
      </c>
      <c r="H49" s="25">
        <f>IF(F49&gt;50,G49*0.2,G49*0.1)</f>
        <v>31.6</v>
      </c>
      <c r="I49" s="21" t="s">
        <v>110</v>
      </c>
      <c r="J49" s="21" t="s">
        <v>111</v>
      </c>
      <c r="K49" s="21" t="s">
        <v>77</v>
      </c>
    </row>
    <row r="50" spans="1:11" x14ac:dyDescent="0.2">
      <c r="A50" s="23" t="s">
        <v>90</v>
      </c>
      <c r="B50" s="22">
        <v>1049</v>
      </c>
      <c r="C50" s="21">
        <v>2499</v>
      </c>
      <c r="D50" s="21" t="s">
        <v>85</v>
      </c>
      <c r="E50" s="25">
        <v>6.2</v>
      </c>
      <c r="F50" s="25">
        <v>9.1999999999999993</v>
      </c>
      <c r="G50" s="25">
        <f>F50-E50</f>
        <v>2.9999999999999991</v>
      </c>
      <c r="H50" s="25">
        <f>IF(F50&gt;50,G50*0.2,G50*0.1)</f>
        <v>0.29999999999999993</v>
      </c>
      <c r="I50" s="21" t="s">
        <v>110</v>
      </c>
      <c r="J50" s="21" t="s">
        <v>111</v>
      </c>
      <c r="K50" s="21" t="s">
        <v>91</v>
      </c>
    </row>
    <row r="51" spans="1:11" x14ac:dyDescent="0.2">
      <c r="A51" s="23" t="s">
        <v>90</v>
      </c>
      <c r="B51" s="22">
        <v>1050</v>
      </c>
      <c r="C51" s="21">
        <v>2877</v>
      </c>
      <c r="D51" s="21" t="s">
        <v>86</v>
      </c>
      <c r="E51" s="25">
        <v>11.4</v>
      </c>
      <c r="F51" s="25">
        <v>16.3</v>
      </c>
      <c r="G51" s="25">
        <f>F51-E51</f>
        <v>4.9000000000000004</v>
      </c>
      <c r="H51" s="25">
        <f>IF(F51&gt;50,G51*0.2,G51*0.1)</f>
        <v>0.49000000000000005</v>
      </c>
      <c r="I51" s="21" t="s">
        <v>110</v>
      </c>
      <c r="J51" s="21" t="s">
        <v>111</v>
      </c>
      <c r="K51" s="21" t="s">
        <v>77</v>
      </c>
    </row>
    <row r="52" spans="1:11" x14ac:dyDescent="0.2">
      <c r="A52" s="23" t="s">
        <v>90</v>
      </c>
      <c r="B52" s="22">
        <v>1051</v>
      </c>
      <c r="C52" s="21">
        <v>6119</v>
      </c>
      <c r="D52" s="21" t="s">
        <v>87</v>
      </c>
      <c r="E52" s="25">
        <v>9</v>
      </c>
      <c r="F52" s="25">
        <v>14</v>
      </c>
      <c r="G52" s="25">
        <f>F52-E52</f>
        <v>5</v>
      </c>
      <c r="H52" s="25">
        <f>IF(F52&gt;50,G52*0.2,G52*0.1)</f>
        <v>0.5</v>
      </c>
      <c r="I52" s="21" t="s">
        <v>113</v>
      </c>
      <c r="J52" s="21" t="s">
        <v>14</v>
      </c>
      <c r="K52" s="21" t="s">
        <v>71</v>
      </c>
    </row>
    <row r="53" spans="1:11" x14ac:dyDescent="0.2">
      <c r="A53" s="23" t="s">
        <v>90</v>
      </c>
      <c r="B53" s="22">
        <v>1052</v>
      </c>
      <c r="C53" s="21">
        <v>6622</v>
      </c>
      <c r="D53" s="21" t="s">
        <v>79</v>
      </c>
      <c r="E53" s="25">
        <v>42</v>
      </c>
      <c r="F53" s="25">
        <v>77</v>
      </c>
      <c r="G53" s="25">
        <f>F53-E53</f>
        <v>35</v>
      </c>
      <c r="H53" s="25">
        <f>IF(F53&gt;50,G53*0.2,G53*0.1)</f>
        <v>7</v>
      </c>
      <c r="I53" s="21" t="s">
        <v>113</v>
      </c>
      <c r="J53" s="21" t="s">
        <v>14</v>
      </c>
      <c r="K53" s="21" t="s">
        <v>77</v>
      </c>
    </row>
    <row r="54" spans="1:11" x14ac:dyDescent="0.2">
      <c r="A54" s="23" t="s">
        <v>90</v>
      </c>
      <c r="B54" s="22">
        <v>1053</v>
      </c>
      <c r="C54" s="21">
        <v>2242</v>
      </c>
      <c r="D54" s="21" t="s">
        <v>75</v>
      </c>
      <c r="E54" s="25">
        <v>60</v>
      </c>
      <c r="F54" s="25">
        <v>124</v>
      </c>
      <c r="G54" s="25">
        <f>F54-E54</f>
        <v>64</v>
      </c>
      <c r="H54" s="25">
        <f>IF(F54&gt;50,G54*0.2,G54*0.1)</f>
        <v>12.8</v>
      </c>
      <c r="I54" s="21" t="s">
        <v>110</v>
      </c>
      <c r="J54" s="21" t="s">
        <v>111</v>
      </c>
      <c r="K54" s="21" t="s">
        <v>70</v>
      </c>
    </row>
    <row r="55" spans="1:11" x14ac:dyDescent="0.2">
      <c r="A55" s="23" t="s">
        <v>90</v>
      </c>
      <c r="B55" s="22">
        <v>1054</v>
      </c>
      <c r="C55" s="21">
        <v>4421</v>
      </c>
      <c r="D55" s="21" t="s">
        <v>68</v>
      </c>
      <c r="E55" s="25">
        <v>45</v>
      </c>
      <c r="F55" s="25">
        <v>87</v>
      </c>
      <c r="G55" s="25">
        <f>F55-E55</f>
        <v>42</v>
      </c>
      <c r="H55" s="25">
        <f>IF(F55&gt;50,G55*0.2,G55*0.1)</f>
        <v>8.4</v>
      </c>
      <c r="I55" s="21" t="s">
        <v>113</v>
      </c>
      <c r="J55" s="21" t="s">
        <v>14</v>
      </c>
      <c r="K55" s="21" t="s">
        <v>67</v>
      </c>
    </row>
    <row r="56" spans="1:11" x14ac:dyDescent="0.2">
      <c r="A56" s="23" t="s">
        <v>90</v>
      </c>
      <c r="B56" s="22">
        <v>1055</v>
      </c>
      <c r="C56" s="21">
        <v>6119</v>
      </c>
      <c r="D56" s="21" t="s">
        <v>87</v>
      </c>
      <c r="E56" s="25">
        <v>9</v>
      </c>
      <c r="F56" s="25">
        <v>14</v>
      </c>
      <c r="G56" s="25">
        <f>F56-E56</f>
        <v>5</v>
      </c>
      <c r="H56" s="25">
        <f>IF(F56&gt;50,G56*0.2,G56*0.1)</f>
        <v>0.5</v>
      </c>
      <c r="I56" s="21" t="s">
        <v>112</v>
      </c>
      <c r="J56" s="21" t="s">
        <v>12</v>
      </c>
      <c r="K56" s="21" t="s">
        <v>67</v>
      </c>
    </row>
    <row r="57" spans="1:11" x14ac:dyDescent="0.2">
      <c r="A57" s="23" t="s">
        <v>90</v>
      </c>
      <c r="B57" s="22">
        <v>1056</v>
      </c>
      <c r="C57" s="21">
        <v>1109</v>
      </c>
      <c r="D57" s="21" t="s">
        <v>84</v>
      </c>
      <c r="E57" s="25">
        <v>3</v>
      </c>
      <c r="F57" s="25">
        <v>8</v>
      </c>
      <c r="G57" s="25">
        <f>F57-E57</f>
        <v>5</v>
      </c>
      <c r="H57" s="25">
        <f>IF(F57&gt;50,G57*0.2,G57*0.1)</f>
        <v>0.5</v>
      </c>
      <c r="I57" s="21" t="s">
        <v>113</v>
      </c>
      <c r="J57" s="21" t="s">
        <v>14</v>
      </c>
      <c r="K57" s="21" t="s">
        <v>70</v>
      </c>
    </row>
    <row r="58" spans="1:11" x14ac:dyDescent="0.2">
      <c r="A58" s="23" t="s">
        <v>90</v>
      </c>
      <c r="B58" s="22">
        <v>1057</v>
      </c>
      <c r="C58" s="21">
        <v>2499</v>
      </c>
      <c r="D58" s="21" t="s">
        <v>85</v>
      </c>
      <c r="E58" s="25">
        <v>6.2</v>
      </c>
      <c r="F58" s="25">
        <v>9.1999999999999993</v>
      </c>
      <c r="G58" s="25">
        <f>F58-E58</f>
        <v>2.9999999999999991</v>
      </c>
      <c r="H58" s="25">
        <f>IF(F58&gt;50,G58*0.2,G58*0.1)</f>
        <v>0.29999999999999993</v>
      </c>
      <c r="I58" s="21" t="s">
        <v>112</v>
      </c>
      <c r="J58" s="21" t="s">
        <v>12</v>
      </c>
      <c r="K58" s="21" t="s">
        <v>70</v>
      </c>
    </row>
    <row r="59" spans="1:11" x14ac:dyDescent="0.2">
      <c r="A59" s="23" t="s">
        <v>90</v>
      </c>
      <c r="B59" s="22">
        <v>1058</v>
      </c>
      <c r="C59" s="21">
        <v>6119</v>
      </c>
      <c r="D59" s="21" t="s">
        <v>87</v>
      </c>
      <c r="E59" s="25">
        <v>9</v>
      </c>
      <c r="F59" s="25">
        <v>14</v>
      </c>
      <c r="G59" s="25">
        <f>F59-E59</f>
        <v>5</v>
      </c>
      <c r="H59" s="25">
        <f>IF(F59&gt;50,G59*0.2,G59*0.1)</f>
        <v>0.5</v>
      </c>
      <c r="I59" s="21" t="s">
        <v>114</v>
      </c>
      <c r="J59" s="21" t="s">
        <v>115</v>
      </c>
      <c r="K59" s="21" t="s">
        <v>77</v>
      </c>
    </row>
    <row r="60" spans="1:11" x14ac:dyDescent="0.2">
      <c r="A60" s="23" t="s">
        <v>90</v>
      </c>
      <c r="B60" s="22">
        <v>1059</v>
      </c>
      <c r="C60" s="21">
        <v>2242</v>
      </c>
      <c r="D60" s="21" t="s">
        <v>75</v>
      </c>
      <c r="E60" s="25">
        <v>60</v>
      </c>
      <c r="F60" s="25">
        <v>124</v>
      </c>
      <c r="G60" s="25">
        <f>F60-E60</f>
        <v>64</v>
      </c>
      <c r="H60" s="25">
        <f>IF(F60&gt;50,G60*0.2,G60*0.1)</f>
        <v>12.8</v>
      </c>
      <c r="I60" s="21" t="s">
        <v>113</v>
      </c>
      <c r="J60" s="21" t="s">
        <v>14</v>
      </c>
      <c r="K60" s="21" t="s">
        <v>77</v>
      </c>
    </row>
    <row r="61" spans="1:11" x14ac:dyDescent="0.2">
      <c r="A61" s="23" t="s">
        <v>90</v>
      </c>
      <c r="B61" s="22">
        <v>1060</v>
      </c>
      <c r="C61" s="21">
        <v>6119</v>
      </c>
      <c r="D61" s="21" t="s">
        <v>87</v>
      </c>
      <c r="E61" s="25">
        <v>9</v>
      </c>
      <c r="F61" s="25">
        <v>14</v>
      </c>
      <c r="G61" s="25">
        <f>F61-E61</f>
        <v>5</v>
      </c>
      <c r="H61" s="25">
        <f>IF(F61&gt;50,G61*0.2,G61*0.1)</f>
        <v>0.5</v>
      </c>
      <c r="I61" s="21" t="s">
        <v>113</v>
      </c>
      <c r="J61" s="21" t="s">
        <v>14</v>
      </c>
      <c r="K61" s="21" t="s">
        <v>67</v>
      </c>
    </row>
    <row r="62" spans="1:11" x14ac:dyDescent="0.2">
      <c r="A62" s="23" t="s">
        <v>89</v>
      </c>
      <c r="B62" s="22">
        <v>1061</v>
      </c>
      <c r="C62" s="21">
        <v>1109</v>
      </c>
      <c r="D62" s="21" t="s">
        <v>84</v>
      </c>
      <c r="E62" s="25">
        <v>3</v>
      </c>
      <c r="F62" s="25">
        <v>8</v>
      </c>
      <c r="G62" s="25">
        <f>F62-E62</f>
        <v>5</v>
      </c>
      <c r="H62" s="25">
        <f>IF(F62&gt;50,G62*0.2,G62*0.1)</f>
        <v>0.5</v>
      </c>
      <c r="I62" s="21" t="s">
        <v>113</v>
      </c>
      <c r="J62" s="21" t="s">
        <v>14</v>
      </c>
      <c r="K62" s="21" t="s">
        <v>67</v>
      </c>
    </row>
    <row r="63" spans="1:11" x14ac:dyDescent="0.2">
      <c r="A63" s="23" t="s">
        <v>89</v>
      </c>
      <c r="B63" s="22">
        <v>1062</v>
      </c>
      <c r="C63" s="21">
        <v>2499</v>
      </c>
      <c r="D63" s="21" t="s">
        <v>85</v>
      </c>
      <c r="E63" s="25">
        <v>6.2</v>
      </c>
      <c r="F63" s="25">
        <v>9.1999999999999993</v>
      </c>
      <c r="G63" s="25">
        <f>F63-E63</f>
        <v>2.9999999999999991</v>
      </c>
      <c r="H63" s="25">
        <f>IF(F63&gt;50,G63*0.2,G63*0.1)</f>
        <v>0.29999999999999993</v>
      </c>
      <c r="I63" s="21" t="s">
        <v>110</v>
      </c>
      <c r="J63" s="21" t="s">
        <v>111</v>
      </c>
      <c r="K63" s="21" t="s">
        <v>77</v>
      </c>
    </row>
    <row r="64" spans="1:11" x14ac:dyDescent="0.2">
      <c r="A64" s="23" t="s">
        <v>89</v>
      </c>
      <c r="B64" s="22">
        <v>1063</v>
      </c>
      <c r="C64" s="21">
        <v>1109</v>
      </c>
      <c r="D64" s="21" t="s">
        <v>84</v>
      </c>
      <c r="E64" s="25">
        <v>3</v>
      </c>
      <c r="F64" s="25">
        <v>8</v>
      </c>
      <c r="G64" s="25">
        <f>F64-E64</f>
        <v>5</v>
      </c>
      <c r="H64" s="25">
        <f>IF(F64&gt;50,G64*0.2,G64*0.1)</f>
        <v>0.5</v>
      </c>
      <c r="I64" s="21" t="s">
        <v>113</v>
      </c>
      <c r="J64" s="21" t="s">
        <v>14</v>
      </c>
      <c r="K64" s="21" t="s">
        <v>70</v>
      </c>
    </row>
    <row r="65" spans="1:11" x14ac:dyDescent="0.2">
      <c r="A65" s="23" t="s">
        <v>89</v>
      </c>
      <c r="B65" s="22">
        <v>1064</v>
      </c>
      <c r="C65" s="21">
        <v>2499</v>
      </c>
      <c r="D65" s="21" t="s">
        <v>85</v>
      </c>
      <c r="E65" s="25">
        <v>6.2</v>
      </c>
      <c r="F65" s="25">
        <v>9.1999999999999993</v>
      </c>
      <c r="G65" s="25">
        <f>F65-E65</f>
        <v>2.9999999999999991</v>
      </c>
      <c r="H65" s="25">
        <f>IF(F65&gt;50,G65*0.2,G65*0.1)</f>
        <v>0.29999999999999993</v>
      </c>
      <c r="I65" s="21" t="s">
        <v>114</v>
      </c>
      <c r="J65" s="21" t="s">
        <v>115</v>
      </c>
      <c r="K65" s="21" t="s">
        <v>77</v>
      </c>
    </row>
    <row r="66" spans="1:11" x14ac:dyDescent="0.2">
      <c r="A66" s="23" t="s">
        <v>89</v>
      </c>
      <c r="B66" s="22">
        <v>1065</v>
      </c>
      <c r="C66" s="21">
        <v>2499</v>
      </c>
      <c r="D66" s="21" t="s">
        <v>85</v>
      </c>
      <c r="E66" s="25">
        <v>6.2</v>
      </c>
      <c r="F66" s="25">
        <v>9.1999999999999993</v>
      </c>
      <c r="G66" s="25">
        <f>F66-E66</f>
        <v>2.9999999999999991</v>
      </c>
      <c r="H66" s="25">
        <f>IF(F66&gt;50,G66*0.2,G66*0.1)</f>
        <v>0.29999999999999993</v>
      </c>
      <c r="I66" s="21" t="s">
        <v>113</v>
      </c>
      <c r="J66" s="21" t="s">
        <v>14</v>
      </c>
      <c r="K66" s="21" t="s">
        <v>74</v>
      </c>
    </row>
    <row r="67" spans="1:11" x14ac:dyDescent="0.2">
      <c r="A67" s="23" t="s">
        <v>89</v>
      </c>
      <c r="B67" s="22">
        <v>1066</v>
      </c>
      <c r="C67" s="21">
        <v>2877</v>
      </c>
      <c r="D67" s="21" t="s">
        <v>86</v>
      </c>
      <c r="E67" s="25">
        <v>11.4</v>
      </c>
      <c r="F67" s="25">
        <v>16.3</v>
      </c>
      <c r="G67" s="25">
        <f>F67-E67</f>
        <v>4.9000000000000004</v>
      </c>
      <c r="H67" s="25">
        <f>IF(F67&gt;50,G67*0.2,G67*0.1)</f>
        <v>0.49000000000000005</v>
      </c>
      <c r="I67" s="21" t="s">
        <v>113</v>
      </c>
      <c r="J67" s="21" t="s">
        <v>14</v>
      </c>
      <c r="K67" s="21" t="s">
        <v>67</v>
      </c>
    </row>
    <row r="68" spans="1:11" x14ac:dyDescent="0.2">
      <c r="A68" s="23" t="s">
        <v>89</v>
      </c>
      <c r="B68" s="22">
        <v>1067</v>
      </c>
      <c r="C68" s="21">
        <v>2877</v>
      </c>
      <c r="D68" s="21" t="s">
        <v>86</v>
      </c>
      <c r="E68" s="25">
        <v>11.4</v>
      </c>
      <c r="F68" s="25">
        <v>16.3</v>
      </c>
      <c r="G68" s="25">
        <f>F68-E68</f>
        <v>4.9000000000000004</v>
      </c>
      <c r="H68" s="25">
        <f>IF(F68&gt;50,G68*0.2,G68*0.1)</f>
        <v>0.49000000000000005</v>
      </c>
      <c r="I68" s="21" t="s">
        <v>113</v>
      </c>
      <c r="J68" s="21" t="s">
        <v>14</v>
      </c>
      <c r="K68" s="21" t="s">
        <v>71</v>
      </c>
    </row>
    <row r="69" spans="1:11" x14ac:dyDescent="0.2">
      <c r="A69" s="23" t="s">
        <v>89</v>
      </c>
      <c r="B69" s="22">
        <v>1068</v>
      </c>
      <c r="C69" s="21">
        <v>6119</v>
      </c>
      <c r="D69" s="21" t="s">
        <v>87</v>
      </c>
      <c r="E69" s="25">
        <v>9</v>
      </c>
      <c r="F69" s="25">
        <v>14</v>
      </c>
      <c r="G69" s="25">
        <f>F69-E69</f>
        <v>5</v>
      </c>
      <c r="H69" s="25">
        <f>IF(F69&gt;50,G69*0.2,G69*0.1)</f>
        <v>0.5</v>
      </c>
      <c r="I69" s="21" t="s">
        <v>112</v>
      </c>
      <c r="J69" s="21" t="s">
        <v>12</v>
      </c>
      <c r="K69" s="21" t="s">
        <v>70</v>
      </c>
    </row>
    <row r="70" spans="1:11" x14ac:dyDescent="0.2">
      <c r="A70" s="23" t="s">
        <v>89</v>
      </c>
      <c r="B70" s="22">
        <v>1069</v>
      </c>
      <c r="C70" s="21">
        <v>1109</v>
      </c>
      <c r="D70" s="21" t="s">
        <v>84</v>
      </c>
      <c r="E70" s="25">
        <v>3</v>
      </c>
      <c r="F70" s="25">
        <v>8</v>
      </c>
      <c r="G70" s="25">
        <f>F70-E70</f>
        <v>5</v>
      </c>
      <c r="H70" s="25">
        <f>IF(F70&gt;50,G70*0.2,G70*0.1)</f>
        <v>0.5</v>
      </c>
      <c r="I70" s="21" t="s">
        <v>113</v>
      </c>
      <c r="J70" s="21" t="s">
        <v>14</v>
      </c>
      <c r="K70" s="21" t="s">
        <v>77</v>
      </c>
    </row>
    <row r="71" spans="1:11" x14ac:dyDescent="0.2">
      <c r="A71" s="23" t="s">
        <v>89</v>
      </c>
      <c r="B71" s="22">
        <v>1070</v>
      </c>
      <c r="C71" s="21">
        <v>2499</v>
      </c>
      <c r="D71" s="21" t="s">
        <v>85</v>
      </c>
      <c r="E71" s="25">
        <v>6.2</v>
      </c>
      <c r="F71" s="25">
        <v>9.1999999999999993</v>
      </c>
      <c r="G71" s="25">
        <f>F71-E71</f>
        <v>2.9999999999999991</v>
      </c>
      <c r="H71" s="25">
        <f>IF(F71&gt;50,G71*0.2,G71*0.1)</f>
        <v>0.29999999999999993</v>
      </c>
      <c r="I71" s="21" t="s">
        <v>114</v>
      </c>
      <c r="J71" s="21" t="s">
        <v>115</v>
      </c>
      <c r="K71" s="21" t="s">
        <v>77</v>
      </c>
    </row>
    <row r="72" spans="1:11" x14ac:dyDescent="0.2">
      <c r="A72" s="23" t="s">
        <v>89</v>
      </c>
      <c r="B72" s="22">
        <v>1071</v>
      </c>
      <c r="C72" s="21">
        <v>1109</v>
      </c>
      <c r="D72" s="21" t="s">
        <v>84</v>
      </c>
      <c r="E72" s="25">
        <v>3</v>
      </c>
      <c r="F72" s="25">
        <v>8</v>
      </c>
      <c r="G72" s="25">
        <f>F72-E72</f>
        <v>5</v>
      </c>
      <c r="H72" s="25">
        <f>IF(F72&gt;50,G72*0.2,G72*0.1)</f>
        <v>0.5</v>
      </c>
      <c r="I72" s="21" t="s">
        <v>110</v>
      </c>
      <c r="J72" s="21" t="s">
        <v>111</v>
      </c>
      <c r="K72" s="21" t="s">
        <v>77</v>
      </c>
    </row>
    <row r="73" spans="1:11" x14ac:dyDescent="0.2">
      <c r="A73" s="23" t="s">
        <v>89</v>
      </c>
      <c r="B73" s="22">
        <v>1072</v>
      </c>
      <c r="C73" s="21">
        <v>1109</v>
      </c>
      <c r="D73" s="21" t="s">
        <v>84</v>
      </c>
      <c r="E73" s="25">
        <v>3</v>
      </c>
      <c r="F73" s="25">
        <v>8</v>
      </c>
      <c r="G73" s="25">
        <f>F73-E73</f>
        <v>5</v>
      </c>
      <c r="H73" s="25">
        <f>IF(F73&gt;50,G73*0.2,G73*0.1)</f>
        <v>0.5</v>
      </c>
      <c r="I73" s="21" t="s">
        <v>113</v>
      </c>
      <c r="J73" s="21" t="s">
        <v>14</v>
      </c>
      <c r="K73" s="21" t="s">
        <v>67</v>
      </c>
    </row>
    <row r="74" spans="1:11" x14ac:dyDescent="0.2">
      <c r="A74" s="23" t="s">
        <v>89</v>
      </c>
      <c r="B74" s="22">
        <v>1073</v>
      </c>
      <c r="C74" s="21">
        <v>6622</v>
      </c>
      <c r="D74" s="21" t="s">
        <v>79</v>
      </c>
      <c r="E74" s="25">
        <v>42</v>
      </c>
      <c r="F74" s="25">
        <v>77</v>
      </c>
      <c r="G74" s="25">
        <f>F74-E74</f>
        <v>35</v>
      </c>
      <c r="H74" s="25">
        <f>IF(F74&gt;50,G74*0.2,G74*0.1)</f>
        <v>7</v>
      </c>
      <c r="I74" s="21" t="s">
        <v>113</v>
      </c>
      <c r="J74" s="21" t="s">
        <v>14</v>
      </c>
      <c r="K74" s="21" t="s">
        <v>70</v>
      </c>
    </row>
    <row r="75" spans="1:11" x14ac:dyDescent="0.2">
      <c r="A75" s="23" t="s">
        <v>89</v>
      </c>
      <c r="B75" s="22">
        <v>1074</v>
      </c>
      <c r="C75" s="21">
        <v>2877</v>
      </c>
      <c r="D75" s="21" t="s">
        <v>86</v>
      </c>
      <c r="E75" s="25">
        <v>11.4</v>
      </c>
      <c r="F75" s="25">
        <v>16.3</v>
      </c>
      <c r="G75" s="25">
        <f>F75-E75</f>
        <v>4.9000000000000004</v>
      </c>
      <c r="H75" s="25">
        <f>IF(F75&gt;50,G75*0.2,G75*0.1)</f>
        <v>0.49000000000000005</v>
      </c>
      <c r="I75" s="21" t="s">
        <v>113</v>
      </c>
      <c r="J75" s="21" t="s">
        <v>14</v>
      </c>
      <c r="K75" s="21" t="s">
        <v>77</v>
      </c>
    </row>
    <row r="76" spans="1:11" x14ac:dyDescent="0.2">
      <c r="A76" s="23" t="s">
        <v>89</v>
      </c>
      <c r="B76" s="22">
        <v>1075</v>
      </c>
      <c r="C76" s="21">
        <v>1109</v>
      </c>
      <c r="D76" s="21" t="s">
        <v>84</v>
      </c>
      <c r="E76" s="25">
        <v>3</v>
      </c>
      <c r="F76" s="25">
        <v>8</v>
      </c>
      <c r="G76" s="25">
        <f>F76-E76</f>
        <v>5</v>
      </c>
      <c r="H76" s="25">
        <f>IF(F76&gt;50,G76*0.2,G76*0.1)</f>
        <v>0.5</v>
      </c>
      <c r="I76" s="21" t="s">
        <v>114</v>
      </c>
      <c r="J76" s="21" t="s">
        <v>115</v>
      </c>
      <c r="K76" s="21" t="s">
        <v>70</v>
      </c>
    </row>
    <row r="77" spans="1:11" x14ac:dyDescent="0.2">
      <c r="A77" s="23" t="s">
        <v>89</v>
      </c>
      <c r="B77" s="22">
        <v>1076</v>
      </c>
      <c r="C77" s="21">
        <v>1109</v>
      </c>
      <c r="D77" s="21" t="s">
        <v>84</v>
      </c>
      <c r="E77" s="25">
        <v>3</v>
      </c>
      <c r="F77" s="25">
        <v>8</v>
      </c>
      <c r="G77" s="25">
        <f>F77-E77</f>
        <v>5</v>
      </c>
      <c r="H77" s="25">
        <f>IF(F77&gt;50,G77*0.2,G77*0.1)</f>
        <v>0.5</v>
      </c>
      <c r="I77" s="21" t="s">
        <v>112</v>
      </c>
      <c r="J77" s="21" t="s">
        <v>12</v>
      </c>
      <c r="K77" s="21" t="s">
        <v>77</v>
      </c>
    </row>
    <row r="78" spans="1:11" x14ac:dyDescent="0.2">
      <c r="A78" s="23" t="s">
        <v>89</v>
      </c>
      <c r="B78" s="22">
        <v>1077</v>
      </c>
      <c r="C78" s="21">
        <v>9822</v>
      </c>
      <c r="D78" s="21" t="s">
        <v>73</v>
      </c>
      <c r="E78" s="25">
        <v>58.3</v>
      </c>
      <c r="F78" s="25">
        <v>98.4</v>
      </c>
      <c r="G78" s="25">
        <f>F78-E78</f>
        <v>40.100000000000009</v>
      </c>
      <c r="H78" s="25">
        <f>IF(F78&gt;50,G78*0.2,G78*0.1)</f>
        <v>8.0200000000000014</v>
      </c>
      <c r="I78" s="21" t="s">
        <v>114</v>
      </c>
      <c r="J78" s="21" t="s">
        <v>115</v>
      </c>
      <c r="K78" s="21" t="s">
        <v>77</v>
      </c>
    </row>
    <row r="79" spans="1:11" x14ac:dyDescent="0.2">
      <c r="A79" s="23" t="s">
        <v>89</v>
      </c>
      <c r="B79" s="22">
        <v>1078</v>
      </c>
      <c r="C79" s="21">
        <v>2877</v>
      </c>
      <c r="D79" s="21" t="s">
        <v>86</v>
      </c>
      <c r="E79" s="25">
        <v>11.4</v>
      </c>
      <c r="F79" s="25">
        <v>16.3</v>
      </c>
      <c r="G79" s="25">
        <f>F79-E79</f>
        <v>4.9000000000000004</v>
      </c>
      <c r="H79" s="25">
        <f>IF(F79&gt;50,G79*0.2,G79*0.1)</f>
        <v>0.49000000000000005</v>
      </c>
      <c r="I79" s="21" t="s">
        <v>112</v>
      </c>
      <c r="J79" s="21" t="s">
        <v>12</v>
      </c>
      <c r="K79" s="21" t="s">
        <v>67</v>
      </c>
    </row>
    <row r="80" spans="1:11" x14ac:dyDescent="0.2">
      <c r="A80" s="23" t="s">
        <v>88</v>
      </c>
      <c r="B80" s="22">
        <v>1079</v>
      </c>
      <c r="C80" s="21">
        <v>2877</v>
      </c>
      <c r="D80" s="21" t="s">
        <v>86</v>
      </c>
      <c r="E80" s="25">
        <v>11.4</v>
      </c>
      <c r="F80" s="25">
        <v>16.3</v>
      </c>
      <c r="G80" s="25">
        <f>F80-E80</f>
        <v>4.9000000000000004</v>
      </c>
      <c r="H80" s="25">
        <f>IF(F80&gt;50,G80*0.2,G80*0.1)</f>
        <v>0.49000000000000005</v>
      </c>
      <c r="I80" s="21" t="s">
        <v>112</v>
      </c>
      <c r="J80" s="21" t="s">
        <v>12</v>
      </c>
      <c r="K80" s="21" t="s">
        <v>74</v>
      </c>
    </row>
    <row r="81" spans="1:11" x14ac:dyDescent="0.2">
      <c r="A81" s="23" t="s">
        <v>88</v>
      </c>
      <c r="B81" s="22">
        <v>1080</v>
      </c>
      <c r="C81" s="21">
        <v>4421</v>
      </c>
      <c r="D81" s="21" t="s">
        <v>68</v>
      </c>
      <c r="E81" s="25">
        <v>45</v>
      </c>
      <c r="F81" s="25">
        <v>87</v>
      </c>
      <c r="G81" s="25">
        <f>F81-E81</f>
        <v>42</v>
      </c>
      <c r="H81" s="25">
        <f>IF(F81&gt;50,G81*0.2,G81*0.1)</f>
        <v>8.4</v>
      </c>
      <c r="I81" s="21" t="s">
        <v>113</v>
      </c>
      <c r="J81" s="21" t="s">
        <v>14</v>
      </c>
      <c r="K81" s="21" t="s">
        <v>70</v>
      </c>
    </row>
    <row r="82" spans="1:11" x14ac:dyDescent="0.2">
      <c r="A82" s="23" t="s">
        <v>88</v>
      </c>
      <c r="B82" s="22">
        <v>1081</v>
      </c>
      <c r="C82" s="21">
        <v>6119</v>
      </c>
      <c r="D82" s="21" t="s">
        <v>87</v>
      </c>
      <c r="E82" s="25">
        <v>9</v>
      </c>
      <c r="F82" s="25">
        <v>14</v>
      </c>
      <c r="G82" s="25">
        <f>F82-E82</f>
        <v>5</v>
      </c>
      <c r="H82" s="25">
        <f>IF(F82&gt;50,G82*0.2,G82*0.1)</f>
        <v>0.5</v>
      </c>
      <c r="I82" s="21" t="s">
        <v>113</v>
      </c>
      <c r="J82" s="21" t="s">
        <v>14</v>
      </c>
      <c r="K82" s="21" t="s">
        <v>71</v>
      </c>
    </row>
    <row r="83" spans="1:11" x14ac:dyDescent="0.2">
      <c r="A83" s="23" t="s">
        <v>88</v>
      </c>
      <c r="B83" s="22">
        <v>1082</v>
      </c>
      <c r="C83" s="21">
        <v>1109</v>
      </c>
      <c r="D83" s="21" t="s">
        <v>84</v>
      </c>
      <c r="E83" s="25">
        <v>3</v>
      </c>
      <c r="F83" s="25">
        <v>8</v>
      </c>
      <c r="G83" s="25">
        <f>F83-E83</f>
        <v>5</v>
      </c>
      <c r="H83" s="25">
        <f>IF(F83&gt;50,G83*0.2,G83*0.1)</f>
        <v>0.5</v>
      </c>
      <c r="I83" s="21" t="s">
        <v>110</v>
      </c>
      <c r="J83" s="21" t="s">
        <v>111</v>
      </c>
      <c r="K83" s="21" t="s">
        <v>70</v>
      </c>
    </row>
    <row r="84" spans="1:11" x14ac:dyDescent="0.2">
      <c r="A84" s="23" t="s">
        <v>88</v>
      </c>
      <c r="B84" s="22">
        <v>1083</v>
      </c>
      <c r="C84" s="21">
        <v>1109</v>
      </c>
      <c r="D84" s="21" t="s">
        <v>84</v>
      </c>
      <c r="E84" s="25">
        <v>3</v>
      </c>
      <c r="F84" s="25">
        <v>8</v>
      </c>
      <c r="G84" s="25">
        <f>F84-E84</f>
        <v>5</v>
      </c>
      <c r="H84" s="25">
        <f>IF(F84&gt;50,G84*0.2,G84*0.1)</f>
        <v>0.5</v>
      </c>
      <c r="I84" s="21" t="s">
        <v>110</v>
      </c>
      <c r="J84" s="21" t="s">
        <v>111</v>
      </c>
      <c r="K84" s="21" t="s">
        <v>67</v>
      </c>
    </row>
    <row r="85" spans="1:11" x14ac:dyDescent="0.2">
      <c r="A85" s="23" t="s">
        <v>88</v>
      </c>
      <c r="B85" s="22">
        <v>1084</v>
      </c>
      <c r="C85" s="21">
        <v>6119</v>
      </c>
      <c r="D85" s="21" t="s">
        <v>87</v>
      </c>
      <c r="E85" s="25">
        <v>9</v>
      </c>
      <c r="F85" s="25">
        <v>14</v>
      </c>
      <c r="G85" s="25">
        <f>F85-E85</f>
        <v>5</v>
      </c>
      <c r="H85" s="25">
        <f>IF(F85&gt;50,G85*0.2,G85*0.1)</f>
        <v>0.5</v>
      </c>
      <c r="I85" s="21" t="s">
        <v>110</v>
      </c>
      <c r="J85" s="21" t="s">
        <v>111</v>
      </c>
      <c r="K85" s="21" t="s">
        <v>77</v>
      </c>
    </row>
    <row r="86" spans="1:11" x14ac:dyDescent="0.2">
      <c r="A86" s="23" t="s">
        <v>88</v>
      </c>
      <c r="B86" s="22">
        <v>1085</v>
      </c>
      <c r="C86" s="21">
        <v>9822</v>
      </c>
      <c r="D86" s="21" t="s">
        <v>73</v>
      </c>
      <c r="E86" s="25">
        <v>58.3</v>
      </c>
      <c r="F86" s="25">
        <v>98.4</v>
      </c>
      <c r="G86" s="25">
        <f>F86-E86</f>
        <v>40.100000000000009</v>
      </c>
      <c r="H86" s="25">
        <f>IF(F86&gt;50,G86*0.2,G86*0.1)</f>
        <v>8.0200000000000014</v>
      </c>
      <c r="I86" s="21" t="s">
        <v>113</v>
      </c>
      <c r="J86" s="21" t="s">
        <v>14</v>
      </c>
      <c r="K86" s="21" t="s">
        <v>67</v>
      </c>
    </row>
    <row r="87" spans="1:11" x14ac:dyDescent="0.2">
      <c r="A87" s="23" t="s">
        <v>88</v>
      </c>
      <c r="B87" s="22">
        <v>1086</v>
      </c>
      <c r="C87" s="21">
        <v>1109</v>
      </c>
      <c r="D87" s="21" t="s">
        <v>84</v>
      </c>
      <c r="E87" s="25">
        <v>3</v>
      </c>
      <c r="F87" s="25">
        <v>8</v>
      </c>
      <c r="G87" s="25">
        <f>F87-E87</f>
        <v>5</v>
      </c>
      <c r="H87" s="25">
        <f>IF(F87&gt;50,G87*0.2,G87*0.1)</f>
        <v>0.5</v>
      </c>
      <c r="I87" s="21" t="s">
        <v>114</v>
      </c>
      <c r="J87" s="21" t="s">
        <v>115</v>
      </c>
      <c r="K87" s="21" t="s">
        <v>77</v>
      </c>
    </row>
    <row r="88" spans="1:11" x14ac:dyDescent="0.2">
      <c r="A88" s="23" t="s">
        <v>88</v>
      </c>
      <c r="B88" s="22">
        <v>1087</v>
      </c>
      <c r="C88" s="21">
        <v>2499</v>
      </c>
      <c r="D88" s="21" t="s">
        <v>85</v>
      </c>
      <c r="E88" s="25">
        <v>6.2</v>
      </c>
      <c r="F88" s="25">
        <v>9.1999999999999993</v>
      </c>
      <c r="G88" s="25">
        <f>F88-E88</f>
        <v>2.9999999999999991</v>
      </c>
      <c r="H88" s="25">
        <f>IF(F88&gt;50,G88*0.2,G88*0.1)</f>
        <v>0.29999999999999993</v>
      </c>
      <c r="I88" s="21" t="s">
        <v>110</v>
      </c>
      <c r="J88" s="21" t="s">
        <v>111</v>
      </c>
      <c r="K88" s="21" t="s">
        <v>70</v>
      </c>
    </row>
    <row r="89" spans="1:11" x14ac:dyDescent="0.2">
      <c r="A89" s="23" t="s">
        <v>88</v>
      </c>
      <c r="B89" s="22">
        <v>1088</v>
      </c>
      <c r="C89" s="21">
        <v>2499</v>
      </c>
      <c r="D89" s="21" t="s">
        <v>85</v>
      </c>
      <c r="E89" s="25">
        <v>6.2</v>
      </c>
      <c r="F89" s="25">
        <v>9.1999999999999993</v>
      </c>
      <c r="G89" s="25">
        <f>F89-E89</f>
        <v>2.9999999999999991</v>
      </c>
      <c r="H89" s="25">
        <f>IF(F89&gt;50,G89*0.2,G89*0.1)</f>
        <v>0.29999999999999993</v>
      </c>
      <c r="I89" s="21" t="s">
        <v>110</v>
      </c>
      <c r="J89" s="21" t="s">
        <v>111</v>
      </c>
      <c r="K89" s="21" t="s">
        <v>74</v>
      </c>
    </row>
    <row r="90" spans="1:11" x14ac:dyDescent="0.2">
      <c r="A90" s="23" t="s">
        <v>88</v>
      </c>
      <c r="B90" s="22">
        <v>1089</v>
      </c>
      <c r="C90" s="21">
        <v>6119</v>
      </c>
      <c r="D90" s="21" t="s">
        <v>87</v>
      </c>
      <c r="E90" s="25">
        <v>9</v>
      </c>
      <c r="F90" s="25">
        <v>14</v>
      </c>
      <c r="G90" s="25">
        <f>F90-E90</f>
        <v>5</v>
      </c>
      <c r="H90" s="25">
        <f>IF(F90&gt;50,G90*0.2,G90*0.1)</f>
        <v>0.5</v>
      </c>
      <c r="I90" s="21" t="s">
        <v>113</v>
      </c>
      <c r="J90" s="21" t="s">
        <v>14</v>
      </c>
      <c r="K90" s="21" t="s">
        <v>67</v>
      </c>
    </row>
    <row r="91" spans="1:11" x14ac:dyDescent="0.2">
      <c r="A91" s="23" t="s">
        <v>88</v>
      </c>
      <c r="B91" s="22">
        <v>1090</v>
      </c>
      <c r="C91" s="21">
        <v>2877</v>
      </c>
      <c r="D91" s="21" t="s">
        <v>86</v>
      </c>
      <c r="E91" s="25">
        <v>11.4</v>
      </c>
      <c r="F91" s="25">
        <v>16.3</v>
      </c>
      <c r="G91" s="25">
        <f>F91-E91</f>
        <v>4.9000000000000004</v>
      </c>
      <c r="H91" s="25">
        <f>IF(F91&gt;50,G91*0.2,G91*0.1)</f>
        <v>0.49000000000000005</v>
      </c>
      <c r="I91" s="21" t="s">
        <v>110</v>
      </c>
      <c r="J91" s="21" t="s">
        <v>111</v>
      </c>
      <c r="K91" s="21" t="s">
        <v>70</v>
      </c>
    </row>
    <row r="92" spans="1:11" x14ac:dyDescent="0.2">
      <c r="A92" s="23" t="s">
        <v>88</v>
      </c>
      <c r="B92" s="22">
        <v>1091</v>
      </c>
      <c r="C92" s="21">
        <v>2877</v>
      </c>
      <c r="D92" s="21" t="s">
        <v>86</v>
      </c>
      <c r="E92" s="25">
        <v>11.4</v>
      </c>
      <c r="F92" s="25">
        <v>16.3</v>
      </c>
      <c r="G92" s="25">
        <f>F92-E92</f>
        <v>4.9000000000000004</v>
      </c>
      <c r="H92" s="25">
        <f>IF(F92&gt;50,G92*0.2,G92*0.1)</f>
        <v>0.49000000000000005</v>
      </c>
      <c r="I92" s="21" t="s">
        <v>114</v>
      </c>
      <c r="J92" s="21" t="s">
        <v>115</v>
      </c>
      <c r="K92" s="21" t="s">
        <v>67</v>
      </c>
    </row>
    <row r="93" spans="1:11" x14ac:dyDescent="0.2">
      <c r="A93" s="23" t="s">
        <v>88</v>
      </c>
      <c r="B93" s="22">
        <v>1092</v>
      </c>
      <c r="C93" s="21">
        <v>2877</v>
      </c>
      <c r="D93" s="21" t="s">
        <v>86</v>
      </c>
      <c r="E93" s="25">
        <v>11.4</v>
      </c>
      <c r="F93" s="25">
        <v>16.3</v>
      </c>
      <c r="G93" s="25">
        <f>F93-E93</f>
        <v>4.9000000000000004</v>
      </c>
      <c r="H93" s="25">
        <f>IF(F93&gt;50,G93*0.2,G93*0.1)</f>
        <v>0.49000000000000005</v>
      </c>
      <c r="I93" s="21" t="s">
        <v>113</v>
      </c>
      <c r="J93" s="21" t="s">
        <v>14</v>
      </c>
      <c r="K93" s="21" t="s">
        <v>70</v>
      </c>
    </row>
    <row r="94" spans="1:11" x14ac:dyDescent="0.2">
      <c r="A94" s="23" t="s">
        <v>88</v>
      </c>
      <c r="B94" s="22">
        <v>1093</v>
      </c>
      <c r="C94" s="21">
        <v>6119</v>
      </c>
      <c r="D94" s="21" t="s">
        <v>87</v>
      </c>
      <c r="E94" s="25">
        <v>9</v>
      </c>
      <c r="F94" s="25">
        <v>14</v>
      </c>
      <c r="G94" s="25">
        <f>F94-E94</f>
        <v>5</v>
      </c>
      <c r="H94" s="25">
        <f>IF(F94&gt;50,G94*0.2,G94*0.1)</f>
        <v>0.5</v>
      </c>
      <c r="I94" s="21" t="s">
        <v>112</v>
      </c>
      <c r="J94" s="21" t="s">
        <v>12</v>
      </c>
      <c r="K94" s="21" t="s">
        <v>77</v>
      </c>
    </row>
    <row r="95" spans="1:11" x14ac:dyDescent="0.2">
      <c r="A95" s="23" t="s">
        <v>88</v>
      </c>
      <c r="B95" s="22">
        <v>1094</v>
      </c>
      <c r="C95" s="21">
        <v>6119</v>
      </c>
      <c r="D95" s="21" t="s">
        <v>87</v>
      </c>
      <c r="E95" s="25">
        <v>9</v>
      </c>
      <c r="F95" s="25">
        <v>14</v>
      </c>
      <c r="G95" s="25">
        <f>F95-E95</f>
        <v>5</v>
      </c>
      <c r="H95" s="25">
        <f>IF(F95&gt;50,G95*0.2,G95*0.1)</f>
        <v>0.5</v>
      </c>
      <c r="I95" s="21" t="s">
        <v>113</v>
      </c>
      <c r="J95" s="21" t="s">
        <v>14</v>
      </c>
      <c r="K95" s="21" t="s">
        <v>70</v>
      </c>
    </row>
    <row r="96" spans="1:11" x14ac:dyDescent="0.2">
      <c r="A96" s="23" t="s">
        <v>88</v>
      </c>
      <c r="B96" s="22">
        <v>1095</v>
      </c>
      <c r="C96" s="21">
        <v>2499</v>
      </c>
      <c r="D96" s="21" t="s">
        <v>85</v>
      </c>
      <c r="E96" s="25">
        <v>6.2</v>
      </c>
      <c r="F96" s="25">
        <v>9.1999999999999993</v>
      </c>
      <c r="G96" s="25">
        <f>F96-E96</f>
        <v>2.9999999999999991</v>
      </c>
      <c r="H96" s="25">
        <f>IF(F96&gt;50,G96*0.2,G96*0.1)</f>
        <v>0.29999999999999993</v>
      </c>
      <c r="I96" s="21" t="s">
        <v>114</v>
      </c>
      <c r="J96" s="21" t="s">
        <v>115</v>
      </c>
      <c r="K96" s="21" t="s">
        <v>77</v>
      </c>
    </row>
    <row r="97" spans="1:11" x14ac:dyDescent="0.2">
      <c r="A97" s="23" t="s">
        <v>88</v>
      </c>
      <c r="B97" s="22">
        <v>1096</v>
      </c>
      <c r="C97" s="21">
        <v>6119</v>
      </c>
      <c r="D97" s="21" t="s">
        <v>87</v>
      </c>
      <c r="E97" s="25">
        <v>9</v>
      </c>
      <c r="F97" s="25">
        <v>14</v>
      </c>
      <c r="G97" s="25">
        <f>F97-E97</f>
        <v>5</v>
      </c>
      <c r="H97" s="25">
        <f>IF(F97&gt;50,G97*0.2,G97*0.1)</f>
        <v>0.5</v>
      </c>
      <c r="I97" s="21" t="s">
        <v>113</v>
      </c>
      <c r="J97" s="21" t="s">
        <v>14</v>
      </c>
      <c r="K97" s="21" t="s">
        <v>77</v>
      </c>
    </row>
    <row r="98" spans="1:11" x14ac:dyDescent="0.2">
      <c r="A98" s="23" t="s">
        <v>88</v>
      </c>
      <c r="B98" s="22">
        <v>1097</v>
      </c>
      <c r="C98" s="21">
        <v>9212</v>
      </c>
      <c r="D98" s="21" t="s">
        <v>78</v>
      </c>
      <c r="E98" s="25">
        <v>4</v>
      </c>
      <c r="F98" s="25">
        <v>7</v>
      </c>
      <c r="G98" s="25">
        <f>F98-E98</f>
        <v>3</v>
      </c>
      <c r="H98" s="25">
        <f>IF(F98&gt;50,G98*0.2,G98*0.1)</f>
        <v>0.30000000000000004</v>
      </c>
      <c r="I98" s="21" t="s">
        <v>114</v>
      </c>
      <c r="J98" s="21" t="s">
        <v>115</v>
      </c>
      <c r="K98" s="21" t="s">
        <v>67</v>
      </c>
    </row>
    <row r="99" spans="1:11" x14ac:dyDescent="0.2">
      <c r="A99" s="23" t="s">
        <v>88</v>
      </c>
      <c r="B99" s="22">
        <v>1098</v>
      </c>
      <c r="C99" s="21">
        <v>2877</v>
      </c>
      <c r="D99" s="21" t="s">
        <v>86</v>
      </c>
      <c r="E99" s="25">
        <v>11.4</v>
      </c>
      <c r="F99" s="25">
        <v>16.3</v>
      </c>
      <c r="G99" s="25">
        <f>F99-E99</f>
        <v>4.9000000000000004</v>
      </c>
      <c r="H99" s="25">
        <f>IF(F99&gt;50,G99*0.2,G99*0.1)</f>
        <v>0.49000000000000005</v>
      </c>
      <c r="I99" s="21" t="s">
        <v>112</v>
      </c>
      <c r="J99" s="21" t="s">
        <v>12</v>
      </c>
      <c r="K99" s="21" t="s">
        <v>74</v>
      </c>
    </row>
    <row r="100" spans="1:11" x14ac:dyDescent="0.2">
      <c r="A100" s="23" t="s">
        <v>83</v>
      </c>
      <c r="B100" s="22">
        <v>1099</v>
      </c>
      <c r="C100" s="21">
        <v>2877</v>
      </c>
      <c r="D100" s="21" t="s">
        <v>86</v>
      </c>
      <c r="E100" s="25">
        <v>11.4</v>
      </c>
      <c r="F100" s="25">
        <v>16.3</v>
      </c>
      <c r="G100" s="25">
        <f>F100-E100</f>
        <v>4.9000000000000004</v>
      </c>
      <c r="H100" s="25">
        <f>IF(F100&gt;50,G100*0.2,G100*0.1)</f>
        <v>0.49000000000000005</v>
      </c>
      <c r="I100" s="21" t="s">
        <v>113</v>
      </c>
      <c r="J100" s="21" t="s">
        <v>14</v>
      </c>
      <c r="K100" s="21" t="s">
        <v>70</v>
      </c>
    </row>
    <row r="101" spans="1:11" x14ac:dyDescent="0.2">
      <c r="A101" s="23" t="s">
        <v>83</v>
      </c>
      <c r="B101" s="22">
        <v>1100</v>
      </c>
      <c r="C101" s="21">
        <v>6119</v>
      </c>
      <c r="D101" s="21" t="s">
        <v>87</v>
      </c>
      <c r="E101" s="25">
        <v>9</v>
      </c>
      <c r="F101" s="25">
        <v>14</v>
      </c>
      <c r="G101" s="25">
        <f>F101-E101</f>
        <v>5</v>
      </c>
      <c r="H101" s="25">
        <f>IF(F101&gt;50,G101*0.2,G101*0.1)</f>
        <v>0.5</v>
      </c>
      <c r="I101" s="21" t="s">
        <v>110</v>
      </c>
      <c r="J101" s="21" t="s">
        <v>111</v>
      </c>
      <c r="K101" s="21" t="s">
        <v>71</v>
      </c>
    </row>
    <row r="102" spans="1:11" x14ac:dyDescent="0.2">
      <c r="A102" s="23" t="s">
        <v>83</v>
      </c>
      <c r="B102" s="22">
        <v>1101</v>
      </c>
      <c r="C102" s="21">
        <v>2499</v>
      </c>
      <c r="D102" s="21" t="s">
        <v>85</v>
      </c>
      <c r="E102" s="25">
        <v>6.2</v>
      </c>
      <c r="F102" s="25">
        <v>9.1999999999999993</v>
      </c>
      <c r="G102" s="25">
        <f>F102-E102</f>
        <v>2.9999999999999991</v>
      </c>
      <c r="H102" s="25">
        <f>IF(F102&gt;50,G102*0.2,G102*0.1)</f>
        <v>0.29999999999999993</v>
      </c>
      <c r="I102" s="21" t="s">
        <v>113</v>
      </c>
      <c r="J102" s="21" t="s">
        <v>14</v>
      </c>
      <c r="K102" s="21" t="s">
        <v>70</v>
      </c>
    </row>
    <row r="103" spans="1:11" x14ac:dyDescent="0.2">
      <c r="A103" s="23" t="s">
        <v>83</v>
      </c>
      <c r="B103" s="22">
        <v>1102</v>
      </c>
      <c r="C103" s="21">
        <v>2242</v>
      </c>
      <c r="D103" s="21" t="s">
        <v>75</v>
      </c>
      <c r="E103" s="25">
        <v>60</v>
      </c>
      <c r="F103" s="25">
        <v>124</v>
      </c>
      <c r="G103" s="25">
        <f>F103-E103</f>
        <v>64</v>
      </c>
      <c r="H103" s="25">
        <f>IF(F103&gt;50,G103*0.2,G103*0.1)</f>
        <v>12.8</v>
      </c>
      <c r="I103" s="21" t="s">
        <v>112</v>
      </c>
      <c r="J103" s="21" t="s">
        <v>12</v>
      </c>
      <c r="K103" s="21" t="s">
        <v>67</v>
      </c>
    </row>
    <row r="104" spans="1:11" x14ac:dyDescent="0.2">
      <c r="A104" s="23" t="s">
        <v>83</v>
      </c>
      <c r="B104" s="22">
        <v>1103</v>
      </c>
      <c r="C104" s="21">
        <v>2877</v>
      </c>
      <c r="D104" s="21" t="s">
        <v>86</v>
      </c>
      <c r="E104" s="25">
        <v>11.4</v>
      </c>
      <c r="F104" s="25">
        <v>16.3</v>
      </c>
      <c r="G104" s="25">
        <f>F104-E104</f>
        <v>4.9000000000000004</v>
      </c>
      <c r="H104" s="25">
        <f>IF(F104&gt;50,G104*0.2,G104*0.1)</f>
        <v>0.49000000000000005</v>
      </c>
      <c r="I104" s="21" t="s">
        <v>112</v>
      </c>
      <c r="J104" s="21" t="s">
        <v>12</v>
      </c>
      <c r="K104" s="21" t="s">
        <v>77</v>
      </c>
    </row>
    <row r="105" spans="1:11" x14ac:dyDescent="0.2">
      <c r="A105" s="23" t="s">
        <v>83</v>
      </c>
      <c r="B105" s="22">
        <v>1104</v>
      </c>
      <c r="C105" s="21">
        <v>2877</v>
      </c>
      <c r="D105" s="21" t="s">
        <v>86</v>
      </c>
      <c r="E105" s="25">
        <v>11.4</v>
      </c>
      <c r="F105" s="25">
        <v>16.3</v>
      </c>
      <c r="G105" s="25">
        <f>F105-E105</f>
        <v>4.9000000000000004</v>
      </c>
      <c r="H105" s="25">
        <f>IF(F105&gt;50,G105*0.2,G105*0.1)</f>
        <v>0.49000000000000005</v>
      </c>
      <c r="I105" s="21" t="s">
        <v>113</v>
      </c>
      <c r="J105" s="21" t="s">
        <v>14</v>
      </c>
      <c r="K105" s="21" t="s">
        <v>67</v>
      </c>
    </row>
    <row r="106" spans="1:11" x14ac:dyDescent="0.2">
      <c r="A106" s="23" t="s">
        <v>83</v>
      </c>
      <c r="B106" s="22">
        <v>1105</v>
      </c>
      <c r="C106" s="21">
        <v>2499</v>
      </c>
      <c r="D106" s="21" t="s">
        <v>85</v>
      </c>
      <c r="E106" s="25">
        <v>6.2</v>
      </c>
      <c r="F106" s="25">
        <v>9.1999999999999993</v>
      </c>
      <c r="G106" s="25">
        <f>F106-E106</f>
        <v>2.9999999999999991</v>
      </c>
      <c r="H106" s="25">
        <f>IF(F106&gt;50,G106*0.2,G106*0.1)</f>
        <v>0.29999999999999993</v>
      </c>
      <c r="I106" s="21" t="s">
        <v>112</v>
      </c>
      <c r="J106" s="21" t="s">
        <v>12</v>
      </c>
      <c r="K106" s="21" t="s">
        <v>77</v>
      </c>
    </row>
    <row r="107" spans="1:11" x14ac:dyDescent="0.2">
      <c r="A107" s="23" t="s">
        <v>83</v>
      </c>
      <c r="B107" s="22">
        <v>1106</v>
      </c>
      <c r="C107" s="21">
        <v>9822</v>
      </c>
      <c r="D107" s="21" t="s">
        <v>73</v>
      </c>
      <c r="E107" s="25">
        <v>58.3</v>
      </c>
      <c r="F107" s="25">
        <v>98.4</v>
      </c>
      <c r="G107" s="25">
        <f>F107-E107</f>
        <v>40.100000000000009</v>
      </c>
      <c r="H107" s="25">
        <f>IF(F107&gt;50,G107*0.2,G107*0.1)</f>
        <v>8.0200000000000014</v>
      </c>
      <c r="I107" s="21" t="s">
        <v>112</v>
      </c>
      <c r="J107" s="21" t="s">
        <v>12</v>
      </c>
      <c r="K107" s="21" t="s">
        <v>70</v>
      </c>
    </row>
    <row r="108" spans="1:11" x14ac:dyDescent="0.2">
      <c r="A108" s="23" t="s">
        <v>83</v>
      </c>
      <c r="B108" s="22">
        <v>1107</v>
      </c>
      <c r="C108" s="21">
        <v>1109</v>
      </c>
      <c r="D108" s="21" t="s">
        <v>84</v>
      </c>
      <c r="E108" s="25">
        <v>3</v>
      </c>
      <c r="F108" s="25">
        <v>8</v>
      </c>
      <c r="G108" s="25">
        <f>F108-E108</f>
        <v>5</v>
      </c>
      <c r="H108" s="25">
        <f>IF(F108&gt;50,G108*0.2,G108*0.1)</f>
        <v>0.5</v>
      </c>
      <c r="I108" s="21" t="s">
        <v>114</v>
      </c>
      <c r="J108" s="21" t="s">
        <v>115</v>
      </c>
      <c r="K108" s="21" t="s">
        <v>74</v>
      </c>
    </row>
    <row r="109" spans="1:11" x14ac:dyDescent="0.2">
      <c r="A109" s="23" t="s">
        <v>83</v>
      </c>
      <c r="B109" s="22">
        <v>1108</v>
      </c>
      <c r="C109" s="21">
        <v>9822</v>
      </c>
      <c r="D109" s="21" t="s">
        <v>73</v>
      </c>
      <c r="E109" s="25">
        <v>58.3</v>
      </c>
      <c r="F109" s="25">
        <v>98.4</v>
      </c>
      <c r="G109" s="25">
        <f>F109-E109</f>
        <v>40.100000000000009</v>
      </c>
      <c r="H109" s="25">
        <f>IF(F109&gt;50,G109*0.2,G109*0.1)</f>
        <v>8.0200000000000014</v>
      </c>
      <c r="I109" s="21" t="s">
        <v>113</v>
      </c>
      <c r="J109" s="21" t="s">
        <v>14</v>
      </c>
      <c r="K109" s="21" t="s">
        <v>67</v>
      </c>
    </row>
    <row r="110" spans="1:11" x14ac:dyDescent="0.2">
      <c r="A110" s="23" t="s">
        <v>83</v>
      </c>
      <c r="B110" s="22">
        <v>1109</v>
      </c>
      <c r="C110" s="21">
        <v>8722</v>
      </c>
      <c r="D110" s="21" t="s">
        <v>72</v>
      </c>
      <c r="E110" s="25">
        <v>344</v>
      </c>
      <c r="F110" s="25">
        <v>502</v>
      </c>
      <c r="G110" s="25">
        <f>F110-E110</f>
        <v>158</v>
      </c>
      <c r="H110" s="25">
        <f>IF(F110&gt;50,G110*0.2,G110*0.1)</f>
        <v>31.6</v>
      </c>
      <c r="I110" s="21" t="s">
        <v>112</v>
      </c>
      <c r="J110" s="21" t="s">
        <v>12</v>
      </c>
      <c r="K110" s="21" t="s">
        <v>70</v>
      </c>
    </row>
    <row r="111" spans="1:11" x14ac:dyDescent="0.2">
      <c r="A111" s="23" t="s">
        <v>83</v>
      </c>
      <c r="B111" s="22">
        <v>1110</v>
      </c>
      <c r="C111" s="21">
        <v>8722</v>
      </c>
      <c r="D111" s="21" t="s">
        <v>72</v>
      </c>
      <c r="E111" s="25">
        <v>344</v>
      </c>
      <c r="F111" s="25">
        <v>502</v>
      </c>
      <c r="G111" s="25">
        <f>F111-E111</f>
        <v>158</v>
      </c>
      <c r="H111" s="25">
        <f>IF(F111&gt;50,G111*0.2,G111*0.1)</f>
        <v>31.6</v>
      </c>
      <c r="I111" s="21" t="s">
        <v>114</v>
      </c>
      <c r="J111" s="21" t="s">
        <v>115</v>
      </c>
      <c r="K111" s="21" t="s">
        <v>67</v>
      </c>
    </row>
    <row r="112" spans="1:11" x14ac:dyDescent="0.2">
      <c r="A112" s="23" t="s">
        <v>83</v>
      </c>
      <c r="B112" s="22">
        <v>1111</v>
      </c>
      <c r="C112" s="21">
        <v>6622</v>
      </c>
      <c r="D112" s="21" t="s">
        <v>79</v>
      </c>
      <c r="E112" s="25">
        <v>42</v>
      </c>
      <c r="F112" s="25">
        <v>77</v>
      </c>
      <c r="G112" s="25">
        <f>F112-E112</f>
        <v>35</v>
      </c>
      <c r="H112" s="25">
        <f>IF(F112&gt;50,G112*0.2,G112*0.1)</f>
        <v>7</v>
      </c>
      <c r="I112" s="21" t="s">
        <v>114</v>
      </c>
      <c r="J112" s="21" t="s">
        <v>115</v>
      </c>
      <c r="K112" s="21" t="s">
        <v>70</v>
      </c>
    </row>
    <row r="113" spans="1:11" x14ac:dyDescent="0.2">
      <c r="A113" s="23" t="s">
        <v>83</v>
      </c>
      <c r="B113" s="22">
        <v>1112</v>
      </c>
      <c r="C113" s="21">
        <v>6622</v>
      </c>
      <c r="D113" s="21" t="s">
        <v>79</v>
      </c>
      <c r="E113" s="25">
        <v>42</v>
      </c>
      <c r="F113" s="25">
        <v>77</v>
      </c>
      <c r="G113" s="25">
        <f>F113-E113</f>
        <v>35</v>
      </c>
      <c r="H113" s="25">
        <f>IF(F113&gt;50,G113*0.2,G113*0.1)</f>
        <v>7</v>
      </c>
      <c r="I113" s="21" t="s">
        <v>113</v>
      </c>
      <c r="J113" s="21" t="s">
        <v>14</v>
      </c>
      <c r="K113" s="21" t="s">
        <v>77</v>
      </c>
    </row>
    <row r="114" spans="1:11" x14ac:dyDescent="0.2">
      <c r="A114" s="23" t="s">
        <v>83</v>
      </c>
      <c r="B114" s="22">
        <v>1113</v>
      </c>
      <c r="C114" s="21">
        <v>9822</v>
      </c>
      <c r="D114" s="21" t="s">
        <v>73</v>
      </c>
      <c r="E114" s="25">
        <v>58.3</v>
      </c>
      <c r="F114" s="25">
        <v>98.4</v>
      </c>
      <c r="G114" s="25">
        <f>F114-E114</f>
        <v>40.100000000000009</v>
      </c>
      <c r="H114" s="25">
        <f>IF(F114&gt;50,G114*0.2,G114*0.1)</f>
        <v>8.0200000000000014</v>
      </c>
      <c r="I114" s="21" t="s">
        <v>110</v>
      </c>
      <c r="J114" s="21" t="s">
        <v>111</v>
      </c>
      <c r="K114" s="21" t="s">
        <v>70</v>
      </c>
    </row>
    <row r="115" spans="1:11" x14ac:dyDescent="0.2">
      <c r="A115" s="23" t="s">
        <v>83</v>
      </c>
      <c r="B115" s="22">
        <v>1114</v>
      </c>
      <c r="C115" s="21">
        <v>2242</v>
      </c>
      <c r="D115" s="21" t="s">
        <v>75</v>
      </c>
      <c r="E115" s="25">
        <v>60</v>
      </c>
      <c r="F115" s="25">
        <v>124</v>
      </c>
      <c r="G115" s="25">
        <f>F115-E115</f>
        <v>64</v>
      </c>
      <c r="H115" s="25">
        <f>IF(F115&gt;50,G115*0.2,G115*0.1)</f>
        <v>12.8</v>
      </c>
      <c r="I115" s="21" t="s">
        <v>112</v>
      </c>
      <c r="J115" s="21" t="s">
        <v>12</v>
      </c>
      <c r="K115" s="21" t="s">
        <v>77</v>
      </c>
    </row>
    <row r="116" spans="1:11" x14ac:dyDescent="0.2">
      <c r="A116" s="23" t="s">
        <v>83</v>
      </c>
      <c r="B116" s="22">
        <v>1115</v>
      </c>
      <c r="C116" s="21">
        <v>8722</v>
      </c>
      <c r="D116" s="21" t="s">
        <v>72</v>
      </c>
      <c r="E116" s="25">
        <v>344</v>
      </c>
      <c r="F116" s="25">
        <v>502</v>
      </c>
      <c r="G116" s="25">
        <f>F116-E116</f>
        <v>158</v>
      </c>
      <c r="H116" s="25">
        <f>IF(F116&gt;50,G116*0.2,G116*0.1)</f>
        <v>31.6</v>
      </c>
      <c r="I116" s="21" t="s">
        <v>110</v>
      </c>
      <c r="J116" s="21" t="s">
        <v>111</v>
      </c>
      <c r="K116" s="21" t="s">
        <v>77</v>
      </c>
    </row>
    <row r="117" spans="1:11" x14ac:dyDescent="0.2">
      <c r="A117" s="23" t="s">
        <v>83</v>
      </c>
      <c r="B117" s="22">
        <v>1116</v>
      </c>
      <c r="C117" s="21">
        <v>6622</v>
      </c>
      <c r="D117" s="21" t="s">
        <v>79</v>
      </c>
      <c r="E117" s="25">
        <v>42</v>
      </c>
      <c r="F117" s="25">
        <v>77</v>
      </c>
      <c r="G117" s="25">
        <f>F117-E117</f>
        <v>35</v>
      </c>
      <c r="H117" s="25">
        <f>IF(F117&gt;50,G117*0.2,G117*0.1)</f>
        <v>7</v>
      </c>
      <c r="I117" s="21" t="s">
        <v>113</v>
      </c>
      <c r="J117" s="21" t="s">
        <v>14</v>
      </c>
      <c r="K117" s="21" t="s">
        <v>67</v>
      </c>
    </row>
    <row r="118" spans="1:11" x14ac:dyDescent="0.2">
      <c r="A118" s="23" t="s">
        <v>83</v>
      </c>
      <c r="B118" s="22">
        <v>1117</v>
      </c>
      <c r="C118" s="21">
        <v>8722</v>
      </c>
      <c r="D118" s="21" t="s">
        <v>72</v>
      </c>
      <c r="E118" s="25">
        <v>344</v>
      </c>
      <c r="F118" s="25">
        <v>502</v>
      </c>
      <c r="G118" s="25">
        <f>F118-E118</f>
        <v>158</v>
      </c>
      <c r="H118" s="25">
        <f>IF(F118&gt;50,G118*0.2,G118*0.1)</f>
        <v>31.6</v>
      </c>
      <c r="I118" s="21" t="s">
        <v>114</v>
      </c>
      <c r="J118" s="21" t="s">
        <v>115</v>
      </c>
      <c r="K118" s="21" t="s">
        <v>74</v>
      </c>
    </row>
    <row r="119" spans="1:11" x14ac:dyDescent="0.2">
      <c r="A119" s="23" t="s">
        <v>83</v>
      </c>
      <c r="B119" s="22">
        <v>1118</v>
      </c>
      <c r="C119" s="21">
        <v>9822</v>
      </c>
      <c r="D119" s="21" t="s">
        <v>73</v>
      </c>
      <c r="E119" s="25">
        <v>58.3</v>
      </c>
      <c r="F119" s="25">
        <v>98.4</v>
      </c>
      <c r="G119" s="25">
        <f>F119-E119</f>
        <v>40.100000000000009</v>
      </c>
      <c r="H119" s="25">
        <f>IF(F119&gt;50,G119*0.2,G119*0.1)</f>
        <v>8.0200000000000014</v>
      </c>
      <c r="I119" s="21" t="s">
        <v>112</v>
      </c>
      <c r="J119" s="21" t="s">
        <v>12</v>
      </c>
      <c r="K119" s="21" t="s">
        <v>70</v>
      </c>
    </row>
    <row r="120" spans="1:11" x14ac:dyDescent="0.2">
      <c r="A120" s="23" t="s">
        <v>83</v>
      </c>
      <c r="B120" s="22">
        <v>1119</v>
      </c>
      <c r="C120" s="21">
        <v>2242</v>
      </c>
      <c r="D120" s="21" t="s">
        <v>75</v>
      </c>
      <c r="E120" s="25">
        <v>60</v>
      </c>
      <c r="F120" s="25">
        <v>124</v>
      </c>
      <c r="G120" s="25">
        <f>F120-E120</f>
        <v>64</v>
      </c>
      <c r="H120" s="25">
        <f>IF(F120&gt;50,G120*0.2,G120*0.1)</f>
        <v>12.8</v>
      </c>
      <c r="I120" s="21" t="s">
        <v>110</v>
      </c>
      <c r="J120" s="21" t="s">
        <v>111</v>
      </c>
      <c r="K120" s="21" t="s">
        <v>71</v>
      </c>
    </row>
    <row r="121" spans="1:11" x14ac:dyDescent="0.2">
      <c r="A121" s="23" t="s">
        <v>83</v>
      </c>
      <c r="B121" s="22">
        <v>1120</v>
      </c>
      <c r="C121" s="21">
        <v>2242</v>
      </c>
      <c r="D121" s="21" t="s">
        <v>75</v>
      </c>
      <c r="E121" s="25">
        <v>60</v>
      </c>
      <c r="F121" s="25">
        <v>124</v>
      </c>
      <c r="G121" s="25">
        <f>F121-E121</f>
        <v>64</v>
      </c>
      <c r="H121" s="25">
        <f>IF(F121&gt;50,G121*0.2,G121*0.1)</f>
        <v>12.8</v>
      </c>
      <c r="I121" s="21" t="s">
        <v>113</v>
      </c>
      <c r="J121" s="21" t="s">
        <v>14</v>
      </c>
      <c r="K121" s="21" t="s">
        <v>70</v>
      </c>
    </row>
    <row r="122" spans="1:11" x14ac:dyDescent="0.2">
      <c r="A122" s="23" t="s">
        <v>83</v>
      </c>
      <c r="B122" s="22">
        <v>1121</v>
      </c>
      <c r="C122" s="21">
        <v>4421</v>
      </c>
      <c r="D122" s="21" t="s">
        <v>68</v>
      </c>
      <c r="E122" s="25">
        <v>45</v>
      </c>
      <c r="F122" s="25">
        <v>87</v>
      </c>
      <c r="G122" s="25">
        <f>F122-E122</f>
        <v>42</v>
      </c>
      <c r="H122" s="25">
        <f>IF(F122&gt;50,G122*0.2,G122*0.1)</f>
        <v>8.4</v>
      </c>
      <c r="I122" s="21" t="s">
        <v>113</v>
      </c>
      <c r="J122" s="21" t="s">
        <v>14</v>
      </c>
      <c r="K122" s="21" t="s">
        <v>67</v>
      </c>
    </row>
    <row r="123" spans="1:11" x14ac:dyDescent="0.2">
      <c r="A123" s="23" t="s">
        <v>83</v>
      </c>
      <c r="B123" s="22">
        <v>1122</v>
      </c>
      <c r="C123" s="21">
        <v>8722</v>
      </c>
      <c r="D123" s="21" t="s">
        <v>72</v>
      </c>
      <c r="E123" s="25">
        <v>344</v>
      </c>
      <c r="F123" s="25">
        <v>502</v>
      </c>
      <c r="G123" s="25">
        <f>F123-E123</f>
        <v>158</v>
      </c>
      <c r="H123" s="25">
        <f>IF(F123&gt;50,G123*0.2,G123*0.1)</f>
        <v>31.6</v>
      </c>
      <c r="I123" s="21" t="s">
        <v>113</v>
      </c>
      <c r="J123" s="21" t="s">
        <v>14</v>
      </c>
      <c r="K123" s="21" t="s">
        <v>77</v>
      </c>
    </row>
    <row r="124" spans="1:11" x14ac:dyDescent="0.2">
      <c r="A124" s="23" t="s">
        <v>83</v>
      </c>
      <c r="B124" s="22">
        <v>1123</v>
      </c>
      <c r="C124" s="21">
        <v>9822</v>
      </c>
      <c r="D124" s="21" t="s">
        <v>73</v>
      </c>
      <c r="E124" s="25">
        <v>58.3</v>
      </c>
      <c r="F124" s="25">
        <v>98.4</v>
      </c>
      <c r="G124" s="25">
        <f>F124-E124</f>
        <v>40.100000000000009</v>
      </c>
      <c r="H124" s="25">
        <f>IF(F124&gt;50,G124*0.2,G124*0.1)</f>
        <v>8.0200000000000014</v>
      </c>
      <c r="I124" s="21" t="s">
        <v>113</v>
      </c>
      <c r="J124" s="21" t="s">
        <v>14</v>
      </c>
      <c r="K124" s="21" t="s">
        <v>67</v>
      </c>
    </row>
    <row r="125" spans="1:11" x14ac:dyDescent="0.2">
      <c r="A125" s="23" t="s">
        <v>83</v>
      </c>
      <c r="B125" s="22">
        <v>1124</v>
      </c>
      <c r="C125" s="21">
        <v>4421</v>
      </c>
      <c r="D125" s="21" t="s">
        <v>68</v>
      </c>
      <c r="E125" s="25">
        <v>45</v>
      </c>
      <c r="F125" s="25">
        <v>87</v>
      </c>
      <c r="G125" s="25">
        <f>F125-E125</f>
        <v>42</v>
      </c>
      <c r="H125" s="25">
        <f>IF(F125&gt;50,G125*0.2,G125*0.1)</f>
        <v>8.4</v>
      </c>
      <c r="I125" s="21" t="s">
        <v>113</v>
      </c>
      <c r="J125" s="21" t="s">
        <v>14</v>
      </c>
      <c r="K125" s="21" t="s">
        <v>77</v>
      </c>
    </row>
    <row r="126" spans="1:11" x14ac:dyDescent="0.2">
      <c r="A126" s="23" t="s">
        <v>82</v>
      </c>
      <c r="B126" s="22">
        <v>1125</v>
      </c>
      <c r="C126" s="21">
        <v>2242</v>
      </c>
      <c r="D126" s="21" t="s">
        <v>75</v>
      </c>
      <c r="E126" s="25">
        <v>60</v>
      </c>
      <c r="F126" s="25">
        <v>124</v>
      </c>
      <c r="G126" s="25">
        <f>F126-E126</f>
        <v>64</v>
      </c>
      <c r="H126" s="25">
        <f>IF(F126&gt;50,G126*0.2,G126*0.1)</f>
        <v>12.8</v>
      </c>
      <c r="I126" s="21" t="s">
        <v>113</v>
      </c>
      <c r="J126" s="21" t="s">
        <v>14</v>
      </c>
      <c r="K126" s="21" t="s">
        <v>70</v>
      </c>
    </row>
    <row r="127" spans="1:11" x14ac:dyDescent="0.2">
      <c r="A127" s="23" t="s">
        <v>82</v>
      </c>
      <c r="B127" s="22">
        <v>1126</v>
      </c>
      <c r="C127" s="21">
        <v>9212</v>
      </c>
      <c r="D127" s="21" t="s">
        <v>78</v>
      </c>
      <c r="E127" s="25">
        <v>4</v>
      </c>
      <c r="F127" s="25">
        <v>7</v>
      </c>
      <c r="G127" s="25">
        <f>F127-E127</f>
        <v>3</v>
      </c>
      <c r="H127" s="25">
        <f>IF(F127&gt;50,G127*0.2,G127*0.1)</f>
        <v>0.30000000000000004</v>
      </c>
      <c r="I127" s="21" t="s">
        <v>113</v>
      </c>
      <c r="J127" s="21" t="s">
        <v>14</v>
      </c>
      <c r="K127" s="21" t="s">
        <v>74</v>
      </c>
    </row>
    <row r="128" spans="1:11" x14ac:dyDescent="0.2">
      <c r="A128" s="23" t="s">
        <v>82</v>
      </c>
      <c r="B128" s="22">
        <v>1127</v>
      </c>
      <c r="C128" s="21">
        <v>8722</v>
      </c>
      <c r="D128" s="21" t="s">
        <v>72</v>
      </c>
      <c r="E128" s="25">
        <v>344</v>
      </c>
      <c r="F128" s="25">
        <v>502</v>
      </c>
      <c r="G128" s="25">
        <f>F128-E128</f>
        <v>158</v>
      </c>
      <c r="H128" s="25">
        <f>IF(F128&gt;50,G128*0.2,G128*0.1)</f>
        <v>31.6</v>
      </c>
      <c r="I128" s="21" t="s">
        <v>110</v>
      </c>
      <c r="J128" s="21" t="s">
        <v>111</v>
      </c>
      <c r="K128" s="21" t="s">
        <v>67</v>
      </c>
    </row>
    <row r="129" spans="1:11" x14ac:dyDescent="0.2">
      <c r="A129" s="23" t="s">
        <v>82</v>
      </c>
      <c r="B129" s="22">
        <v>1128</v>
      </c>
      <c r="C129" s="21">
        <v>6622</v>
      </c>
      <c r="D129" s="21" t="s">
        <v>79</v>
      </c>
      <c r="E129" s="25">
        <v>42</v>
      </c>
      <c r="F129" s="25">
        <v>77</v>
      </c>
      <c r="G129" s="25">
        <f>F129-E129</f>
        <v>35</v>
      </c>
      <c r="H129" s="25">
        <f>IF(F129&gt;50,G129*0.2,G129*0.1)</f>
        <v>7</v>
      </c>
      <c r="I129" s="21" t="s">
        <v>112</v>
      </c>
      <c r="J129" s="21" t="s">
        <v>12</v>
      </c>
      <c r="K129" s="21" t="s">
        <v>70</v>
      </c>
    </row>
    <row r="130" spans="1:11" x14ac:dyDescent="0.2">
      <c r="A130" s="23" t="s">
        <v>82</v>
      </c>
      <c r="B130" s="22">
        <v>1129</v>
      </c>
      <c r="C130" s="21">
        <v>9822</v>
      </c>
      <c r="D130" s="21" t="s">
        <v>73</v>
      </c>
      <c r="E130" s="25">
        <v>58.3</v>
      </c>
      <c r="F130" s="25">
        <v>98.4</v>
      </c>
      <c r="G130" s="25">
        <f>F130-E130</f>
        <v>40.100000000000009</v>
      </c>
      <c r="H130" s="25">
        <f>IF(F130&gt;50,G130*0.2,G130*0.1)</f>
        <v>8.0200000000000014</v>
      </c>
      <c r="I130" s="21" t="s">
        <v>114</v>
      </c>
      <c r="J130" s="21" t="s">
        <v>115</v>
      </c>
      <c r="K130" s="21" t="s">
        <v>67</v>
      </c>
    </row>
    <row r="131" spans="1:11" x14ac:dyDescent="0.2">
      <c r="A131" s="23" t="s">
        <v>82</v>
      </c>
      <c r="B131" s="22">
        <v>1130</v>
      </c>
      <c r="C131" s="21">
        <v>4421</v>
      </c>
      <c r="D131" s="21" t="s">
        <v>68</v>
      </c>
      <c r="E131" s="25">
        <v>45</v>
      </c>
      <c r="F131" s="25">
        <v>87</v>
      </c>
      <c r="G131" s="25">
        <f>F131-E131</f>
        <v>42</v>
      </c>
      <c r="H131" s="25">
        <f>IF(F131&gt;50,G131*0.2,G131*0.1)</f>
        <v>8.4</v>
      </c>
      <c r="I131" s="21" t="s">
        <v>114</v>
      </c>
      <c r="J131" s="21" t="s">
        <v>115</v>
      </c>
      <c r="K131" s="21" t="s">
        <v>70</v>
      </c>
    </row>
    <row r="132" spans="1:11" x14ac:dyDescent="0.2">
      <c r="A132" s="23" t="s">
        <v>82</v>
      </c>
      <c r="B132" s="22">
        <v>1131</v>
      </c>
      <c r="C132" s="21">
        <v>9212</v>
      </c>
      <c r="D132" s="21" t="s">
        <v>78</v>
      </c>
      <c r="E132" s="25">
        <v>4</v>
      </c>
      <c r="F132" s="25">
        <v>7</v>
      </c>
      <c r="G132" s="25">
        <f>F132-E132</f>
        <v>3</v>
      </c>
      <c r="H132" s="25">
        <f>IF(F132&gt;50,G132*0.2,G132*0.1)</f>
        <v>0.30000000000000004</v>
      </c>
      <c r="I132" s="21" t="s">
        <v>114</v>
      </c>
      <c r="J132" s="21" t="s">
        <v>115</v>
      </c>
      <c r="K132" s="21" t="s">
        <v>77</v>
      </c>
    </row>
    <row r="133" spans="1:11" x14ac:dyDescent="0.2">
      <c r="A133" s="23" t="s">
        <v>82</v>
      </c>
      <c r="B133" s="22">
        <v>1132</v>
      </c>
      <c r="C133" s="21">
        <v>9212</v>
      </c>
      <c r="D133" s="21" t="s">
        <v>78</v>
      </c>
      <c r="E133" s="25">
        <v>4</v>
      </c>
      <c r="F133" s="25">
        <v>7</v>
      </c>
      <c r="G133" s="25">
        <f>F133-E133</f>
        <v>3</v>
      </c>
      <c r="H133" s="25">
        <f>IF(F133&gt;50,G133*0.2,G133*0.1)</f>
        <v>0.30000000000000004</v>
      </c>
      <c r="I133" s="21" t="s">
        <v>114</v>
      </c>
      <c r="J133" s="21" t="s">
        <v>115</v>
      </c>
      <c r="K133" s="21" t="s">
        <v>70</v>
      </c>
    </row>
    <row r="134" spans="1:11" x14ac:dyDescent="0.2">
      <c r="A134" s="23" t="s">
        <v>82</v>
      </c>
      <c r="B134" s="22">
        <v>1133</v>
      </c>
      <c r="C134" s="21">
        <v>9822</v>
      </c>
      <c r="D134" s="21" t="s">
        <v>73</v>
      </c>
      <c r="E134" s="25">
        <v>58.3</v>
      </c>
      <c r="F134" s="25">
        <v>98.4</v>
      </c>
      <c r="G134" s="25">
        <f>F134-E134</f>
        <v>40.100000000000009</v>
      </c>
      <c r="H134" s="25">
        <f>IF(F134&gt;50,G134*0.2,G134*0.1)</f>
        <v>8.0200000000000014</v>
      </c>
      <c r="I134" s="21" t="s">
        <v>110</v>
      </c>
      <c r="J134" s="21" t="s">
        <v>111</v>
      </c>
      <c r="K134" s="21" t="s">
        <v>77</v>
      </c>
    </row>
    <row r="135" spans="1:11" x14ac:dyDescent="0.2">
      <c r="A135" s="23" t="s">
        <v>82</v>
      </c>
      <c r="B135" s="22">
        <v>1134</v>
      </c>
      <c r="C135" s="21">
        <v>9822</v>
      </c>
      <c r="D135" s="21" t="s">
        <v>73</v>
      </c>
      <c r="E135" s="25">
        <v>58.3</v>
      </c>
      <c r="F135" s="25">
        <v>98.4</v>
      </c>
      <c r="G135" s="25">
        <f>F135-E135</f>
        <v>40.100000000000009</v>
      </c>
      <c r="H135" s="25">
        <f>IF(F135&gt;50,G135*0.2,G135*0.1)</f>
        <v>8.0200000000000014</v>
      </c>
      <c r="I135" s="21" t="s">
        <v>113</v>
      </c>
      <c r="J135" s="21" t="s">
        <v>14</v>
      </c>
      <c r="K135" s="21" t="s">
        <v>77</v>
      </c>
    </row>
    <row r="136" spans="1:11" x14ac:dyDescent="0.2">
      <c r="A136" s="23" t="s">
        <v>82</v>
      </c>
      <c r="B136" s="22">
        <v>1135</v>
      </c>
      <c r="C136" s="21">
        <v>8722</v>
      </c>
      <c r="D136" s="21" t="s">
        <v>72</v>
      </c>
      <c r="E136" s="25">
        <v>344</v>
      </c>
      <c r="F136" s="25">
        <v>502</v>
      </c>
      <c r="G136" s="25">
        <f>F136-E136</f>
        <v>158</v>
      </c>
      <c r="H136" s="25">
        <f>IF(F136&gt;50,G136*0.2,G136*0.1)</f>
        <v>31.6</v>
      </c>
      <c r="I136" s="21" t="s">
        <v>110</v>
      </c>
      <c r="J136" s="21" t="s">
        <v>111</v>
      </c>
      <c r="K136" s="21" t="s">
        <v>67</v>
      </c>
    </row>
    <row r="137" spans="1:11" x14ac:dyDescent="0.2">
      <c r="A137" s="23" t="s">
        <v>82</v>
      </c>
      <c r="B137" s="22">
        <v>1136</v>
      </c>
      <c r="C137" s="21">
        <v>2242</v>
      </c>
      <c r="D137" s="21" t="s">
        <v>75</v>
      </c>
      <c r="E137" s="25">
        <v>60</v>
      </c>
      <c r="F137" s="25">
        <v>124</v>
      </c>
      <c r="G137" s="25">
        <f>F137-E137</f>
        <v>64</v>
      </c>
      <c r="H137" s="25">
        <f>IF(F137&gt;50,G137*0.2,G137*0.1)</f>
        <v>12.8</v>
      </c>
      <c r="I137" s="21" t="s">
        <v>113</v>
      </c>
      <c r="J137" s="21" t="s">
        <v>14</v>
      </c>
      <c r="K137" s="21" t="s">
        <v>74</v>
      </c>
    </row>
    <row r="138" spans="1:11" x14ac:dyDescent="0.2">
      <c r="A138" s="23" t="s">
        <v>82</v>
      </c>
      <c r="B138" s="22">
        <v>1137</v>
      </c>
      <c r="C138" s="21">
        <v>9822</v>
      </c>
      <c r="D138" s="21" t="s">
        <v>73</v>
      </c>
      <c r="E138" s="25">
        <v>58.3</v>
      </c>
      <c r="F138" s="25">
        <v>98.4</v>
      </c>
      <c r="G138" s="25">
        <f>F138-E138</f>
        <v>40.100000000000009</v>
      </c>
      <c r="H138" s="25">
        <f>IF(F138&gt;50,G138*0.2,G138*0.1)</f>
        <v>8.0200000000000014</v>
      </c>
      <c r="I138" s="21" t="s">
        <v>112</v>
      </c>
      <c r="J138" s="21" t="s">
        <v>12</v>
      </c>
      <c r="K138" s="21" t="s">
        <v>70</v>
      </c>
    </row>
    <row r="139" spans="1:11" x14ac:dyDescent="0.2">
      <c r="A139" s="23" t="s">
        <v>82</v>
      </c>
      <c r="B139" s="22">
        <v>1138</v>
      </c>
      <c r="C139" s="21">
        <v>8722</v>
      </c>
      <c r="D139" s="21" t="s">
        <v>72</v>
      </c>
      <c r="E139" s="25">
        <v>344</v>
      </c>
      <c r="F139" s="25">
        <v>502</v>
      </c>
      <c r="G139" s="25">
        <f>F139-E139</f>
        <v>158</v>
      </c>
      <c r="H139" s="25">
        <f>IF(F139&gt;50,G139*0.2,G139*0.1)</f>
        <v>31.6</v>
      </c>
      <c r="I139" s="21" t="s">
        <v>110</v>
      </c>
      <c r="J139" s="21" t="s">
        <v>111</v>
      </c>
      <c r="K139" s="21" t="s">
        <v>71</v>
      </c>
    </row>
    <row r="140" spans="1:11" x14ac:dyDescent="0.2">
      <c r="A140" s="23" t="s">
        <v>82</v>
      </c>
      <c r="B140" s="22">
        <v>1139</v>
      </c>
      <c r="C140" s="21">
        <v>4421</v>
      </c>
      <c r="D140" s="21" t="s">
        <v>68</v>
      </c>
      <c r="E140" s="25">
        <v>45</v>
      </c>
      <c r="F140" s="25">
        <v>87</v>
      </c>
      <c r="G140" s="25">
        <f>F140-E140</f>
        <v>42</v>
      </c>
      <c r="H140" s="25">
        <f>IF(F140&gt;50,G140*0.2,G140*0.1)</f>
        <v>8.4</v>
      </c>
      <c r="I140" s="21" t="s">
        <v>113</v>
      </c>
      <c r="J140" s="21" t="s">
        <v>14</v>
      </c>
      <c r="K140" s="21" t="s">
        <v>70</v>
      </c>
    </row>
    <row r="141" spans="1:11" x14ac:dyDescent="0.2">
      <c r="A141" s="23" t="s">
        <v>82</v>
      </c>
      <c r="B141" s="22">
        <v>1140</v>
      </c>
      <c r="C141" s="21">
        <v>4421</v>
      </c>
      <c r="D141" s="21" t="s">
        <v>68</v>
      </c>
      <c r="E141" s="25">
        <v>45</v>
      </c>
      <c r="F141" s="25">
        <v>87</v>
      </c>
      <c r="G141" s="25">
        <f>F141-E141</f>
        <v>42</v>
      </c>
      <c r="H141" s="25">
        <f>IF(F141&gt;50,G141*0.2,G141*0.1)</f>
        <v>8.4</v>
      </c>
      <c r="I141" s="21" t="s">
        <v>112</v>
      </c>
      <c r="J141" s="21" t="s">
        <v>12</v>
      </c>
      <c r="K141" s="21" t="s">
        <v>67</v>
      </c>
    </row>
    <row r="142" spans="1:11" x14ac:dyDescent="0.2">
      <c r="A142" s="23" t="s">
        <v>82</v>
      </c>
      <c r="B142" s="22">
        <v>1141</v>
      </c>
      <c r="C142" s="21">
        <v>9212</v>
      </c>
      <c r="D142" s="21" t="s">
        <v>78</v>
      </c>
      <c r="E142" s="25">
        <v>4</v>
      </c>
      <c r="F142" s="25">
        <v>7</v>
      </c>
      <c r="G142" s="25">
        <f>F142-E142</f>
        <v>3</v>
      </c>
      <c r="H142" s="25">
        <f>IF(F142&gt;50,G142*0.2,G142*0.1)</f>
        <v>0.30000000000000004</v>
      </c>
      <c r="I142" s="21" t="s">
        <v>112</v>
      </c>
      <c r="J142" s="21" t="s">
        <v>12</v>
      </c>
      <c r="K142" s="21" t="s">
        <v>77</v>
      </c>
    </row>
    <row r="143" spans="1:11" x14ac:dyDescent="0.2">
      <c r="A143" s="23" t="s">
        <v>81</v>
      </c>
      <c r="B143" s="22">
        <v>1142</v>
      </c>
      <c r="C143" s="21">
        <v>2242</v>
      </c>
      <c r="D143" s="21" t="s">
        <v>75</v>
      </c>
      <c r="E143" s="25">
        <v>60</v>
      </c>
      <c r="F143" s="25">
        <v>124</v>
      </c>
      <c r="G143" s="25">
        <f>F143-E143</f>
        <v>64</v>
      </c>
      <c r="H143" s="25">
        <f>IF(F143&gt;50,G143*0.2,G143*0.1)</f>
        <v>12.8</v>
      </c>
      <c r="I143" s="21" t="s">
        <v>112</v>
      </c>
      <c r="J143" s="21" t="s">
        <v>12</v>
      </c>
      <c r="K143" s="21" t="s">
        <v>67</v>
      </c>
    </row>
    <row r="144" spans="1:11" x14ac:dyDescent="0.2">
      <c r="A144" s="23" t="s">
        <v>81</v>
      </c>
      <c r="B144" s="22">
        <v>1143</v>
      </c>
      <c r="C144" s="21">
        <v>9822</v>
      </c>
      <c r="D144" s="21" t="s">
        <v>73</v>
      </c>
      <c r="E144" s="25">
        <v>58.3</v>
      </c>
      <c r="F144" s="25">
        <v>98.4</v>
      </c>
      <c r="G144" s="25">
        <f>F144-E144</f>
        <v>40.100000000000009</v>
      </c>
      <c r="H144" s="25">
        <f>IF(F144&gt;50,G144*0.2,G144*0.1)</f>
        <v>8.0200000000000014</v>
      </c>
      <c r="I144" s="21" t="s">
        <v>114</v>
      </c>
      <c r="J144" s="21" t="s">
        <v>115</v>
      </c>
      <c r="K144" s="21" t="s">
        <v>77</v>
      </c>
    </row>
    <row r="145" spans="1:11" x14ac:dyDescent="0.2">
      <c r="A145" s="23" t="s">
        <v>81</v>
      </c>
      <c r="B145" s="22">
        <v>1144</v>
      </c>
      <c r="C145" s="21">
        <v>2242</v>
      </c>
      <c r="D145" s="21" t="s">
        <v>75</v>
      </c>
      <c r="E145" s="25">
        <v>60</v>
      </c>
      <c r="F145" s="25">
        <v>124</v>
      </c>
      <c r="G145" s="25">
        <f>F145-E145</f>
        <v>64</v>
      </c>
      <c r="H145" s="25">
        <f>IF(F145&gt;50,G145*0.2,G145*0.1)</f>
        <v>12.8</v>
      </c>
      <c r="I145" s="21" t="s">
        <v>114</v>
      </c>
      <c r="J145" s="21" t="s">
        <v>115</v>
      </c>
      <c r="K145" s="21" t="s">
        <v>70</v>
      </c>
    </row>
    <row r="146" spans="1:11" x14ac:dyDescent="0.2">
      <c r="A146" s="23" t="s">
        <v>81</v>
      </c>
      <c r="B146" s="22">
        <v>1145</v>
      </c>
      <c r="C146" s="21">
        <v>4421</v>
      </c>
      <c r="D146" s="21" t="s">
        <v>68</v>
      </c>
      <c r="E146" s="25">
        <v>45</v>
      </c>
      <c r="F146" s="25">
        <v>87</v>
      </c>
      <c r="G146" s="25">
        <f>F146-E146</f>
        <v>42</v>
      </c>
      <c r="H146" s="25">
        <f>IF(F146&gt;50,G146*0.2,G146*0.1)</f>
        <v>8.4</v>
      </c>
      <c r="I146" s="21" t="s">
        <v>114</v>
      </c>
      <c r="J146" s="21" t="s">
        <v>115</v>
      </c>
      <c r="K146" s="21" t="s">
        <v>74</v>
      </c>
    </row>
    <row r="147" spans="1:11" x14ac:dyDescent="0.2">
      <c r="A147" s="23" t="s">
        <v>81</v>
      </c>
      <c r="B147" s="22">
        <v>1146</v>
      </c>
      <c r="C147" s="21">
        <v>8722</v>
      </c>
      <c r="D147" s="21" t="s">
        <v>72</v>
      </c>
      <c r="E147" s="25">
        <v>344</v>
      </c>
      <c r="F147" s="25">
        <v>502</v>
      </c>
      <c r="G147" s="25">
        <f>F147-E147</f>
        <v>158</v>
      </c>
      <c r="H147" s="25">
        <f>IF(F147&gt;50,G147*0.2,G147*0.1)</f>
        <v>31.6</v>
      </c>
      <c r="I147" s="21" t="s">
        <v>114</v>
      </c>
      <c r="J147" s="21" t="s">
        <v>115</v>
      </c>
      <c r="K147" s="21" t="s">
        <v>67</v>
      </c>
    </row>
    <row r="148" spans="1:11" x14ac:dyDescent="0.2">
      <c r="A148" s="23" t="s">
        <v>81</v>
      </c>
      <c r="B148" s="22">
        <v>1147</v>
      </c>
      <c r="C148" s="21">
        <v>9822</v>
      </c>
      <c r="D148" s="21" t="s">
        <v>73</v>
      </c>
      <c r="E148" s="25">
        <v>58.3</v>
      </c>
      <c r="F148" s="25">
        <v>98.4</v>
      </c>
      <c r="G148" s="25">
        <f>F148-E148</f>
        <v>40.100000000000009</v>
      </c>
      <c r="H148" s="25">
        <f>IF(F148&gt;50,G148*0.2,G148*0.1)</f>
        <v>8.0200000000000014</v>
      </c>
      <c r="I148" s="21" t="s">
        <v>110</v>
      </c>
      <c r="J148" s="21" t="s">
        <v>111</v>
      </c>
      <c r="K148" s="21" t="s">
        <v>70</v>
      </c>
    </row>
    <row r="149" spans="1:11" x14ac:dyDescent="0.2">
      <c r="A149" s="23" t="s">
        <v>81</v>
      </c>
      <c r="B149" s="22">
        <v>1148</v>
      </c>
      <c r="C149" s="21">
        <v>9212</v>
      </c>
      <c r="D149" s="21" t="s">
        <v>78</v>
      </c>
      <c r="E149" s="25">
        <v>4</v>
      </c>
      <c r="F149" s="25">
        <v>7</v>
      </c>
      <c r="G149" s="25">
        <f>F149-E149</f>
        <v>3</v>
      </c>
      <c r="H149" s="25">
        <f>IF(F149&gt;50,G149*0.2,G149*0.1)</f>
        <v>0.30000000000000004</v>
      </c>
      <c r="I149" s="21" t="s">
        <v>113</v>
      </c>
      <c r="J149" s="21" t="s">
        <v>14</v>
      </c>
      <c r="K149" s="21" t="s">
        <v>77</v>
      </c>
    </row>
    <row r="150" spans="1:11" x14ac:dyDescent="0.2">
      <c r="A150" s="23" t="s">
        <v>81</v>
      </c>
      <c r="B150" s="22">
        <v>1149</v>
      </c>
      <c r="C150" s="21">
        <v>8722</v>
      </c>
      <c r="D150" s="21" t="s">
        <v>72</v>
      </c>
      <c r="E150" s="25">
        <v>344</v>
      </c>
      <c r="F150" s="25">
        <v>502</v>
      </c>
      <c r="G150" s="25">
        <f>F150-E150</f>
        <v>158</v>
      </c>
      <c r="H150" s="25">
        <f>IF(F150&gt;50,G150*0.2,G150*0.1)</f>
        <v>31.6</v>
      </c>
      <c r="I150" s="21" t="s">
        <v>110</v>
      </c>
      <c r="J150" s="21" t="s">
        <v>111</v>
      </c>
      <c r="K150" s="21" t="s">
        <v>77</v>
      </c>
    </row>
    <row r="151" spans="1:11" x14ac:dyDescent="0.2">
      <c r="A151" s="23" t="s">
        <v>80</v>
      </c>
      <c r="B151" s="22">
        <v>1150</v>
      </c>
      <c r="C151" s="21">
        <v>2242</v>
      </c>
      <c r="D151" s="21" t="s">
        <v>75</v>
      </c>
      <c r="E151" s="25">
        <v>60</v>
      </c>
      <c r="F151" s="25">
        <v>124</v>
      </c>
      <c r="G151" s="25">
        <f>F151-E151</f>
        <v>64</v>
      </c>
      <c r="H151" s="25">
        <f>IF(F151&gt;50,G151*0.2,G151*0.1)</f>
        <v>12.8</v>
      </c>
      <c r="I151" s="21" t="s">
        <v>113</v>
      </c>
      <c r="J151" s="21" t="s">
        <v>14</v>
      </c>
      <c r="K151" s="21" t="s">
        <v>71</v>
      </c>
    </row>
    <row r="152" spans="1:11" x14ac:dyDescent="0.2">
      <c r="A152" s="23" t="s">
        <v>80</v>
      </c>
      <c r="B152" s="22">
        <v>1151</v>
      </c>
      <c r="C152" s="21">
        <v>2242</v>
      </c>
      <c r="D152" s="21" t="s">
        <v>75</v>
      </c>
      <c r="E152" s="25">
        <v>60</v>
      </c>
      <c r="F152" s="25">
        <v>124</v>
      </c>
      <c r="G152" s="25">
        <f>F152-E152</f>
        <v>64</v>
      </c>
      <c r="H152" s="25">
        <f>IF(F152&gt;50,G152*0.2,G152*0.1)</f>
        <v>12.8</v>
      </c>
      <c r="I152" s="21" t="s">
        <v>112</v>
      </c>
      <c r="J152" s="21" t="s">
        <v>12</v>
      </c>
      <c r="K152" s="21" t="s">
        <v>70</v>
      </c>
    </row>
    <row r="153" spans="1:11" x14ac:dyDescent="0.2">
      <c r="A153" s="23" t="s">
        <v>80</v>
      </c>
      <c r="B153" s="22">
        <v>1152</v>
      </c>
      <c r="C153" s="21">
        <v>4421</v>
      </c>
      <c r="D153" s="21" t="s">
        <v>68</v>
      </c>
      <c r="E153" s="25">
        <v>45</v>
      </c>
      <c r="F153" s="25">
        <v>87</v>
      </c>
      <c r="G153" s="25">
        <f>F153-E153</f>
        <v>42</v>
      </c>
      <c r="H153" s="25">
        <f>IF(F153&gt;50,G153*0.2,G153*0.1)</f>
        <v>8.4</v>
      </c>
      <c r="I153" s="21" t="s">
        <v>110</v>
      </c>
      <c r="J153" s="21" t="s">
        <v>111</v>
      </c>
      <c r="K153" s="21" t="s">
        <v>67</v>
      </c>
    </row>
    <row r="154" spans="1:11" x14ac:dyDescent="0.2">
      <c r="A154" s="23" t="s">
        <v>80</v>
      </c>
      <c r="B154" s="22">
        <v>1153</v>
      </c>
      <c r="C154" s="21">
        <v>8722</v>
      </c>
      <c r="D154" s="21" t="s">
        <v>72</v>
      </c>
      <c r="E154" s="25">
        <v>344</v>
      </c>
      <c r="F154" s="25">
        <v>502</v>
      </c>
      <c r="G154" s="25">
        <f>F154-E154</f>
        <v>158</v>
      </c>
      <c r="H154" s="25">
        <f>IF(F154&gt;50,G154*0.2,G154*0.1)</f>
        <v>31.6</v>
      </c>
      <c r="I154" s="21" t="s">
        <v>113</v>
      </c>
      <c r="J154" s="21" t="s">
        <v>14</v>
      </c>
      <c r="K154" s="21" t="s">
        <v>77</v>
      </c>
    </row>
    <row r="155" spans="1:11" x14ac:dyDescent="0.2">
      <c r="A155" s="23" t="s">
        <v>80</v>
      </c>
      <c r="B155" s="22">
        <v>1154</v>
      </c>
      <c r="C155" s="21">
        <v>9822</v>
      </c>
      <c r="D155" s="21" t="s">
        <v>73</v>
      </c>
      <c r="E155" s="25">
        <v>58.3</v>
      </c>
      <c r="F155" s="25">
        <v>98.4</v>
      </c>
      <c r="G155" s="25">
        <f>F155-E155</f>
        <v>40.100000000000009</v>
      </c>
      <c r="H155" s="25">
        <f>IF(F155&gt;50,G155*0.2,G155*0.1)</f>
        <v>8.0200000000000014</v>
      </c>
      <c r="I155" s="21" t="s">
        <v>112</v>
      </c>
      <c r="J155" s="21" t="s">
        <v>12</v>
      </c>
      <c r="K155" s="21" t="s">
        <v>67</v>
      </c>
    </row>
    <row r="156" spans="1:11" x14ac:dyDescent="0.2">
      <c r="A156" s="23" t="s">
        <v>80</v>
      </c>
      <c r="B156" s="22">
        <v>1155</v>
      </c>
      <c r="C156" s="21">
        <v>4421</v>
      </c>
      <c r="D156" s="21" t="s">
        <v>68</v>
      </c>
      <c r="E156" s="25">
        <v>45</v>
      </c>
      <c r="F156" s="25">
        <v>87</v>
      </c>
      <c r="G156" s="25">
        <f>F156-E156</f>
        <v>42</v>
      </c>
      <c r="H156" s="25">
        <f>IF(F156&gt;50,G156*0.2,G156*0.1)</f>
        <v>8.4</v>
      </c>
      <c r="I156" s="21" t="s">
        <v>113</v>
      </c>
      <c r="J156" s="21" t="s">
        <v>14</v>
      </c>
      <c r="K156" s="21" t="s">
        <v>77</v>
      </c>
    </row>
    <row r="157" spans="1:11" x14ac:dyDescent="0.2">
      <c r="A157" s="23" t="s">
        <v>80</v>
      </c>
      <c r="B157" s="22">
        <v>1156</v>
      </c>
      <c r="C157" s="21">
        <v>2242</v>
      </c>
      <c r="D157" s="21" t="s">
        <v>75</v>
      </c>
      <c r="E157" s="25">
        <v>60</v>
      </c>
      <c r="F157" s="25">
        <v>124</v>
      </c>
      <c r="G157" s="25">
        <f>F157-E157</f>
        <v>64</v>
      </c>
      <c r="H157" s="25">
        <f>IF(F157&gt;50,G157*0.2,G157*0.1)</f>
        <v>12.8</v>
      </c>
      <c r="I157" s="21" t="s">
        <v>113</v>
      </c>
      <c r="J157" s="21" t="s">
        <v>14</v>
      </c>
      <c r="K157" s="21" t="s">
        <v>70</v>
      </c>
    </row>
    <row r="158" spans="1:11" x14ac:dyDescent="0.2">
      <c r="A158" s="23" t="s">
        <v>80</v>
      </c>
      <c r="B158" s="22">
        <v>1157</v>
      </c>
      <c r="C158" s="21">
        <v>9212</v>
      </c>
      <c r="D158" s="21" t="s">
        <v>78</v>
      </c>
      <c r="E158" s="25">
        <v>4</v>
      </c>
      <c r="F158" s="25">
        <v>7</v>
      </c>
      <c r="G158" s="25">
        <f>F158-E158</f>
        <v>3</v>
      </c>
      <c r="H158" s="25">
        <f>IF(F158&gt;50,G158*0.2,G158*0.1)</f>
        <v>0.30000000000000004</v>
      </c>
      <c r="I158" s="21" t="s">
        <v>113</v>
      </c>
      <c r="J158" s="21" t="s">
        <v>14</v>
      </c>
      <c r="K158" s="21" t="s">
        <v>74</v>
      </c>
    </row>
    <row r="159" spans="1:11" x14ac:dyDescent="0.2">
      <c r="A159" s="23" t="s">
        <v>76</v>
      </c>
      <c r="B159" s="22">
        <v>1158</v>
      </c>
      <c r="C159" s="21">
        <v>8722</v>
      </c>
      <c r="D159" s="21" t="s">
        <v>72</v>
      </c>
      <c r="E159" s="25">
        <v>344</v>
      </c>
      <c r="F159" s="25">
        <v>502</v>
      </c>
      <c r="G159" s="25">
        <f>F159-E159</f>
        <v>158</v>
      </c>
      <c r="H159" s="25">
        <f>IF(F159&gt;50,G159*0.2,G159*0.1)</f>
        <v>31.6</v>
      </c>
      <c r="I159" s="21" t="s">
        <v>110</v>
      </c>
      <c r="J159" s="21" t="s">
        <v>111</v>
      </c>
      <c r="K159" s="21" t="s">
        <v>67</v>
      </c>
    </row>
    <row r="160" spans="1:11" x14ac:dyDescent="0.2">
      <c r="A160" s="23" t="s">
        <v>76</v>
      </c>
      <c r="B160" s="22">
        <v>1159</v>
      </c>
      <c r="C160" s="21">
        <v>6622</v>
      </c>
      <c r="D160" s="21" t="s">
        <v>79</v>
      </c>
      <c r="E160" s="25">
        <v>42</v>
      </c>
      <c r="F160" s="25">
        <v>77</v>
      </c>
      <c r="G160" s="25">
        <f>F160-E160</f>
        <v>35</v>
      </c>
      <c r="H160" s="25">
        <f>IF(F160&gt;50,G160*0.2,G160*0.1)</f>
        <v>7</v>
      </c>
      <c r="I160" s="21" t="s">
        <v>113</v>
      </c>
      <c r="J160" s="21" t="s">
        <v>14</v>
      </c>
      <c r="K160" s="21" t="s">
        <v>70</v>
      </c>
    </row>
    <row r="161" spans="1:11" x14ac:dyDescent="0.2">
      <c r="A161" s="23" t="s">
        <v>76</v>
      </c>
      <c r="B161" s="22">
        <v>1160</v>
      </c>
      <c r="C161" s="21">
        <v>9822</v>
      </c>
      <c r="D161" s="21" t="s">
        <v>73</v>
      </c>
      <c r="E161" s="25">
        <v>58.3</v>
      </c>
      <c r="F161" s="25">
        <v>98.4</v>
      </c>
      <c r="G161" s="25">
        <f>F161-E161</f>
        <v>40.100000000000009</v>
      </c>
      <c r="H161" s="25">
        <f>IF(F161&gt;50,G161*0.2,G161*0.1)</f>
        <v>8.0200000000000014</v>
      </c>
      <c r="I161" s="21" t="s">
        <v>114</v>
      </c>
      <c r="J161" s="21" t="s">
        <v>115</v>
      </c>
      <c r="K161" s="21" t="s">
        <v>67</v>
      </c>
    </row>
    <row r="162" spans="1:11" x14ac:dyDescent="0.2">
      <c r="A162" s="23" t="s">
        <v>76</v>
      </c>
      <c r="B162" s="22">
        <v>1161</v>
      </c>
      <c r="C162" s="21">
        <v>4421</v>
      </c>
      <c r="D162" s="21" t="s">
        <v>68</v>
      </c>
      <c r="E162" s="25">
        <v>45</v>
      </c>
      <c r="F162" s="25">
        <v>87</v>
      </c>
      <c r="G162" s="25">
        <f>F162-E162</f>
        <v>42</v>
      </c>
      <c r="H162" s="25">
        <f>IF(F162&gt;50,G162*0.2,G162*0.1)</f>
        <v>8.4</v>
      </c>
      <c r="I162" s="21" t="s">
        <v>112</v>
      </c>
      <c r="J162" s="21" t="s">
        <v>12</v>
      </c>
      <c r="K162" s="21" t="s">
        <v>70</v>
      </c>
    </row>
    <row r="163" spans="1:11" x14ac:dyDescent="0.2">
      <c r="A163" s="23" t="s">
        <v>76</v>
      </c>
      <c r="B163" s="22">
        <v>1162</v>
      </c>
      <c r="C163" s="21">
        <v>9212</v>
      </c>
      <c r="D163" s="21" t="s">
        <v>78</v>
      </c>
      <c r="E163" s="25">
        <v>4</v>
      </c>
      <c r="F163" s="25">
        <v>7</v>
      </c>
      <c r="G163" s="25">
        <f>F163-E163</f>
        <v>3</v>
      </c>
      <c r="H163" s="25">
        <f>IF(F163&gt;50,G163*0.2,G163*0.1)</f>
        <v>0.30000000000000004</v>
      </c>
      <c r="I163" s="21" t="s">
        <v>110</v>
      </c>
      <c r="J163" s="21" t="s">
        <v>111</v>
      </c>
      <c r="K163" s="21" t="s">
        <v>77</v>
      </c>
    </row>
    <row r="164" spans="1:11" x14ac:dyDescent="0.2">
      <c r="A164" s="23" t="s">
        <v>76</v>
      </c>
      <c r="B164" s="22">
        <v>1163</v>
      </c>
      <c r="C164" s="21">
        <v>9212</v>
      </c>
      <c r="D164" s="21" t="s">
        <v>78</v>
      </c>
      <c r="E164" s="25">
        <v>4</v>
      </c>
      <c r="F164" s="25">
        <v>7</v>
      </c>
      <c r="G164" s="25">
        <f>F164-E164</f>
        <v>3</v>
      </c>
      <c r="H164" s="25">
        <f>IF(F164&gt;50,G164*0.2,G164*0.1)</f>
        <v>0.30000000000000004</v>
      </c>
      <c r="I164" s="21" t="s">
        <v>113</v>
      </c>
      <c r="J164" s="21" t="s">
        <v>14</v>
      </c>
      <c r="K164" s="21" t="s">
        <v>70</v>
      </c>
    </row>
    <row r="165" spans="1:11" x14ac:dyDescent="0.2">
      <c r="A165" s="23" t="s">
        <v>76</v>
      </c>
      <c r="B165" s="22">
        <v>1164</v>
      </c>
      <c r="C165" s="21">
        <v>9822</v>
      </c>
      <c r="D165" s="21" t="s">
        <v>73</v>
      </c>
      <c r="E165" s="25">
        <v>58.3</v>
      </c>
      <c r="F165" s="25">
        <v>98.4</v>
      </c>
      <c r="G165" s="25">
        <f>F165-E165</f>
        <v>40.100000000000009</v>
      </c>
      <c r="H165" s="25">
        <f>IF(F165&gt;50,G165*0.2,G165*0.1)</f>
        <v>8.0200000000000014</v>
      </c>
      <c r="I165" s="21" t="s">
        <v>113</v>
      </c>
      <c r="J165" s="21" t="s">
        <v>14</v>
      </c>
      <c r="K165" s="21" t="s">
        <v>77</v>
      </c>
    </row>
    <row r="166" spans="1:11" x14ac:dyDescent="0.2">
      <c r="A166" s="23" t="s">
        <v>76</v>
      </c>
      <c r="B166" s="22">
        <v>1165</v>
      </c>
      <c r="C166" s="21">
        <v>9822</v>
      </c>
      <c r="D166" s="21" t="s">
        <v>73</v>
      </c>
      <c r="E166" s="25">
        <v>58.3</v>
      </c>
      <c r="F166" s="25">
        <v>98.4</v>
      </c>
      <c r="G166" s="25">
        <f>F166-E166</f>
        <v>40.100000000000009</v>
      </c>
      <c r="H166" s="25">
        <f>IF(F166&gt;50,G166*0.2,G166*0.1)</f>
        <v>8.0200000000000014</v>
      </c>
      <c r="I166" s="21" t="s">
        <v>113</v>
      </c>
      <c r="J166" s="21" t="s">
        <v>14</v>
      </c>
      <c r="K166" s="21" t="s">
        <v>77</v>
      </c>
    </row>
    <row r="167" spans="1:11" x14ac:dyDescent="0.2">
      <c r="A167" s="23" t="s">
        <v>76</v>
      </c>
      <c r="B167" s="22">
        <v>1166</v>
      </c>
      <c r="C167" s="21">
        <v>8722</v>
      </c>
      <c r="D167" s="21" t="s">
        <v>72</v>
      </c>
      <c r="E167" s="25">
        <v>344</v>
      </c>
      <c r="F167" s="25">
        <v>502</v>
      </c>
      <c r="G167" s="25">
        <f>F167-E167</f>
        <v>158</v>
      </c>
      <c r="H167" s="25">
        <f>IF(F167&gt;50,G167*0.2,G167*0.1)</f>
        <v>31.6</v>
      </c>
      <c r="I167" s="21" t="s">
        <v>113</v>
      </c>
      <c r="J167" s="21" t="s">
        <v>14</v>
      </c>
      <c r="K167" s="21" t="s">
        <v>67</v>
      </c>
    </row>
    <row r="168" spans="1:11" x14ac:dyDescent="0.2">
      <c r="A168" s="23" t="s">
        <v>69</v>
      </c>
      <c r="B168" s="22">
        <v>1167</v>
      </c>
      <c r="C168" s="21">
        <v>2242</v>
      </c>
      <c r="D168" s="21" t="s">
        <v>75</v>
      </c>
      <c r="E168" s="25">
        <v>60</v>
      </c>
      <c r="F168" s="25">
        <v>124</v>
      </c>
      <c r="G168" s="25">
        <f>F168-E168</f>
        <v>64</v>
      </c>
      <c r="H168" s="25">
        <f>IF(F168&gt;50,G168*0.2,G168*0.1)</f>
        <v>12.8</v>
      </c>
      <c r="I168" s="21" t="s">
        <v>113</v>
      </c>
      <c r="J168" s="21" t="s">
        <v>14</v>
      </c>
      <c r="K168" s="21" t="s">
        <v>74</v>
      </c>
    </row>
    <row r="169" spans="1:11" x14ac:dyDescent="0.2">
      <c r="A169" s="23" t="s">
        <v>69</v>
      </c>
      <c r="B169" s="22">
        <v>1168</v>
      </c>
      <c r="C169" s="21">
        <v>9822</v>
      </c>
      <c r="D169" s="21" t="s">
        <v>73</v>
      </c>
      <c r="E169" s="25">
        <v>58.3</v>
      </c>
      <c r="F169" s="25">
        <v>98.4</v>
      </c>
      <c r="G169" s="25">
        <f>F169-E169</f>
        <v>40.100000000000009</v>
      </c>
      <c r="H169" s="25">
        <f>IF(F169&gt;50,G169*0.2,G169*0.1)</f>
        <v>8.0200000000000014</v>
      </c>
      <c r="I169" s="21" t="s">
        <v>113</v>
      </c>
      <c r="J169" s="21" t="s">
        <v>14</v>
      </c>
      <c r="K169" s="21" t="s">
        <v>70</v>
      </c>
    </row>
    <row r="170" spans="1:11" x14ac:dyDescent="0.2">
      <c r="A170" s="23" t="s">
        <v>69</v>
      </c>
      <c r="B170" s="22">
        <v>1169</v>
      </c>
      <c r="C170" s="21">
        <v>8722</v>
      </c>
      <c r="D170" s="21" t="s">
        <v>72</v>
      </c>
      <c r="E170" s="25">
        <v>344</v>
      </c>
      <c r="F170" s="25">
        <v>502</v>
      </c>
      <c r="G170" s="25">
        <f>F170-E170</f>
        <v>158</v>
      </c>
      <c r="H170" s="25">
        <f>IF(F170&gt;50,G170*0.2,G170*0.1)</f>
        <v>31.6</v>
      </c>
      <c r="I170" s="21" t="s">
        <v>113</v>
      </c>
      <c r="J170" s="21" t="s">
        <v>14</v>
      </c>
      <c r="K170" s="21" t="s">
        <v>71</v>
      </c>
    </row>
    <row r="171" spans="1:11" x14ac:dyDescent="0.2">
      <c r="A171" s="23" t="s">
        <v>69</v>
      </c>
      <c r="B171" s="22">
        <v>1170</v>
      </c>
      <c r="C171" s="21">
        <v>4421</v>
      </c>
      <c r="D171" s="21" t="s">
        <v>68</v>
      </c>
      <c r="E171" s="25">
        <v>45</v>
      </c>
      <c r="F171" s="25">
        <v>87</v>
      </c>
      <c r="G171" s="25">
        <f>F171-E171</f>
        <v>42</v>
      </c>
      <c r="H171" s="25">
        <f>IF(F171&gt;50,G171*0.2,G171*0.1)</f>
        <v>8.4</v>
      </c>
      <c r="I171" s="21" t="s">
        <v>110</v>
      </c>
      <c r="J171" s="21" t="s">
        <v>111</v>
      </c>
      <c r="K171" s="21" t="s">
        <v>70</v>
      </c>
    </row>
    <row r="172" spans="1:11" x14ac:dyDescent="0.2">
      <c r="A172" s="23" t="s">
        <v>69</v>
      </c>
      <c r="B172" s="22">
        <v>1171</v>
      </c>
      <c r="C172" s="21">
        <v>4421</v>
      </c>
      <c r="D172" s="21" t="s">
        <v>68</v>
      </c>
      <c r="E172" s="25">
        <v>45</v>
      </c>
      <c r="F172" s="25">
        <v>87</v>
      </c>
      <c r="G172" s="25">
        <f>F172-E172</f>
        <v>42</v>
      </c>
      <c r="H172" s="25">
        <f>IF(F172&gt;50,G172*0.2,G172*0.1)</f>
        <v>8.4</v>
      </c>
      <c r="I172" s="21" t="s">
        <v>112</v>
      </c>
      <c r="J172" s="21" t="s">
        <v>12</v>
      </c>
      <c r="K172" s="21" t="s">
        <v>67</v>
      </c>
    </row>
    <row r="174" spans="1:11" x14ac:dyDescent="0.2">
      <c r="A174" s="21" t="s">
        <v>117</v>
      </c>
      <c r="F174" s="26">
        <f>SUM(F2:F172)</f>
        <v>17110.599999999995</v>
      </c>
    </row>
    <row r="175" spans="1:11" x14ac:dyDescent="0.2">
      <c r="A175" s="21" t="s">
        <v>118</v>
      </c>
      <c r="F175" s="25">
        <f>SUMIF(F2:F172,"&gt;50",F2:F172)</f>
        <v>16088.399999999994</v>
      </c>
    </row>
    <row r="176" spans="1:11" x14ac:dyDescent="0.2">
      <c r="A176" s="21" t="s">
        <v>119</v>
      </c>
      <c r="F176" s="25">
        <f>SUMIF(F2:F172,"&lt;=50")</f>
        <v>1022.1999999999997</v>
      </c>
    </row>
  </sheetData>
  <autoFilter ref="A1:K172" xr:uid="{135E543B-E253-B648-937C-FAB981CC735F}"/>
  <sortState xmlns:xlrd2="http://schemas.microsoft.com/office/spreadsheetml/2017/richdata2" ref="A2:K172">
    <sortCondition ref="B2:B172"/>
  </sortState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5ED8-08A7-414E-9683-B026905EA85D}">
  <dimension ref="A1:B8"/>
  <sheetViews>
    <sheetView workbookViewId="0">
      <selection activeCell="E24" sqref="E2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44</v>
      </c>
    </row>
    <row r="3" spans="1:2" x14ac:dyDescent="0.2">
      <c r="A3" s="27" t="s">
        <v>121</v>
      </c>
      <c r="B3" t="s">
        <v>120</v>
      </c>
    </row>
    <row r="4" spans="1:2" x14ac:dyDescent="0.2">
      <c r="A4" s="28" t="s">
        <v>111</v>
      </c>
      <c r="B4" s="1">
        <v>6003.5</v>
      </c>
    </row>
    <row r="5" spans="1:2" x14ac:dyDescent="0.2">
      <c r="A5" s="28" t="s">
        <v>12</v>
      </c>
      <c r="B5" s="1">
        <v>2410.7000000000003</v>
      </c>
    </row>
    <row r="6" spans="1:2" x14ac:dyDescent="0.2">
      <c r="A6" s="28" t="s">
        <v>115</v>
      </c>
      <c r="B6" s="1">
        <v>3035.3</v>
      </c>
    </row>
    <row r="7" spans="1:2" x14ac:dyDescent="0.2">
      <c r="A7" s="28" t="s">
        <v>14</v>
      </c>
      <c r="B7" s="1">
        <v>5661.0999999999985</v>
      </c>
    </row>
    <row r="8" spans="1:2" x14ac:dyDescent="0.2">
      <c r="A8" s="28" t="s">
        <v>122</v>
      </c>
      <c r="B8" s="1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C354-7DED-2B44-957C-05150E9F0A70}">
  <dimension ref="A1:N66"/>
  <sheetViews>
    <sheetView topLeftCell="A15" workbookViewId="0">
      <selection activeCell="G16" sqref="G16"/>
    </sheetView>
  </sheetViews>
  <sheetFormatPr baseColWidth="10" defaultRowHeight="16" x14ac:dyDescent="0.2"/>
  <cols>
    <col min="1" max="1" width="13.33203125" bestFit="1" customWidth="1"/>
    <col min="2" max="2" width="5.6640625" bestFit="1" customWidth="1"/>
    <col min="3" max="3" width="16" bestFit="1" customWidth="1"/>
    <col min="4" max="4" width="6.33203125" bestFit="1" customWidth="1"/>
    <col min="5" max="5" width="16.83203125" bestFit="1" customWidth="1"/>
    <col min="6" max="6" width="15.83203125" bestFit="1" customWidth="1"/>
    <col min="7" max="7" width="10" style="31" customWidth="1"/>
    <col min="8" max="8" width="11.1640625" style="34" bestFit="1" customWidth="1"/>
    <col min="9" max="9" width="13.5" customWidth="1"/>
    <col min="10" max="10" width="6.1640625" bestFit="1" customWidth="1"/>
    <col min="11" max="11" width="9.33203125" bestFit="1" customWidth="1"/>
    <col min="12" max="12" width="14.33203125" bestFit="1" customWidth="1"/>
    <col min="13" max="13" width="11.1640625" bestFit="1" customWidth="1"/>
    <col min="14" max="14" width="16.6640625" bestFit="1" customWidth="1"/>
  </cols>
  <sheetData>
    <row r="1" spans="1:14" s="29" customFormat="1" ht="17" x14ac:dyDescent="0.2">
      <c r="A1" s="29" t="s">
        <v>191</v>
      </c>
      <c r="B1" s="29" t="s">
        <v>192</v>
      </c>
      <c r="C1" s="29" t="s">
        <v>193</v>
      </c>
      <c r="D1" s="29" t="s">
        <v>194</v>
      </c>
      <c r="E1" s="29" t="s">
        <v>195</v>
      </c>
      <c r="F1" s="29" t="s">
        <v>196</v>
      </c>
      <c r="G1" s="30" t="s">
        <v>197</v>
      </c>
      <c r="H1" s="33" t="s">
        <v>198</v>
      </c>
      <c r="I1" s="29" t="s">
        <v>199</v>
      </c>
      <c r="J1" s="29" t="s">
        <v>200</v>
      </c>
      <c r="K1" s="29" t="s">
        <v>201</v>
      </c>
      <c r="L1" s="29" t="s">
        <v>202</v>
      </c>
      <c r="M1" s="29" t="s">
        <v>203</v>
      </c>
      <c r="N1" s="29" t="s">
        <v>204</v>
      </c>
    </row>
    <row r="2" spans="1:14" x14ac:dyDescent="0.2">
      <c r="A2" t="s">
        <v>156</v>
      </c>
      <c r="B2" t="str">
        <f>LEFT(A2,2)</f>
        <v>TY</v>
      </c>
      <c r="C2" t="str">
        <f>VLOOKUP(B2,B$56:C$61,2,)</f>
        <v>Toyota</v>
      </c>
      <c r="D2" t="str">
        <f>MID(A2,5,3)</f>
        <v>CAM</v>
      </c>
      <c r="E2" t="str">
        <f>VLOOKUP(D2,D$56:E$66,2,)</f>
        <v>Camery</v>
      </c>
      <c r="F2" t="str">
        <f>MID(A2,3,2)</f>
        <v>96</v>
      </c>
      <c r="G2" s="31">
        <f>IF(23-F2&lt;0,100-F2+23,23-F2)</f>
        <v>27</v>
      </c>
      <c r="H2" s="34">
        <v>114660.6</v>
      </c>
      <c r="I2" s="32">
        <f>H2/(G2+5)</f>
        <v>3583.1437500000002</v>
      </c>
      <c r="J2" t="s">
        <v>129</v>
      </c>
      <c r="K2" t="s">
        <v>157</v>
      </c>
      <c r="L2">
        <v>100000</v>
      </c>
      <c r="M2" t="str">
        <f>IF(H2&lt;L2,"Y","Not Covered")</f>
        <v>Not Covered</v>
      </c>
      <c r="N2" t="str">
        <f>CONCATENATE(B2,F2,D2,UPPER(LEFT(J2,3)),RIGHT(A2,3))</f>
        <v>TY96CAMGRE020</v>
      </c>
    </row>
    <row r="3" spans="1:14" x14ac:dyDescent="0.2">
      <c r="A3" t="s">
        <v>158</v>
      </c>
      <c r="B3" t="str">
        <f>LEFT(A3,2)</f>
        <v>TY</v>
      </c>
      <c r="C3" t="str">
        <f>VLOOKUP(B3,B$56:C$61,2,)</f>
        <v>Toyota</v>
      </c>
      <c r="D3" t="str">
        <f>MID(A3,5,3)</f>
        <v>CAM</v>
      </c>
      <c r="E3" t="str">
        <f>VLOOKUP(D3,D$56:E$66,2,)</f>
        <v>Camery</v>
      </c>
      <c r="F3" t="str">
        <f>MID(A3,3,2)</f>
        <v>98</v>
      </c>
      <c r="G3" s="31">
        <f>IF(23-F3&lt;0,100-F3+23,23-F3)</f>
        <v>25</v>
      </c>
      <c r="H3" s="34">
        <v>93382.6</v>
      </c>
      <c r="I3" s="32">
        <f>H3/(G3+5)</f>
        <v>3112.7533333333336</v>
      </c>
      <c r="J3" t="s">
        <v>124</v>
      </c>
      <c r="K3" t="s">
        <v>159</v>
      </c>
      <c r="L3">
        <v>100000</v>
      </c>
      <c r="M3" t="str">
        <f>IF(H3&lt;L3,"Y","Not Covered")</f>
        <v>Y</v>
      </c>
      <c r="N3" t="str">
        <f>CONCATENATE(B3,F3,D3,UPPER(LEFT(J3,3)),RIGHT(A3,3))</f>
        <v>TY98CAMBLA021</v>
      </c>
    </row>
    <row r="4" spans="1:14" x14ac:dyDescent="0.2">
      <c r="A4" t="s">
        <v>160</v>
      </c>
      <c r="B4" t="str">
        <f>LEFT(A4,2)</f>
        <v>TY</v>
      </c>
      <c r="C4" t="str">
        <f>VLOOKUP(B4,B$56:C$61,2,)</f>
        <v>Toyota</v>
      </c>
      <c r="D4" t="str">
        <f>MID(A4,5,3)</f>
        <v>CAM</v>
      </c>
      <c r="E4" t="str">
        <f>VLOOKUP(D4,D$56:E$66,2,)</f>
        <v>Camery</v>
      </c>
      <c r="F4" t="str">
        <f>MID(A4,3,2)</f>
        <v>00</v>
      </c>
      <c r="G4" s="31">
        <f>IF(23-F4&lt;0,100-F4+23,23-F4)</f>
        <v>23</v>
      </c>
      <c r="H4" s="34">
        <v>85928</v>
      </c>
      <c r="I4" s="32">
        <f>H4/(G4+5)</f>
        <v>3068.8571428571427</v>
      </c>
      <c r="J4" t="s">
        <v>129</v>
      </c>
      <c r="K4" t="s">
        <v>134</v>
      </c>
      <c r="L4">
        <v>100000</v>
      </c>
      <c r="M4" t="str">
        <f>IF(H4&lt;L4,"Y","Not Covered")</f>
        <v>Y</v>
      </c>
      <c r="N4" t="str">
        <f>CONCATENATE(B4,F4,D4,UPPER(LEFT(J4,3)),RIGHT(A4,3))</f>
        <v>TY00CAMGRE022</v>
      </c>
    </row>
    <row r="5" spans="1:14" x14ac:dyDescent="0.2">
      <c r="A5" t="s">
        <v>185</v>
      </c>
      <c r="B5" t="str">
        <f>LEFT(A5,2)</f>
        <v>CR</v>
      </c>
      <c r="C5" t="str">
        <f>VLOOKUP(B5,B$56:C$61,2,)</f>
        <v>Chrysler</v>
      </c>
      <c r="D5" t="str">
        <f>MID(A5,5,3)</f>
        <v>CAR</v>
      </c>
      <c r="E5" t="str">
        <f>VLOOKUP(D5,D$56:E$66,2,)</f>
        <v>Caravan</v>
      </c>
      <c r="F5" t="str">
        <f>MID(A5,3,2)</f>
        <v>04</v>
      </c>
      <c r="G5" s="31">
        <f>IF(23-F5&lt;0,100-F5+23,23-F5)</f>
        <v>19</v>
      </c>
      <c r="H5" s="34">
        <v>72527.199999999997</v>
      </c>
      <c r="I5" s="32">
        <f>H5/(G5+5)</f>
        <v>3021.9666666666667</v>
      </c>
      <c r="J5" t="s">
        <v>126</v>
      </c>
      <c r="K5" t="s">
        <v>148</v>
      </c>
      <c r="L5">
        <v>75000</v>
      </c>
      <c r="M5" t="str">
        <f>IF(H5&lt;L5,"Y","Not Covered")</f>
        <v>Y</v>
      </c>
      <c r="N5" t="str">
        <f>CONCATENATE(B5,F5,D5,UPPER(LEFT(J5,3)),RIGHT(A5,3))</f>
        <v>CR04CARWHI047</v>
      </c>
    </row>
    <row r="6" spans="1:14" x14ac:dyDescent="0.2">
      <c r="A6" t="s">
        <v>166</v>
      </c>
      <c r="B6" t="str">
        <f>LEFT(A6,2)</f>
        <v>TY</v>
      </c>
      <c r="C6" t="str">
        <f>VLOOKUP(B6,B$56:C$61,2,)</f>
        <v>Toyota</v>
      </c>
      <c r="D6" t="str">
        <f>MID(A6,5,3)</f>
        <v>COR</v>
      </c>
      <c r="E6" t="str">
        <f>VLOOKUP(D6,D$56:E$66,2,)</f>
        <v>Corola</v>
      </c>
      <c r="F6" t="str">
        <f>MID(A6,3,2)</f>
        <v>03</v>
      </c>
      <c r="G6" s="31">
        <f>IF(23-F6&lt;0,100-F6+23,23-F6)</f>
        <v>20</v>
      </c>
      <c r="H6" s="34">
        <v>73444.399999999994</v>
      </c>
      <c r="I6" s="32">
        <f>H6/(G6+5)</f>
        <v>2937.7759999999998</v>
      </c>
      <c r="J6" t="s">
        <v>124</v>
      </c>
      <c r="K6" t="s">
        <v>165</v>
      </c>
      <c r="L6">
        <v>100000</v>
      </c>
      <c r="M6" t="str">
        <f>IF(H6&lt;L6,"Y","Not Covered")</f>
        <v>Y</v>
      </c>
      <c r="N6" t="str">
        <f>CONCATENATE(B6,F6,D6,UPPER(LEFT(J6,3)),RIGHT(A6,3))</f>
        <v>TY03CORBLA026</v>
      </c>
    </row>
    <row r="7" spans="1:14" x14ac:dyDescent="0.2">
      <c r="A7" t="s">
        <v>154</v>
      </c>
      <c r="B7" t="str">
        <f>LEFT(A7,2)</f>
        <v>GM</v>
      </c>
      <c r="C7" t="str">
        <f>VLOOKUP(B7,B$56:C$61,2,)</f>
        <v>General Motors</v>
      </c>
      <c r="D7" t="str">
        <f>MID(A7,5,3)</f>
        <v>SLV</v>
      </c>
      <c r="E7" t="str">
        <f>VLOOKUP(D7,D$56:E$66,2,)</f>
        <v>Silverado</v>
      </c>
      <c r="F7" t="str">
        <f>MID(A7,3,2)</f>
        <v>00</v>
      </c>
      <c r="G7" s="31">
        <f>IF(23-F7&lt;0,100-F7+23,23-F7)</f>
        <v>23</v>
      </c>
      <c r="H7" s="34">
        <v>80685.8</v>
      </c>
      <c r="I7" s="32">
        <f>H7/(G7+5)</f>
        <v>2881.6357142857146</v>
      </c>
      <c r="J7" t="s">
        <v>155</v>
      </c>
      <c r="K7" t="s">
        <v>143</v>
      </c>
      <c r="L7">
        <v>100000</v>
      </c>
      <c r="M7" t="str">
        <f>IF(H7&lt;L7,"Y","Not Covered")</f>
        <v>Y</v>
      </c>
      <c r="N7" t="str">
        <f>CONCATENATE(B7,F7,D7,UPPER(LEFT(J7,3)),RIGHT(A7,3))</f>
        <v>GM00SLVBLU019</v>
      </c>
    </row>
    <row r="8" spans="1:14" x14ac:dyDescent="0.2">
      <c r="A8" t="s">
        <v>170</v>
      </c>
      <c r="B8" t="str">
        <f>LEFT(A8,2)</f>
        <v>HO</v>
      </c>
      <c r="C8" t="str">
        <f>VLOOKUP(B8,B$56:C$61,2,)</f>
        <v>Honda</v>
      </c>
      <c r="D8" t="str">
        <f>MID(A8,5,3)</f>
        <v>CIV</v>
      </c>
      <c r="E8" t="str">
        <f>VLOOKUP(D8,D$56:E$66,2,)</f>
        <v>Civic</v>
      </c>
      <c r="F8" t="str">
        <f>MID(A8,3,2)</f>
        <v>99</v>
      </c>
      <c r="G8" s="31">
        <f>IF(23-F8&lt;0,100-F8+23,23-F8)</f>
        <v>24</v>
      </c>
      <c r="H8" s="34">
        <v>82374</v>
      </c>
      <c r="I8" s="32">
        <f>H8/(G8+5)</f>
        <v>2840.4827586206898</v>
      </c>
      <c r="J8" t="s">
        <v>126</v>
      </c>
      <c r="K8" t="s">
        <v>145</v>
      </c>
      <c r="L8">
        <v>75000</v>
      </c>
      <c r="M8" t="str">
        <f>IF(H8&lt;L8,"Y","Not Covered")</f>
        <v>Not Covered</v>
      </c>
      <c r="N8" t="str">
        <f>CONCATENATE(B8,F8,D8,UPPER(LEFT(J8,3)),RIGHT(A8,3))</f>
        <v>HO99CIVWHI030</v>
      </c>
    </row>
    <row r="9" spans="1:14" x14ac:dyDescent="0.2">
      <c r="A9" t="s">
        <v>153</v>
      </c>
      <c r="B9" t="str">
        <f>LEFT(A9,2)</f>
        <v>GM</v>
      </c>
      <c r="C9" t="str">
        <f>VLOOKUP(B9,B$56:C$61,2,)</f>
        <v>General Motors</v>
      </c>
      <c r="D9" t="str">
        <f>MID(A9,5,3)</f>
        <v>SLV</v>
      </c>
      <c r="E9" t="str">
        <f>VLOOKUP(D9,D$56:E$66,2,)</f>
        <v>Silverado</v>
      </c>
      <c r="F9" t="str">
        <f>MID(A9,3,2)</f>
        <v>98</v>
      </c>
      <c r="G9" s="31">
        <f>IF(23-F9&lt;0,100-F9+23,23-F9)</f>
        <v>25</v>
      </c>
      <c r="H9" s="34">
        <v>83162.7</v>
      </c>
      <c r="I9" s="32">
        <f>H9/(G9+5)</f>
        <v>2772.0899999999997</v>
      </c>
      <c r="J9" t="s">
        <v>124</v>
      </c>
      <c r="K9" t="s">
        <v>146</v>
      </c>
      <c r="L9">
        <v>100000</v>
      </c>
      <c r="M9" t="str">
        <f>IF(H9&lt;L9,"Y","Not Covered")</f>
        <v>Y</v>
      </c>
      <c r="N9" t="str">
        <f>CONCATENATE(B9,F9,D9,UPPER(LEFT(J9,3)),RIGHT(A9,3))</f>
        <v>GM98SLVBLA018</v>
      </c>
    </row>
    <row r="10" spans="1:14" x14ac:dyDescent="0.2">
      <c r="A10" t="s">
        <v>184</v>
      </c>
      <c r="B10" t="str">
        <f>LEFT(A10,2)</f>
        <v>CR</v>
      </c>
      <c r="C10" t="str">
        <f>VLOOKUP(B10,B$56:C$61,2,)</f>
        <v>Chrysler</v>
      </c>
      <c r="D10" t="str">
        <f>MID(A10,5,3)</f>
        <v>CAR</v>
      </c>
      <c r="E10" t="str">
        <f>VLOOKUP(D10,D$56:E$66,2,)</f>
        <v>Caravan</v>
      </c>
      <c r="F10" t="str">
        <f>MID(A10,3,2)</f>
        <v>00</v>
      </c>
      <c r="G10" s="31">
        <f>IF(23-F10&lt;0,100-F10+23,23-F10)</f>
        <v>23</v>
      </c>
      <c r="H10" s="34">
        <v>77243.100000000006</v>
      </c>
      <c r="I10" s="32">
        <f>H10/(G10+5)</f>
        <v>2758.6821428571429</v>
      </c>
      <c r="J10" t="s">
        <v>124</v>
      </c>
      <c r="K10" t="s">
        <v>132</v>
      </c>
      <c r="L10">
        <v>75000</v>
      </c>
      <c r="M10" t="str">
        <f>IF(H10&lt;L10,"Y","Not Covered")</f>
        <v>Not Covered</v>
      </c>
      <c r="N10" t="str">
        <f>CONCATENATE(B10,F10,D10,UPPER(LEFT(J10,3)),RIGHT(A10,3))</f>
        <v>CR00CARBLA046</v>
      </c>
    </row>
    <row r="11" spans="1:14" x14ac:dyDescent="0.2">
      <c r="A11" t="s">
        <v>183</v>
      </c>
      <c r="B11" t="str">
        <f>LEFT(A11,2)</f>
        <v>CR</v>
      </c>
      <c r="C11" t="str">
        <f>VLOOKUP(B11,B$56:C$61,2,)</f>
        <v>Chrysler</v>
      </c>
      <c r="D11" t="str">
        <f>MID(A11,5,3)</f>
        <v>CAR</v>
      </c>
      <c r="E11" t="str">
        <f>VLOOKUP(D11,D$56:E$66,2,)</f>
        <v>Caravan</v>
      </c>
      <c r="F11" t="str">
        <f>MID(A11,3,2)</f>
        <v>99</v>
      </c>
      <c r="G11" s="31">
        <f>IF(23-F11&lt;0,100-F11+23,23-F11)</f>
        <v>24</v>
      </c>
      <c r="H11" s="34">
        <v>79420.600000000006</v>
      </c>
      <c r="I11" s="32">
        <f>H11/(G11+5)</f>
        <v>2738.6413793103452</v>
      </c>
      <c r="J11" t="s">
        <v>129</v>
      </c>
      <c r="K11" t="s">
        <v>152</v>
      </c>
      <c r="L11">
        <v>75000</v>
      </c>
      <c r="M11" t="str">
        <f>IF(H11&lt;L11,"Y","Not Covered")</f>
        <v>Not Covered</v>
      </c>
      <c r="N11" t="str">
        <f>CONCATENATE(B11,F11,D11,UPPER(LEFT(J11,3)),RIGHT(A11,3))</f>
        <v>CR99CARGRE045</v>
      </c>
    </row>
    <row r="12" spans="1:14" x14ac:dyDescent="0.2">
      <c r="A12" t="s">
        <v>180</v>
      </c>
      <c r="B12" t="str">
        <f>LEFT(A12,2)</f>
        <v>CR</v>
      </c>
      <c r="C12" t="str">
        <f>VLOOKUP(B12,B$56:C$61,2,)</f>
        <v>Chrysler</v>
      </c>
      <c r="D12" t="str">
        <f>MID(A12,5,3)</f>
        <v>PTC</v>
      </c>
      <c r="E12" t="str">
        <f>VLOOKUP(D12,D$56:E$66,2,)</f>
        <v>PT Cruiser</v>
      </c>
      <c r="F12" t="str">
        <f>MID(A12,3,2)</f>
        <v>04</v>
      </c>
      <c r="G12" s="31">
        <f>IF(23-F12&lt;0,100-F12+23,23-F12)</f>
        <v>19</v>
      </c>
      <c r="H12" s="34">
        <v>64542</v>
      </c>
      <c r="I12" s="32">
        <f>H12/(G12+5)</f>
        <v>2689.25</v>
      </c>
      <c r="J12" t="s">
        <v>155</v>
      </c>
      <c r="K12" t="s">
        <v>14</v>
      </c>
      <c r="L12">
        <v>75000</v>
      </c>
      <c r="M12" t="str">
        <f>IF(H12&lt;L12,"Y","Not Covered")</f>
        <v>Y</v>
      </c>
      <c r="N12" t="str">
        <f>CONCATENATE(B12,F12,D12,UPPER(LEFT(J12,3)),RIGHT(A12,3))</f>
        <v>CR04PTCBLU042</v>
      </c>
    </row>
    <row r="13" spans="1:14" x14ac:dyDescent="0.2">
      <c r="A13" t="s">
        <v>241</v>
      </c>
      <c r="B13" t="str">
        <f>LEFT(A13,2)</f>
        <v>HO</v>
      </c>
      <c r="C13" t="str">
        <f>VLOOKUP(B13,B$56:C$61,2,)</f>
        <v>Honda</v>
      </c>
      <c r="D13" t="str">
        <f>MID(A13,5,3)</f>
        <v>ODY</v>
      </c>
      <c r="E13" t="str">
        <f>VLOOKUP(D13,D$56:E$66,2,)</f>
        <v>Odyssey</v>
      </c>
      <c r="F13" t="str">
        <f>MID(A13,3,2)</f>
        <v>05</v>
      </c>
      <c r="G13" s="31">
        <f>IF(23-F13&lt;0,100-F13+23,23-F13)</f>
        <v>18</v>
      </c>
      <c r="H13" s="34">
        <v>60389.5</v>
      </c>
      <c r="I13" s="32">
        <f>H13/(G13+5)</f>
        <v>2625.6304347826085</v>
      </c>
      <c r="J13" t="s">
        <v>126</v>
      </c>
      <c r="K13" t="s">
        <v>8</v>
      </c>
      <c r="L13">
        <v>100000</v>
      </c>
      <c r="M13" t="str">
        <f>IF(H13&lt;L13,"Y","Not Covered")</f>
        <v>Y</v>
      </c>
      <c r="N13" t="str">
        <f>CONCATENATE(B13,F13,D13,UPPER(LEFT(J13,3)),RIGHT(A13,3))</f>
        <v>HO05ODYWHI037</v>
      </c>
    </row>
    <row r="14" spans="1:14" x14ac:dyDescent="0.2">
      <c r="A14" t="s">
        <v>161</v>
      </c>
      <c r="B14" t="str">
        <f>LEFT(A14,2)</f>
        <v>TY</v>
      </c>
      <c r="C14" t="str">
        <f>VLOOKUP(B14,B$56:C$61,2,)</f>
        <v>Toyota</v>
      </c>
      <c r="D14" t="str">
        <f>MID(A14,5,3)</f>
        <v>CAM</v>
      </c>
      <c r="E14" t="str">
        <f>VLOOKUP(D14,D$56:E$66,2,)</f>
        <v>Camery</v>
      </c>
      <c r="F14" t="str">
        <f>MID(A14,3,2)</f>
        <v>02</v>
      </c>
      <c r="G14" s="31">
        <f>IF(23-F14&lt;0,100-F14+23,23-F14)</f>
        <v>21</v>
      </c>
      <c r="H14" s="34">
        <v>67829.100000000006</v>
      </c>
      <c r="I14" s="32">
        <f>H14/(G14+5)</f>
        <v>2608.8115384615385</v>
      </c>
      <c r="J14" t="s">
        <v>124</v>
      </c>
      <c r="K14" t="s">
        <v>14</v>
      </c>
      <c r="L14">
        <v>100000</v>
      </c>
      <c r="M14" t="str">
        <f>IF(H14&lt;L14,"Y","Not Covered")</f>
        <v>Y</v>
      </c>
      <c r="N14" t="str">
        <f>CONCATENATE(B14,F14,D14,UPPER(LEFT(J14,3)),RIGHT(A14,3))</f>
        <v>TY02CAMBLA023</v>
      </c>
    </row>
    <row r="15" spans="1:14" x14ac:dyDescent="0.2">
      <c r="A15" t="s">
        <v>171</v>
      </c>
      <c r="B15" t="str">
        <f>LEFT(A15,2)</f>
        <v>HO</v>
      </c>
      <c r="C15" t="str">
        <f>VLOOKUP(B15,B$56:C$61,2,)</f>
        <v>Honda</v>
      </c>
      <c r="D15" t="str">
        <f>MID(A15,5,3)</f>
        <v>CIV</v>
      </c>
      <c r="E15" t="str">
        <f>VLOOKUP(D15,D$56:E$66,2,)</f>
        <v>Civic</v>
      </c>
      <c r="F15" t="str">
        <f>MID(A15,3,2)</f>
        <v>01</v>
      </c>
      <c r="G15" s="31">
        <f>IF(23-F15&lt;0,100-F15+23,23-F15)</f>
        <v>22</v>
      </c>
      <c r="H15" s="34">
        <v>69891.899999999994</v>
      </c>
      <c r="I15" s="32">
        <f>H15/(G15+5)</f>
        <v>2588.5888888888885</v>
      </c>
      <c r="J15" t="s">
        <v>155</v>
      </c>
      <c r="K15" t="s">
        <v>132</v>
      </c>
      <c r="L15">
        <v>75000</v>
      </c>
      <c r="M15" t="str">
        <f>IF(H15&lt;L15,"Y","Not Covered")</f>
        <v>Y</v>
      </c>
      <c r="N15" t="str">
        <f>CONCATENATE(B15,F15,D15,UPPER(LEFT(J15,3)),RIGHT(A15,3))</f>
        <v>HO01CIVBLU031</v>
      </c>
    </row>
    <row r="16" spans="1:14" x14ac:dyDescent="0.2">
      <c r="A16" t="s">
        <v>239</v>
      </c>
      <c r="B16" t="str">
        <f>LEFT(A16,2)</f>
        <v>HO</v>
      </c>
      <c r="C16" t="str">
        <f>VLOOKUP(B16,B$56:C$61,2,)</f>
        <v>Honda</v>
      </c>
      <c r="D16" t="str">
        <f>MID(A16,5,3)</f>
        <v>ODY</v>
      </c>
      <c r="E16" t="str">
        <f>VLOOKUP(D16,D$56:E$66,2,)</f>
        <v>Odyssey</v>
      </c>
      <c r="F16" t="str">
        <f>MID(A16,3,2)</f>
        <v>01</v>
      </c>
      <c r="G16" s="31">
        <f>IF(23-F16&lt;0,100-F16+23,23-F16)</f>
        <v>22</v>
      </c>
      <c r="H16" s="34">
        <v>68658.899999999994</v>
      </c>
      <c r="I16" s="32">
        <f>H16/(G16+5)</f>
        <v>2542.922222222222</v>
      </c>
      <c r="J16" t="s">
        <v>124</v>
      </c>
      <c r="K16" t="s">
        <v>14</v>
      </c>
      <c r="L16">
        <v>100000</v>
      </c>
      <c r="M16" t="str">
        <f>IF(H16&lt;L16,"Y","Not Covered")</f>
        <v>Y</v>
      </c>
      <c r="N16" t="str">
        <f>CONCATENATE(B16,F16,D16,UPPER(LEFT(J16,3)),RIGHT(A16,3))</f>
        <v>HO01ODYBLA040</v>
      </c>
    </row>
    <row r="17" spans="1:14" x14ac:dyDescent="0.2">
      <c r="A17" t="s">
        <v>162</v>
      </c>
      <c r="B17" t="str">
        <f>LEFT(A17,2)</f>
        <v>TY</v>
      </c>
      <c r="C17" t="str">
        <f>VLOOKUP(B17,B$56:C$61,2,)</f>
        <v>Toyota</v>
      </c>
      <c r="D17" t="str">
        <f>MID(A17,5,3)</f>
        <v>CAM</v>
      </c>
      <c r="E17" t="str">
        <f>VLOOKUP(D17,D$56:E$66,2,)</f>
        <v>Camery</v>
      </c>
      <c r="F17" t="str">
        <f>MID(A17,3,2)</f>
        <v>09</v>
      </c>
      <c r="G17" s="31">
        <f>IF(23-F17&lt;0,100-F17+23,23-F17)</f>
        <v>14</v>
      </c>
      <c r="H17" s="34">
        <v>48114.2</v>
      </c>
      <c r="I17" s="32">
        <f>H17/(G17+5)</f>
        <v>2532.3263157894735</v>
      </c>
      <c r="J17" t="s">
        <v>126</v>
      </c>
      <c r="K17" t="s">
        <v>8</v>
      </c>
      <c r="L17">
        <v>100000</v>
      </c>
      <c r="M17" t="str">
        <f>IF(H17&lt;L17,"Y","Not Covered")</f>
        <v>Y</v>
      </c>
      <c r="N17" t="str">
        <f>CONCATENATE(B17,F17,D17,UPPER(LEFT(J17,3)),RIGHT(A17,3))</f>
        <v>TY09CAMWHI024</v>
      </c>
    </row>
    <row r="18" spans="1:14" x14ac:dyDescent="0.2">
      <c r="A18" t="s">
        <v>163</v>
      </c>
      <c r="B18" t="str">
        <f>LEFT(A18,2)</f>
        <v>TY</v>
      </c>
      <c r="C18" t="str">
        <f>VLOOKUP(B18,B$56:C$61,2,)</f>
        <v>Toyota</v>
      </c>
      <c r="D18" t="str">
        <f>MID(A18,5,3)</f>
        <v>COR</v>
      </c>
      <c r="E18" t="str">
        <f>VLOOKUP(D18,D$56:E$66,2,)</f>
        <v>Corola</v>
      </c>
      <c r="F18" t="str">
        <f>MID(A18,3,2)</f>
        <v>02</v>
      </c>
      <c r="G18" s="31">
        <f>IF(23-F18&lt;0,100-F18+23,23-F18)</f>
        <v>21</v>
      </c>
      <c r="H18" s="34">
        <v>64467.4</v>
      </c>
      <c r="I18" s="32">
        <f>H18/(G18+5)</f>
        <v>2479.5153846153848</v>
      </c>
      <c r="J18" t="s">
        <v>164</v>
      </c>
      <c r="K18" t="s">
        <v>165</v>
      </c>
      <c r="L18">
        <v>100000</v>
      </c>
      <c r="M18" t="str">
        <f>IF(H18&lt;L18,"Y","Not Covered")</f>
        <v>Y</v>
      </c>
      <c r="N18" t="str">
        <f>CONCATENATE(B18,F18,D18,UPPER(LEFT(J18,3)),RIGHT(A18,3))</f>
        <v>TY02CORRED025</v>
      </c>
    </row>
    <row r="19" spans="1:14" x14ac:dyDescent="0.2">
      <c r="A19" t="s">
        <v>177</v>
      </c>
      <c r="B19" t="str">
        <f>LEFT(A19,2)</f>
        <v>HO</v>
      </c>
      <c r="C19" t="str">
        <f>VLOOKUP(B19,B$56:C$61,2,)</f>
        <v>Honda</v>
      </c>
      <c r="D19" t="str">
        <f>MID(A19,5,3)</f>
        <v>ODY</v>
      </c>
      <c r="E19" t="str">
        <f>VLOOKUP(D19,D$56:E$66,2,)</f>
        <v>Odyssey</v>
      </c>
      <c r="F19" t="str">
        <f>MID(A19,3,2)</f>
        <v>07</v>
      </c>
      <c r="G19" s="31">
        <f>IF(23-F19&lt;0,100-F19+23,23-F19)</f>
        <v>16</v>
      </c>
      <c r="H19" s="34">
        <v>50854.1</v>
      </c>
      <c r="I19" s="32">
        <f>H19/(G19+5)</f>
        <v>2421.6238095238095</v>
      </c>
      <c r="J19" t="s">
        <v>124</v>
      </c>
      <c r="K19" t="s">
        <v>159</v>
      </c>
      <c r="L19">
        <v>100000</v>
      </c>
      <c r="M19" t="str">
        <f>IF(H19&lt;L19,"Y","Not Covered")</f>
        <v>Y</v>
      </c>
      <c r="N19" t="str">
        <f>CONCATENATE(B19,F19,D19,UPPER(LEFT(J19,3)),RIGHT(A19,3))</f>
        <v>HO07ODYBLA038</v>
      </c>
    </row>
    <row r="20" spans="1:14" x14ac:dyDescent="0.2">
      <c r="A20" t="s">
        <v>135</v>
      </c>
      <c r="B20" t="str">
        <f>LEFT(A20,2)</f>
        <v>FD</v>
      </c>
      <c r="C20" t="str">
        <f>VLOOKUP(B20,B$56:C$61,2,)</f>
        <v>Ford</v>
      </c>
      <c r="D20" t="str">
        <f>MID(A20,5,3)</f>
        <v>FCS</v>
      </c>
      <c r="E20" t="str">
        <f>VLOOKUP(D20,D$56:E$66,2,)</f>
        <v>Focus</v>
      </c>
      <c r="F20" t="str">
        <f>MID(A20,3,2)</f>
        <v>06</v>
      </c>
      <c r="G20" s="31">
        <f>IF(23-F20&lt;0,100-F20+23,23-F20)</f>
        <v>17</v>
      </c>
      <c r="H20" s="34">
        <v>52229.5</v>
      </c>
      <c r="I20" s="32">
        <f>H20/(G20+5)</f>
        <v>2374.068181818182</v>
      </c>
      <c r="J20" t="s">
        <v>129</v>
      </c>
      <c r="K20" t="s">
        <v>130</v>
      </c>
      <c r="L20">
        <v>75000</v>
      </c>
      <c r="M20" t="str">
        <f>IF(H20&lt;L20,"Y","Not Covered")</f>
        <v>Y</v>
      </c>
      <c r="N20" t="str">
        <f>CONCATENATE(B20,F20,D20,UPPER(LEFT(J20,3)),RIGHT(A20,3))</f>
        <v>FD06FCSGRE007</v>
      </c>
    </row>
    <row r="21" spans="1:14" x14ac:dyDescent="0.2">
      <c r="A21" t="s">
        <v>128</v>
      </c>
      <c r="B21" t="str">
        <f>LEFT(A21,2)</f>
        <v>FD</v>
      </c>
      <c r="C21" t="str">
        <f>VLOOKUP(B21,B$56:C$61,2,)</f>
        <v>Ford</v>
      </c>
      <c r="D21" t="str">
        <f>MID(A21,5,3)</f>
        <v>MTG</v>
      </c>
      <c r="E21" t="str">
        <f>VLOOKUP(D21,D$56:E$66,2,)</f>
        <v>Mustang</v>
      </c>
      <c r="F21" t="str">
        <f>MID(A21,3,2)</f>
        <v>08</v>
      </c>
      <c r="G21" s="31">
        <f>IF(23-F21&lt;0,100-F21+23,23-F21)</f>
        <v>15</v>
      </c>
      <c r="H21" s="34">
        <v>44946.5</v>
      </c>
      <c r="I21" s="32">
        <f>H21/(G21+5)</f>
        <v>2247.3249999999998</v>
      </c>
      <c r="J21" t="s">
        <v>129</v>
      </c>
      <c r="K21" t="s">
        <v>130</v>
      </c>
      <c r="L21">
        <v>50000</v>
      </c>
      <c r="M21" t="str">
        <f>IF(H21&lt;L21,"Y","Not Covered")</f>
        <v>Y</v>
      </c>
      <c r="N21" t="str">
        <f>CONCATENATE(B21,F21,D21,UPPER(LEFT(J21,3)),RIGHT(A21,3))</f>
        <v>FD08MTGGRE003</v>
      </c>
    </row>
    <row r="22" spans="1:14" x14ac:dyDescent="0.2">
      <c r="A22" t="s">
        <v>186</v>
      </c>
      <c r="B22" t="str">
        <f>LEFT(A22,2)</f>
        <v>CR</v>
      </c>
      <c r="C22" t="str">
        <f>VLOOKUP(B22,B$56:C$61,2,)</f>
        <v>Chrysler</v>
      </c>
      <c r="D22" t="str">
        <f>MID(A22,5,3)</f>
        <v>CAR</v>
      </c>
      <c r="E22" t="str">
        <f>VLOOKUP(D22,D$56:E$66,2,)</f>
        <v>Caravan</v>
      </c>
      <c r="F22" t="str">
        <f>MID(A22,3,2)</f>
        <v>04</v>
      </c>
      <c r="G22" s="31">
        <f>IF(23-F22&lt;0,100-F22+23,23-F22)</f>
        <v>19</v>
      </c>
      <c r="H22" s="34">
        <v>52699.4</v>
      </c>
      <c r="I22" s="32">
        <f>H22/(G22+5)</f>
        <v>2195.8083333333334</v>
      </c>
      <c r="J22" t="s">
        <v>164</v>
      </c>
      <c r="K22" t="s">
        <v>148</v>
      </c>
      <c r="L22">
        <v>75000</v>
      </c>
      <c r="M22" t="str">
        <f>IF(H22&lt;L22,"Y","Not Covered")</f>
        <v>Y</v>
      </c>
      <c r="N22" t="str">
        <f>CONCATENATE(B22,F22,D22,UPPER(LEFT(J22,3)),RIGHT(A22,3))</f>
        <v>CR04CARRED048</v>
      </c>
    </row>
    <row r="23" spans="1:14" x14ac:dyDescent="0.2">
      <c r="A23" t="s">
        <v>178</v>
      </c>
      <c r="B23" t="str">
        <f>LEFT(A23,2)</f>
        <v>HO</v>
      </c>
      <c r="C23" t="str">
        <f>VLOOKUP(B23,B$56:C$61,2,)</f>
        <v>Honda</v>
      </c>
      <c r="D23" t="str">
        <f>MID(A23,5,3)</f>
        <v>ODY</v>
      </c>
      <c r="E23" t="str">
        <f>VLOOKUP(D23,D$56:E$66,2,)</f>
        <v>Odyssey</v>
      </c>
      <c r="F23" t="str">
        <f>MID(A23,3,2)</f>
        <v>08</v>
      </c>
      <c r="G23" s="31">
        <f>IF(23-F23&lt;0,100-F23+23,23-F23)</f>
        <v>15</v>
      </c>
      <c r="H23" s="34">
        <v>42504.6</v>
      </c>
      <c r="I23" s="32">
        <f>H23/(G23+5)</f>
        <v>2125.23</v>
      </c>
      <c r="J23" t="s">
        <v>126</v>
      </c>
      <c r="K23" t="s">
        <v>145</v>
      </c>
      <c r="L23">
        <v>100000</v>
      </c>
      <c r="M23" t="str">
        <f>IF(H23&lt;L23,"Y","Not Covered")</f>
        <v>Y</v>
      </c>
      <c r="N23" t="str">
        <f>CONCATENATE(B23,F23,D23,UPPER(LEFT(J23,3)),RIGHT(A23,3))</f>
        <v>HO08ODYWHI039</v>
      </c>
    </row>
    <row r="24" spans="1:14" x14ac:dyDescent="0.2">
      <c r="A24" t="s">
        <v>240</v>
      </c>
      <c r="B24" t="str">
        <f>LEFT(A24,2)</f>
        <v>FD</v>
      </c>
      <c r="C24" t="str">
        <f>VLOOKUP(B24,B$56:C$61,2,)</f>
        <v>Ford</v>
      </c>
      <c r="D24" t="str">
        <f>MID(A24,5,3)</f>
        <v>FCS</v>
      </c>
      <c r="E24" t="str">
        <f>VLOOKUP(D24,D$56:E$66,2,)</f>
        <v>Focus</v>
      </c>
      <c r="F24" t="str">
        <f>MID(A24,3,2)</f>
        <v>06</v>
      </c>
      <c r="G24" s="31">
        <f>IF(23-F24&lt;0,100-F24+23,23-F24)</f>
        <v>17</v>
      </c>
      <c r="H24" s="34">
        <v>46311.4</v>
      </c>
      <c r="I24" s="32">
        <f>H24/(G24+5)</f>
        <v>2105.0636363636363</v>
      </c>
      <c r="J24" t="s">
        <v>129</v>
      </c>
      <c r="K24" t="s">
        <v>134</v>
      </c>
      <c r="L24">
        <v>75000</v>
      </c>
      <c r="M24" t="str">
        <f>IF(H24&lt;L24,"Y","Not Covered")</f>
        <v>Y</v>
      </c>
      <c r="N24" t="str">
        <f>CONCATENATE(B24,F24,D24,UPPER(LEFT(J24,3)),RIGHT(A24,3))</f>
        <v>FD06FCSGRE006</v>
      </c>
    </row>
    <row r="25" spans="1:14" x14ac:dyDescent="0.2">
      <c r="A25" t="s">
        <v>125</v>
      </c>
      <c r="B25" t="str">
        <f>LEFT(A25,2)</f>
        <v>FD</v>
      </c>
      <c r="C25" t="str">
        <f>VLOOKUP(B25,B$56:C$61,2,)</f>
        <v>Ford</v>
      </c>
      <c r="D25" t="str">
        <f>MID(A25,5,3)</f>
        <v>MTG</v>
      </c>
      <c r="E25" t="str">
        <f>VLOOKUP(D25,D$56:E$66,2,)</f>
        <v>Mustang</v>
      </c>
      <c r="F25" t="str">
        <f>MID(A25,3,2)</f>
        <v>06</v>
      </c>
      <c r="G25" s="31">
        <f>IF(23-F25&lt;0,100-F25+23,23-F25)</f>
        <v>17</v>
      </c>
      <c r="H25" s="34">
        <v>44974.8</v>
      </c>
      <c r="I25" s="32">
        <f>H25/(G25+5)</f>
        <v>2044.3090909090911</v>
      </c>
      <c r="J25" t="s">
        <v>126</v>
      </c>
      <c r="K25" t="s">
        <v>127</v>
      </c>
      <c r="L25">
        <v>50000</v>
      </c>
      <c r="M25" t="str">
        <f>IF(H25&lt;L25,"Y","Not Covered")</f>
        <v>Y</v>
      </c>
      <c r="N25" t="str">
        <f>CONCATENATE(B25,F25,D25,UPPER(LEFT(J25,3)),RIGHT(A25,3))</f>
        <v>FD06MTGWHI002</v>
      </c>
    </row>
    <row r="26" spans="1:14" x14ac:dyDescent="0.2">
      <c r="A26" t="s">
        <v>181</v>
      </c>
      <c r="B26" t="str">
        <f>LEFT(A26,2)</f>
        <v>CR</v>
      </c>
      <c r="C26" t="str">
        <f>VLOOKUP(B26,B$56:C$61,2,)</f>
        <v>Chrysler</v>
      </c>
      <c r="D26" t="str">
        <f>MID(A26,5,3)</f>
        <v>PTC</v>
      </c>
      <c r="E26" t="str">
        <f>VLOOKUP(D26,D$56:E$66,2,)</f>
        <v>PT Cruiser</v>
      </c>
      <c r="F26" t="str">
        <f>MID(A26,3,2)</f>
        <v>07</v>
      </c>
      <c r="G26" s="31">
        <f>IF(23-F26&lt;0,100-F26+23,23-F26)</f>
        <v>16</v>
      </c>
      <c r="H26" s="34">
        <v>42074.2</v>
      </c>
      <c r="I26" s="32">
        <f>H26/(G26+5)</f>
        <v>2003.5333333333333</v>
      </c>
      <c r="J26" t="s">
        <v>129</v>
      </c>
      <c r="K26" t="s">
        <v>165</v>
      </c>
      <c r="L26">
        <v>75000</v>
      </c>
      <c r="M26" t="str">
        <f>IF(H26&lt;L26,"Y","Not Covered")</f>
        <v>Y</v>
      </c>
      <c r="N26" t="str">
        <f>CONCATENATE(B26,F26,D26,UPPER(LEFT(J26,3)),RIGHT(A26,3))</f>
        <v>CR07PTCGRE043</v>
      </c>
    </row>
    <row r="27" spans="1:14" x14ac:dyDescent="0.2">
      <c r="A27" t="s">
        <v>131</v>
      </c>
      <c r="B27" t="str">
        <f>LEFT(A27,2)</f>
        <v>FD</v>
      </c>
      <c r="C27" t="str">
        <f>VLOOKUP(B27,B$56:C$61,2,)</f>
        <v>Ford</v>
      </c>
      <c r="D27" t="str">
        <f>MID(A27,5,3)</f>
        <v>MTG</v>
      </c>
      <c r="E27" t="str">
        <f>VLOOKUP(D27,D$56:E$66,2,)</f>
        <v>Mustang</v>
      </c>
      <c r="F27" t="str">
        <f>MID(A27,3,2)</f>
        <v>08</v>
      </c>
      <c r="G27" s="31">
        <f>IF(23-F27&lt;0,100-F27+23,23-F27)</f>
        <v>15</v>
      </c>
      <c r="H27" s="34">
        <v>37558.800000000003</v>
      </c>
      <c r="I27" s="32">
        <f>H27/(G27+5)</f>
        <v>1877.94</v>
      </c>
      <c r="J27" t="s">
        <v>124</v>
      </c>
      <c r="K27" t="s">
        <v>132</v>
      </c>
      <c r="L27">
        <v>50000</v>
      </c>
      <c r="M27" t="str">
        <f>IF(H27&lt;L27,"Y","Not Covered")</f>
        <v>Y</v>
      </c>
      <c r="N27" t="str">
        <f>CONCATENATE(B27,F27,D27,UPPER(LEFT(J27,3)),RIGHT(A27,3))</f>
        <v>FD08MTGBLA004</v>
      </c>
    </row>
    <row r="28" spans="1:14" x14ac:dyDescent="0.2">
      <c r="A28" t="s">
        <v>173</v>
      </c>
      <c r="B28" t="str">
        <f>LEFT(A28,2)</f>
        <v>HO</v>
      </c>
      <c r="C28" t="str">
        <f>VLOOKUP(B28,B$56:C$61,2,)</f>
        <v>Honda</v>
      </c>
      <c r="D28" t="str">
        <f>MID(A28,5,3)</f>
        <v>CIV</v>
      </c>
      <c r="E28" t="str">
        <f>VLOOKUP(D28,D$56:E$66,2,)</f>
        <v>Civic</v>
      </c>
      <c r="F28" t="str">
        <f>MID(A28,3,2)</f>
        <v>10</v>
      </c>
      <c r="G28" s="31">
        <f>IF(23-F28&lt;0,100-F28+23,23-F28)</f>
        <v>13</v>
      </c>
      <c r="H28" s="34">
        <v>33477.199999999997</v>
      </c>
      <c r="I28" s="32">
        <f>H28/(G28+5)</f>
        <v>1859.8444444444442</v>
      </c>
      <c r="J28" t="s">
        <v>124</v>
      </c>
      <c r="K28" t="s">
        <v>159</v>
      </c>
      <c r="L28">
        <v>75000</v>
      </c>
      <c r="M28" t="str">
        <f>IF(H28&lt;L28,"Y","Not Covered")</f>
        <v>Y</v>
      </c>
      <c r="N28" t="str">
        <f>CONCATENATE(B28,F28,D28,UPPER(LEFT(J28,3)),RIGHT(A28,3))</f>
        <v>HO10CIVBLA033</v>
      </c>
    </row>
    <row r="29" spans="1:14" x14ac:dyDescent="0.2">
      <c r="A29" t="s">
        <v>168</v>
      </c>
      <c r="B29" t="str">
        <f>LEFT(A29,2)</f>
        <v>TY</v>
      </c>
      <c r="C29" t="str">
        <f>VLOOKUP(B29,B$56:C$61,2,)</f>
        <v>Toyota</v>
      </c>
      <c r="D29" t="str">
        <f>MID(A29,5,3)</f>
        <v>COR</v>
      </c>
      <c r="E29" t="str">
        <f>VLOOKUP(D29,D$56:E$66,2,)</f>
        <v>Corola</v>
      </c>
      <c r="F29" t="str">
        <f>MID(A29,3,2)</f>
        <v>12</v>
      </c>
      <c r="G29" s="31">
        <f>IF(23-F29&lt;0,100-F29+23,23-F29)</f>
        <v>11</v>
      </c>
      <c r="H29" s="34">
        <v>29601.9</v>
      </c>
      <c r="I29" s="32">
        <f>H29/(G29+5)</f>
        <v>1850.1187500000001</v>
      </c>
      <c r="J29" t="s">
        <v>124</v>
      </c>
      <c r="K29" t="s">
        <v>146</v>
      </c>
      <c r="L29">
        <v>100000</v>
      </c>
      <c r="M29" t="str">
        <f>IF(H29&lt;L29,"Y","Not Covered")</f>
        <v>Y</v>
      </c>
      <c r="N29" t="str">
        <f>CONCATENATE(B29,F29,D29,UPPER(LEFT(J29,3)),RIGHT(A29,3))</f>
        <v>TY12CORBLA028</v>
      </c>
    </row>
    <row r="30" spans="1:14" x14ac:dyDescent="0.2">
      <c r="A30" t="s">
        <v>136</v>
      </c>
      <c r="B30" t="str">
        <f>LEFT(A30,2)</f>
        <v>FD</v>
      </c>
      <c r="C30" t="str">
        <f>VLOOKUP(B30,B$56:C$61,2,)</f>
        <v>Ford</v>
      </c>
      <c r="D30" t="str">
        <f>MID(A30,5,3)</f>
        <v>FCS</v>
      </c>
      <c r="E30" t="str">
        <f>VLOOKUP(D30,D$56:E$66,2,)</f>
        <v>Focus</v>
      </c>
      <c r="F30" t="str">
        <f>MID(A30,3,2)</f>
        <v>09</v>
      </c>
      <c r="G30" s="31">
        <f>IF(23-F30&lt;0,100-F30+23,23-F30)</f>
        <v>14</v>
      </c>
      <c r="H30" s="34">
        <v>35137</v>
      </c>
      <c r="I30" s="32">
        <f>H30/(G30+5)</f>
        <v>1849.3157894736842</v>
      </c>
      <c r="J30" t="s">
        <v>124</v>
      </c>
      <c r="K30" t="s">
        <v>8</v>
      </c>
      <c r="L30">
        <v>75000</v>
      </c>
      <c r="M30" t="str">
        <f>IF(H30&lt;L30,"Y","Not Covered")</f>
        <v>Y</v>
      </c>
      <c r="N30" t="str">
        <f>CONCATENATE(B30,F30,D30,UPPER(LEFT(J30,3)),RIGHT(A30,3))</f>
        <v>FD09FCSBLA008</v>
      </c>
    </row>
    <row r="31" spans="1:14" x14ac:dyDescent="0.2">
      <c r="A31" t="s">
        <v>137</v>
      </c>
      <c r="B31" t="str">
        <f>LEFT(A31,2)</f>
        <v>FD</v>
      </c>
      <c r="C31" t="str">
        <f>VLOOKUP(B31,B$56:C$61,2,)</f>
        <v>Ford</v>
      </c>
      <c r="D31" t="str">
        <f>MID(A31,5,3)</f>
        <v>FCS</v>
      </c>
      <c r="E31" t="str">
        <f>VLOOKUP(D31,D$56:E$66,2,)</f>
        <v>Focus</v>
      </c>
      <c r="F31" t="str">
        <f>MID(A31,3,2)</f>
        <v>13</v>
      </c>
      <c r="G31" s="31">
        <f>IF(23-F31&lt;0,100-F31+23,23-F31)</f>
        <v>10</v>
      </c>
      <c r="H31" s="34">
        <v>27637.1</v>
      </c>
      <c r="I31" s="32">
        <f>H31/(G31+5)</f>
        <v>1842.4733333333331</v>
      </c>
      <c r="J31" t="s">
        <v>124</v>
      </c>
      <c r="K31" t="s">
        <v>14</v>
      </c>
      <c r="L31">
        <v>75000</v>
      </c>
      <c r="M31" t="str">
        <f>IF(H31&lt;L31,"Y","Not Covered")</f>
        <v>Y</v>
      </c>
      <c r="N31" t="str">
        <f>CONCATENATE(B31,F31,D31,UPPER(LEFT(J31,3)),RIGHT(A31,3))</f>
        <v>FD13FCSBLA009</v>
      </c>
    </row>
    <row r="32" spans="1:14" x14ac:dyDescent="0.2">
      <c r="A32" t="s">
        <v>138</v>
      </c>
      <c r="B32" t="str">
        <f>LEFT(A32,2)</f>
        <v>FD</v>
      </c>
      <c r="C32" t="str">
        <f>VLOOKUP(B32,B$56:C$61,2,)</f>
        <v>Ford</v>
      </c>
      <c r="D32" t="str">
        <f>MID(A32,5,3)</f>
        <v>FCS</v>
      </c>
      <c r="E32" t="str">
        <f>VLOOKUP(D32,D$56:E$66,2,)</f>
        <v>Focus</v>
      </c>
      <c r="F32" t="str">
        <f>MID(A32,3,2)</f>
        <v>13</v>
      </c>
      <c r="G32" s="31">
        <f>IF(23-F32&lt;0,100-F32+23,23-F32)</f>
        <v>10</v>
      </c>
      <c r="H32" s="34">
        <v>27534.799999999999</v>
      </c>
      <c r="I32" s="32">
        <f>H32/(G32+5)</f>
        <v>1835.6533333333332</v>
      </c>
      <c r="J32" t="s">
        <v>126</v>
      </c>
      <c r="K32" t="s">
        <v>139</v>
      </c>
      <c r="L32">
        <v>75000</v>
      </c>
      <c r="M32" t="str">
        <f>IF(H32&lt;L32,"Y","Not Covered")</f>
        <v>Y</v>
      </c>
      <c r="N32" t="str">
        <f>CONCATENATE(B32,F32,D32,UPPER(LEFT(J32,3)),RIGHT(A32,3))</f>
        <v>FD13FCSWHI010</v>
      </c>
    </row>
    <row r="33" spans="1:14" x14ac:dyDescent="0.2">
      <c r="A33" t="s">
        <v>123</v>
      </c>
      <c r="B33" t="str">
        <f>LEFT(A33,2)</f>
        <v>FD</v>
      </c>
      <c r="C33" t="str">
        <f>VLOOKUP(B33,B$56:C$61,2,)</f>
        <v>Ford</v>
      </c>
      <c r="D33" t="str">
        <f>MID(A33,5,3)</f>
        <v>MTG</v>
      </c>
      <c r="E33" t="str">
        <f>VLOOKUP(D33,D$56:E$66,2,)</f>
        <v>Mustang</v>
      </c>
      <c r="F33" t="str">
        <f>MID(A33,3,2)</f>
        <v>06</v>
      </c>
      <c r="G33" s="31">
        <f>IF(23-F33&lt;0,100-F33+23,23-F33)</f>
        <v>17</v>
      </c>
      <c r="H33" s="34">
        <v>40326.800000000003</v>
      </c>
      <c r="I33" s="32">
        <f>H33/(G33+5)</f>
        <v>1833.0363636363638</v>
      </c>
      <c r="J33" t="s">
        <v>124</v>
      </c>
      <c r="K33" t="s">
        <v>14</v>
      </c>
      <c r="L33">
        <v>50000</v>
      </c>
      <c r="M33" t="str">
        <f>IF(H33&lt;L33,"Y","Not Covered")</f>
        <v>Y</v>
      </c>
      <c r="N33" t="str">
        <f>CONCATENATE(B33,F33,D33,UPPER(LEFT(J33,3)),RIGHT(A33,3))</f>
        <v>FD06MTGBLA001</v>
      </c>
    </row>
    <row r="34" spans="1:14" x14ac:dyDescent="0.2">
      <c r="A34" t="s">
        <v>133</v>
      </c>
      <c r="B34" t="str">
        <f>LEFT(A34,2)</f>
        <v>FD</v>
      </c>
      <c r="C34" t="str">
        <f>VLOOKUP(B34,B$56:C$61,2,)</f>
        <v>Ford</v>
      </c>
      <c r="D34" t="str">
        <f>MID(A34,5,3)</f>
        <v>MTG</v>
      </c>
      <c r="E34" t="str">
        <f>VLOOKUP(D34,D$56:E$66,2,)</f>
        <v>Mustang</v>
      </c>
      <c r="F34" t="str">
        <f>MID(A34,3,2)</f>
        <v>08</v>
      </c>
      <c r="G34" s="31">
        <f>IF(23-F34&lt;0,100-F34+23,23-F34)</f>
        <v>15</v>
      </c>
      <c r="H34" s="34">
        <v>36438.5</v>
      </c>
      <c r="I34" s="32">
        <f>H34/(G34+5)</f>
        <v>1821.925</v>
      </c>
      <c r="J34" t="s">
        <v>126</v>
      </c>
      <c r="K34" t="s">
        <v>14</v>
      </c>
      <c r="L34">
        <v>50000</v>
      </c>
      <c r="M34" t="str">
        <f>IF(H34&lt;L34,"Y","Not Covered")</f>
        <v>Y</v>
      </c>
      <c r="N34" t="str">
        <f>CONCATENATE(B34,F34,D34,UPPER(LEFT(J34,3)),RIGHT(A34,3))</f>
        <v>FD08MTGWHI005</v>
      </c>
    </row>
    <row r="35" spans="1:14" x14ac:dyDescent="0.2">
      <c r="A35" t="s">
        <v>174</v>
      </c>
      <c r="B35" t="str">
        <f>LEFT(A35,2)</f>
        <v>HO</v>
      </c>
      <c r="C35" t="str">
        <f>VLOOKUP(B35,B$56:C$61,2,)</f>
        <v>Honda</v>
      </c>
      <c r="D35" t="str">
        <f>MID(A35,5,3)</f>
        <v>CIV</v>
      </c>
      <c r="E35" t="str">
        <f>VLOOKUP(D35,D$56:E$66,2,)</f>
        <v>Civic</v>
      </c>
      <c r="F35" t="str">
        <f>MID(A35,3,2)</f>
        <v>11</v>
      </c>
      <c r="G35" s="31">
        <f>IF(23-F35&lt;0,100-F35+23,23-F35)</f>
        <v>12</v>
      </c>
      <c r="H35" s="34">
        <v>30555.3</v>
      </c>
      <c r="I35" s="32">
        <f>H35/(G35+5)</f>
        <v>1797.370588235294</v>
      </c>
      <c r="J35" t="s">
        <v>124</v>
      </c>
      <c r="K35" t="s">
        <v>130</v>
      </c>
      <c r="L35">
        <v>75000</v>
      </c>
      <c r="M35" t="str">
        <f>IF(H35&lt;L35,"Y","Not Covered")</f>
        <v>Y</v>
      </c>
      <c r="N35" t="str">
        <f>CONCATENATE(B35,F35,D35,UPPER(LEFT(J35,3)),RIGHT(A35,3))</f>
        <v>HO11CIVBLA034</v>
      </c>
    </row>
    <row r="36" spans="1:14" x14ac:dyDescent="0.2">
      <c r="A36" t="s">
        <v>151</v>
      </c>
      <c r="B36" t="str">
        <f>LEFT(A36,2)</f>
        <v>GM</v>
      </c>
      <c r="C36" t="str">
        <f>VLOOKUP(B36,B$56:C$61,2,)</f>
        <v>General Motors</v>
      </c>
      <c r="D36" t="str">
        <f>MID(A36,5,3)</f>
        <v>SLV</v>
      </c>
      <c r="E36" t="str">
        <f>VLOOKUP(D36,D$56:E$66,2,)</f>
        <v>Silverado</v>
      </c>
      <c r="F36" t="str">
        <f>MID(A36,3,2)</f>
        <v>10</v>
      </c>
      <c r="G36" s="31">
        <f>IF(23-F36&lt;0,100-F36+23,23-F36)</f>
        <v>13</v>
      </c>
      <c r="H36" s="34">
        <v>31144.400000000001</v>
      </c>
      <c r="I36" s="32">
        <f>H36/(G36+5)</f>
        <v>1730.2444444444445</v>
      </c>
      <c r="J36" t="s">
        <v>124</v>
      </c>
      <c r="K36" t="s">
        <v>152</v>
      </c>
      <c r="L36">
        <v>100000</v>
      </c>
      <c r="M36" t="str">
        <f>IF(H36&lt;L36,"Y","Not Covered")</f>
        <v>Y</v>
      </c>
      <c r="N36" t="str">
        <f>CONCATENATE(B36,F36,D36,UPPER(LEFT(J36,3)),RIGHT(A36,3))</f>
        <v>GM10SLVBLA017</v>
      </c>
    </row>
    <row r="37" spans="1:14" x14ac:dyDescent="0.2">
      <c r="A37" t="s">
        <v>187</v>
      </c>
      <c r="B37" t="str">
        <f>LEFT(A37,2)</f>
        <v>HY</v>
      </c>
      <c r="C37" t="str">
        <f>VLOOKUP(B37,B$56:C$61,2,)</f>
        <v>Hyundai</v>
      </c>
      <c r="D37" t="str">
        <f>MID(A37,5,3)</f>
        <v>ELA</v>
      </c>
      <c r="E37" t="str">
        <f>VLOOKUP(D37,D$56:E$66,2,)</f>
        <v>Elantra</v>
      </c>
      <c r="F37" t="str">
        <f>MID(A37,3,2)</f>
        <v>11</v>
      </c>
      <c r="G37" s="31">
        <f>IF(23-F37&lt;0,100-F37+23,23-F37)</f>
        <v>12</v>
      </c>
      <c r="H37" s="34">
        <v>29102.3</v>
      </c>
      <c r="I37" s="32">
        <f>H37/(G37+5)</f>
        <v>1711.8999999999999</v>
      </c>
      <c r="J37" t="s">
        <v>124</v>
      </c>
      <c r="K37" t="s">
        <v>150</v>
      </c>
      <c r="L37">
        <v>100000</v>
      </c>
      <c r="M37" t="str">
        <f>IF(H37&lt;L37,"Y","Not Covered")</f>
        <v>Y</v>
      </c>
      <c r="N37" t="str">
        <f>CONCATENATE(B37,F37,D37,UPPER(LEFT(J37,3)),RIGHT(A37,3))</f>
        <v>HY11ELABLA049</v>
      </c>
    </row>
    <row r="38" spans="1:14" x14ac:dyDescent="0.2">
      <c r="A38" t="s">
        <v>182</v>
      </c>
      <c r="B38" t="str">
        <f>LEFT(A38,2)</f>
        <v>CR</v>
      </c>
      <c r="C38" t="str">
        <f>VLOOKUP(B38,B$56:C$61,2,)</f>
        <v>Chrysler</v>
      </c>
      <c r="D38" t="str">
        <f>MID(A38,5,3)</f>
        <v>PTC</v>
      </c>
      <c r="E38" t="str">
        <f>VLOOKUP(D38,D$56:E$66,2,)</f>
        <v>PT Cruiser</v>
      </c>
      <c r="F38" t="str">
        <f>MID(A38,3,2)</f>
        <v>11</v>
      </c>
      <c r="G38" s="31">
        <f>IF(23-F38&lt;0,100-F38+23,23-F38)</f>
        <v>12</v>
      </c>
      <c r="H38" s="34">
        <v>27394.2</v>
      </c>
      <c r="I38" s="32">
        <f>H38/(G38+5)</f>
        <v>1611.4235294117648</v>
      </c>
      <c r="J38" t="s">
        <v>124</v>
      </c>
      <c r="K38" t="s">
        <v>143</v>
      </c>
      <c r="L38">
        <v>75000</v>
      </c>
      <c r="M38" t="str">
        <f>IF(H38&lt;L38,"Y","Not Covered")</f>
        <v>Y</v>
      </c>
      <c r="N38" t="str">
        <f>CONCATENATE(B38,F38,D38,UPPER(LEFT(J38,3)),RIGHT(A38,3))</f>
        <v>CR11PTCBLA044</v>
      </c>
    </row>
    <row r="39" spans="1:14" x14ac:dyDescent="0.2">
      <c r="A39" t="s">
        <v>175</v>
      </c>
      <c r="B39" t="str">
        <f>LEFT(A39,2)</f>
        <v>HO</v>
      </c>
      <c r="C39" t="str">
        <f>VLOOKUP(B39,B$56:C$61,2,)</f>
        <v>Honda</v>
      </c>
      <c r="D39" t="str">
        <f>MID(A39,5,3)</f>
        <v>CIV</v>
      </c>
      <c r="E39" t="str">
        <f>VLOOKUP(D39,D$56:E$66,2,)</f>
        <v>Civic</v>
      </c>
      <c r="F39" t="str">
        <f>MID(A39,3,2)</f>
        <v>12</v>
      </c>
      <c r="G39" s="31">
        <f>IF(23-F39&lt;0,100-F39+23,23-F39)</f>
        <v>11</v>
      </c>
      <c r="H39" s="34">
        <v>24513.200000000001</v>
      </c>
      <c r="I39" s="32">
        <f>H39/(G39+5)</f>
        <v>1532.075</v>
      </c>
      <c r="J39" t="s">
        <v>124</v>
      </c>
      <c r="K39" t="s">
        <v>152</v>
      </c>
      <c r="L39">
        <v>75000</v>
      </c>
      <c r="M39" t="str">
        <f>IF(H39&lt;L39,"Y","Not Covered")</f>
        <v>Y</v>
      </c>
      <c r="N39" t="str">
        <f>CONCATENATE(B39,F39,D39,UPPER(LEFT(J39,3)),RIGHT(A39,3))</f>
        <v>HO12CIVBLA035</v>
      </c>
    </row>
    <row r="40" spans="1:14" x14ac:dyDescent="0.2">
      <c r="A40" t="s">
        <v>142</v>
      </c>
      <c r="B40" t="str">
        <f>LEFT(A40,2)</f>
        <v>FD</v>
      </c>
      <c r="C40" t="str">
        <f>VLOOKUP(B40,B$56:C$61,2,)</f>
        <v>Ford</v>
      </c>
      <c r="D40" t="str">
        <f>MID(A40,5,3)</f>
        <v>FCS</v>
      </c>
      <c r="E40" t="str">
        <f>VLOOKUP(D40,D$56:E$66,2,)</f>
        <v>Focus</v>
      </c>
      <c r="F40" t="str">
        <f>MID(A40,3,2)</f>
        <v>13</v>
      </c>
      <c r="G40" s="31">
        <f>IF(23-F40&lt;0,100-F40+23,23-F40)</f>
        <v>10</v>
      </c>
      <c r="H40" s="34">
        <v>22521.599999999999</v>
      </c>
      <c r="I40" s="32">
        <f>H40/(G40+5)</f>
        <v>1501.4399999999998</v>
      </c>
      <c r="J40" t="s">
        <v>124</v>
      </c>
      <c r="K40" t="s">
        <v>143</v>
      </c>
      <c r="L40">
        <v>75000</v>
      </c>
      <c r="M40" t="str">
        <f>IF(H40&lt;L40,"Y","Not Covered")</f>
        <v>Y</v>
      </c>
      <c r="N40" t="str">
        <f>CONCATENATE(B40,F40,D40,UPPER(LEFT(J40,3)),RIGHT(A40,3))</f>
        <v>FD13FCSBLA012</v>
      </c>
    </row>
    <row r="41" spans="1:14" x14ac:dyDescent="0.2">
      <c r="A41" t="s">
        <v>242</v>
      </c>
      <c r="B41" t="str">
        <f>LEFT(A41,2)</f>
        <v>GM</v>
      </c>
      <c r="C41" t="str">
        <f>VLOOKUP(B41,B$56:C$61,2,)</f>
        <v>General Motors</v>
      </c>
      <c r="D41" t="str">
        <f>MID(A41,5,3)</f>
        <v>CMR</v>
      </c>
      <c r="E41" t="str">
        <f>VLOOKUP(D41,D$56:E$66,2,)</f>
        <v>Camero</v>
      </c>
      <c r="F41" t="str">
        <f>MID(A41,3,2)</f>
        <v>09</v>
      </c>
      <c r="G41" s="31">
        <f>IF(23-F41&lt;0,100-F41+23,23-F41)</f>
        <v>14</v>
      </c>
      <c r="H41" s="34">
        <v>28464.799999999999</v>
      </c>
      <c r="I41" s="32">
        <f>H41/(G41+5)</f>
        <v>1498.1473684210525</v>
      </c>
      <c r="J41" t="s">
        <v>126</v>
      </c>
      <c r="K41" t="s">
        <v>146</v>
      </c>
      <c r="L41">
        <v>100000</v>
      </c>
      <c r="M41" t="str">
        <f>IF(H41&lt;L41,"Y","Not Covered")</f>
        <v>Y</v>
      </c>
      <c r="N41" t="str">
        <f>CONCATENATE(B41,F41,D41,UPPER(LEFT(J41,3)),RIGHT(A41,3))</f>
        <v>GM09CMRWHI014</v>
      </c>
    </row>
    <row r="42" spans="1:14" x14ac:dyDescent="0.2">
      <c r="A42" t="s">
        <v>190</v>
      </c>
      <c r="B42" t="str">
        <f>LEFT(A42,2)</f>
        <v>HY</v>
      </c>
      <c r="C42" t="str">
        <f>VLOOKUP(B42,B$56:C$61,2,)</f>
        <v>Hyundai</v>
      </c>
      <c r="D42" t="str">
        <f>MID(A42,5,3)</f>
        <v>ELA</v>
      </c>
      <c r="E42" t="str">
        <f>VLOOKUP(D42,D$56:E$66,2,)</f>
        <v>Elantra</v>
      </c>
      <c r="F42" t="str">
        <f>MID(A42,3,2)</f>
        <v>13</v>
      </c>
      <c r="G42" s="31">
        <f>IF(23-F42&lt;0,100-F42+23,23-F42)</f>
        <v>10</v>
      </c>
      <c r="H42" s="34">
        <v>22188.5</v>
      </c>
      <c r="I42" s="32">
        <f>H42/(G42+5)</f>
        <v>1479.2333333333333</v>
      </c>
      <c r="J42" t="s">
        <v>155</v>
      </c>
      <c r="K42" t="s">
        <v>134</v>
      </c>
      <c r="L42">
        <v>100000</v>
      </c>
      <c r="M42" t="str">
        <f>IF(H42&lt;L42,"Y","Not Covered")</f>
        <v>Y</v>
      </c>
      <c r="N42" t="str">
        <f>CONCATENATE(B42,F42,D42,UPPER(LEFT(J42,3)),RIGHT(A42,3))</f>
        <v>HY13ELABLU052</v>
      </c>
    </row>
    <row r="43" spans="1:14" x14ac:dyDescent="0.2">
      <c r="A43" t="s">
        <v>188</v>
      </c>
      <c r="B43" t="str">
        <f>LEFT(A43,2)</f>
        <v>HY</v>
      </c>
      <c r="C43" t="str">
        <f>VLOOKUP(B43,B$56:C$61,2,)</f>
        <v>Hyundai</v>
      </c>
      <c r="D43" t="str">
        <f>MID(A43,5,3)</f>
        <v>ELA</v>
      </c>
      <c r="E43" t="str">
        <f>VLOOKUP(D43,D$56:E$66,2,)</f>
        <v>Elantra</v>
      </c>
      <c r="F43" t="str">
        <f>MID(A43,3,2)</f>
        <v>12</v>
      </c>
      <c r="G43" s="31">
        <f>IF(23-F43&lt;0,100-F43+23,23-F43)</f>
        <v>11</v>
      </c>
      <c r="H43" s="34">
        <v>22282</v>
      </c>
      <c r="I43" s="32">
        <f>H43/(G43+5)</f>
        <v>1392.625</v>
      </c>
      <c r="J43" t="s">
        <v>155</v>
      </c>
      <c r="K43" t="s">
        <v>127</v>
      </c>
      <c r="L43">
        <v>100000</v>
      </c>
      <c r="M43" t="str">
        <f>IF(H43&lt;L43,"Y","Not Covered")</f>
        <v>Y</v>
      </c>
      <c r="N43" t="str">
        <f>CONCATENATE(B43,F43,D43,UPPER(LEFT(J43,3)),RIGHT(A43,3))</f>
        <v>HY12ELABLU050</v>
      </c>
    </row>
    <row r="44" spans="1:14" x14ac:dyDescent="0.2">
      <c r="A44" t="s">
        <v>169</v>
      </c>
      <c r="B44" t="str">
        <f>LEFT(A44,2)</f>
        <v>TY</v>
      </c>
      <c r="C44" t="str">
        <f>VLOOKUP(B44,B$56:C$61,2,)</f>
        <v>Toyota</v>
      </c>
      <c r="D44" t="str">
        <f>MID(A44,5,3)</f>
        <v>CAM</v>
      </c>
      <c r="E44" t="str">
        <f>VLOOKUP(D44,D$56:E$66,2,)</f>
        <v>Camery</v>
      </c>
      <c r="F44" t="str">
        <f>MID(A44,3,2)</f>
        <v>12</v>
      </c>
      <c r="G44" s="31">
        <f>IF(23-F44&lt;0,100-F44+23,23-F44)</f>
        <v>11</v>
      </c>
      <c r="H44" s="34">
        <v>22128.2</v>
      </c>
      <c r="I44" s="32">
        <f>H44/(G44+5)</f>
        <v>1383.0125</v>
      </c>
      <c r="J44" t="s">
        <v>155</v>
      </c>
      <c r="K44" t="s">
        <v>157</v>
      </c>
      <c r="L44">
        <v>100000</v>
      </c>
      <c r="M44" t="str">
        <f>IF(H44&lt;L44,"Y","Not Covered")</f>
        <v>Y</v>
      </c>
      <c r="N44" t="str">
        <f>CONCATENATE(B44,F44,D44,UPPER(LEFT(J44,3)),RIGHT(A44,3))</f>
        <v>TY12CAMBLU029</v>
      </c>
    </row>
    <row r="45" spans="1:14" x14ac:dyDescent="0.2">
      <c r="A45" t="s">
        <v>189</v>
      </c>
      <c r="B45" t="str">
        <f>LEFT(A45,2)</f>
        <v>HY</v>
      </c>
      <c r="C45" t="str">
        <f>VLOOKUP(B45,B$56:C$61,2,)</f>
        <v>Hyundai</v>
      </c>
      <c r="D45" t="str">
        <f>MID(A45,5,3)</f>
        <v>ELA</v>
      </c>
      <c r="E45" t="str">
        <f>VLOOKUP(D45,D$56:E$66,2,)</f>
        <v>Elantra</v>
      </c>
      <c r="F45" t="str">
        <f>MID(A45,3,2)</f>
        <v>13</v>
      </c>
      <c r="G45" s="31">
        <f>IF(23-F45&lt;0,100-F45+23,23-F45)</f>
        <v>10</v>
      </c>
      <c r="H45" s="34">
        <v>20223.900000000001</v>
      </c>
      <c r="I45" s="32">
        <f>H45/(G45+5)</f>
        <v>1348.26</v>
      </c>
      <c r="J45" t="s">
        <v>124</v>
      </c>
      <c r="K45" t="s">
        <v>139</v>
      </c>
      <c r="L45">
        <v>100000</v>
      </c>
      <c r="M45" t="str">
        <f>IF(H45&lt;L45,"Y","Not Covered")</f>
        <v>Y</v>
      </c>
      <c r="N45" t="str">
        <f>CONCATENATE(B45,F45,D45,UPPER(LEFT(J45,3)),RIGHT(A45,3))</f>
        <v>HY13ELABLA051</v>
      </c>
    </row>
    <row r="46" spans="1:14" x14ac:dyDescent="0.2">
      <c r="A46" t="s">
        <v>172</v>
      </c>
      <c r="B46" t="str">
        <f>LEFT(A46,2)</f>
        <v>HO</v>
      </c>
      <c r="C46" t="str">
        <f>VLOOKUP(B46,B$56:C$61,2,)</f>
        <v>Honda</v>
      </c>
      <c r="D46" t="str">
        <f>MID(A46,5,3)</f>
        <v>CIV</v>
      </c>
      <c r="E46" t="str">
        <f>VLOOKUP(D46,D$56:E$66,2,)</f>
        <v>Civic</v>
      </c>
      <c r="F46" t="str">
        <f>MID(A46,3,2)</f>
        <v>10</v>
      </c>
      <c r="G46" s="31">
        <f>IF(23-F46&lt;0,100-F46+23,23-F46)</f>
        <v>13</v>
      </c>
      <c r="H46" s="34">
        <v>22573</v>
      </c>
      <c r="I46" s="32">
        <f>H46/(G46+5)</f>
        <v>1254.0555555555557</v>
      </c>
      <c r="J46" t="s">
        <v>155</v>
      </c>
      <c r="K46" t="s">
        <v>150</v>
      </c>
      <c r="L46">
        <v>75000</v>
      </c>
      <c r="M46" t="str">
        <f>IF(H46&lt;L46,"Y","Not Covered")</f>
        <v>Y</v>
      </c>
      <c r="N46" t="str">
        <f>CONCATENATE(B46,F46,D46,UPPER(LEFT(J46,3)),RIGHT(A46,3))</f>
        <v>HO10CIVBLU032</v>
      </c>
    </row>
    <row r="47" spans="1:14" x14ac:dyDescent="0.2">
      <c r="A47" t="s">
        <v>167</v>
      </c>
      <c r="B47" t="str">
        <f>LEFT(A47,2)</f>
        <v>TY</v>
      </c>
      <c r="C47" t="str">
        <f>VLOOKUP(B47,B$56:C$61,2,)</f>
        <v>Toyota</v>
      </c>
      <c r="D47" t="str">
        <f>MID(A47,5,3)</f>
        <v>COR</v>
      </c>
      <c r="E47" t="str">
        <f>VLOOKUP(D47,D$56:E$66,2,)</f>
        <v>Corola</v>
      </c>
      <c r="F47" t="str">
        <f>MID(A47,3,2)</f>
        <v>14</v>
      </c>
      <c r="G47" s="31">
        <f>IF(23-F47&lt;0,100-F47+23,23-F47)</f>
        <v>9</v>
      </c>
      <c r="H47" s="34">
        <v>17556.3</v>
      </c>
      <c r="I47" s="32">
        <f>H47/(G47+5)</f>
        <v>1254.0214285714285</v>
      </c>
      <c r="J47" t="s">
        <v>155</v>
      </c>
      <c r="K47" t="s">
        <v>139</v>
      </c>
      <c r="L47">
        <v>100000</v>
      </c>
      <c r="M47" t="str">
        <f>IF(H47&lt;L47,"Y","Not Covered")</f>
        <v>Y</v>
      </c>
      <c r="N47" t="str">
        <f>CONCATENATE(B47,F47,D47,UPPER(LEFT(J47,3)),RIGHT(A47,3))</f>
        <v>TY14CORBLU027</v>
      </c>
    </row>
    <row r="48" spans="1:14" x14ac:dyDescent="0.2">
      <c r="A48" t="s">
        <v>147</v>
      </c>
      <c r="B48" t="str">
        <f>LEFT(A48,2)</f>
        <v>GM</v>
      </c>
      <c r="C48" t="str">
        <f>VLOOKUP(B48,B$56:C$61,2,)</f>
        <v>General Motors</v>
      </c>
      <c r="D48" t="str">
        <f>MID(A48,5,3)</f>
        <v>CMR</v>
      </c>
      <c r="E48" t="str">
        <f>VLOOKUP(D48,D$56:E$66,2,)</f>
        <v>Camero</v>
      </c>
      <c r="F48" t="str">
        <f>MID(A48,3,2)</f>
        <v>12</v>
      </c>
      <c r="G48" s="31">
        <f>IF(23-F48&lt;0,100-F48+23,23-F48)</f>
        <v>11</v>
      </c>
      <c r="H48" s="34">
        <v>19421.099999999999</v>
      </c>
      <c r="I48" s="32">
        <f>H48/(G48+5)</f>
        <v>1213.8187499999999</v>
      </c>
      <c r="J48" t="s">
        <v>124</v>
      </c>
      <c r="K48" t="s">
        <v>148</v>
      </c>
      <c r="L48">
        <v>100000</v>
      </c>
      <c r="M48" t="str">
        <f>IF(H48&lt;L48,"Y","Not Covered")</f>
        <v>Y</v>
      </c>
      <c r="N48" t="str">
        <f>CONCATENATE(B48,F48,D48,UPPER(LEFT(J48,3)),RIGHT(A48,3))</f>
        <v>GM12CMRBLA015</v>
      </c>
    </row>
    <row r="49" spans="1:14" x14ac:dyDescent="0.2">
      <c r="A49" t="s">
        <v>140</v>
      </c>
      <c r="B49" t="str">
        <f>LEFT(A49,2)</f>
        <v>FD</v>
      </c>
      <c r="C49" t="str">
        <f>VLOOKUP(B49,B$56:C$61,2,)</f>
        <v>Ford</v>
      </c>
      <c r="D49" t="str">
        <f>MID(A49,5,3)</f>
        <v>FCS</v>
      </c>
      <c r="E49" t="str">
        <f>VLOOKUP(D49,D$56:E$66,2,)</f>
        <v>Focus</v>
      </c>
      <c r="F49" t="str">
        <f>MID(A49,3,2)</f>
        <v>12</v>
      </c>
      <c r="G49" s="31">
        <f>IF(23-F49&lt;0,100-F49+23,23-F49)</f>
        <v>11</v>
      </c>
      <c r="H49" s="34">
        <v>19341.7</v>
      </c>
      <c r="I49" s="32">
        <f>H49/(G49+5)</f>
        <v>1208.85625</v>
      </c>
      <c r="J49" t="s">
        <v>126</v>
      </c>
      <c r="K49" t="s">
        <v>141</v>
      </c>
      <c r="L49">
        <v>75000</v>
      </c>
      <c r="M49" t="str">
        <f>IF(H49&lt;L49,"Y","Not Covered")</f>
        <v>Y</v>
      </c>
      <c r="N49" t="str">
        <f>CONCATENATE(B49,F49,D49,UPPER(LEFT(J49,3)),RIGHT(A49,3))</f>
        <v>FD12FCSWHI011</v>
      </c>
    </row>
    <row r="50" spans="1:14" x14ac:dyDescent="0.2">
      <c r="A50" t="s">
        <v>149</v>
      </c>
      <c r="B50" t="str">
        <f>LEFT(A50,2)</f>
        <v>GM</v>
      </c>
      <c r="C50" t="str">
        <f>VLOOKUP(B50,B$56:C$61,2,)</f>
        <v>General Motors</v>
      </c>
      <c r="D50" t="str">
        <f>MID(A50,5,3)</f>
        <v>CMR</v>
      </c>
      <c r="E50" t="str">
        <f>VLOOKUP(D50,D$56:E$66,2,)</f>
        <v>Camero</v>
      </c>
      <c r="F50" t="str">
        <f>MID(A50,3,2)</f>
        <v>14</v>
      </c>
      <c r="G50" s="31">
        <f>IF(23-F50&lt;0,100-F50+23,23-F50)</f>
        <v>9</v>
      </c>
      <c r="H50" s="34">
        <v>14289.6</v>
      </c>
      <c r="I50" s="32">
        <f>H50/(G50+5)</f>
        <v>1020.6857142857143</v>
      </c>
      <c r="J50" t="s">
        <v>126</v>
      </c>
      <c r="K50" t="s">
        <v>150</v>
      </c>
      <c r="L50">
        <v>100000</v>
      </c>
      <c r="M50" t="str">
        <f>IF(H50&lt;L50,"Y","Not Covered")</f>
        <v>Y</v>
      </c>
      <c r="N50" t="str">
        <f>CONCATENATE(B50,F50,D50,UPPER(LEFT(J50,3)),RIGHT(A50,3))</f>
        <v>GM14CMRWHI016</v>
      </c>
    </row>
    <row r="51" spans="1:14" x14ac:dyDescent="0.2">
      <c r="A51" t="s">
        <v>176</v>
      </c>
      <c r="B51" t="str">
        <f>LEFT(A51,2)</f>
        <v>HO</v>
      </c>
      <c r="C51" t="str">
        <f>VLOOKUP(B51,B$56:C$61,2,)</f>
        <v>Honda</v>
      </c>
      <c r="D51" t="str">
        <f>MID(A51,5,3)</f>
        <v>CIV</v>
      </c>
      <c r="E51" t="str">
        <f>VLOOKUP(D51,D$56:E$66,2,)</f>
        <v>Civic</v>
      </c>
      <c r="F51" t="str">
        <f>MID(A51,3,2)</f>
        <v>13</v>
      </c>
      <c r="G51" s="31">
        <f>IF(23-F51&lt;0,100-F51+23,23-F51)</f>
        <v>10</v>
      </c>
      <c r="H51" s="34">
        <v>13867.6</v>
      </c>
      <c r="I51" s="32">
        <f>H51/(G51+5)</f>
        <v>924.50666666666666</v>
      </c>
      <c r="J51" t="s">
        <v>124</v>
      </c>
      <c r="K51" t="s">
        <v>157</v>
      </c>
      <c r="L51">
        <v>75000</v>
      </c>
      <c r="M51" t="str">
        <f>IF(H51&lt;L51,"Y","Not Covered")</f>
        <v>Y</v>
      </c>
      <c r="N51" t="str">
        <f>CONCATENATE(B51,F51,D51,UPPER(LEFT(J51,3)),RIGHT(A51,3))</f>
        <v>HO13CIVBLA036</v>
      </c>
    </row>
    <row r="52" spans="1:14" x14ac:dyDescent="0.2">
      <c r="A52" t="s">
        <v>144</v>
      </c>
      <c r="B52" t="str">
        <f>LEFT(A52,2)</f>
        <v>FD</v>
      </c>
      <c r="C52" t="str">
        <f>VLOOKUP(B52,B$56:C$61,2,)</f>
        <v>Ford</v>
      </c>
      <c r="D52" t="str">
        <f>MID(A52,5,3)</f>
        <v>FCS</v>
      </c>
      <c r="E52" t="str">
        <f>VLOOKUP(D52,D$56:E$66,2,)</f>
        <v>Focus</v>
      </c>
      <c r="F52" t="str">
        <f>MID(A52,3,2)</f>
        <v>13</v>
      </c>
      <c r="G52" s="31">
        <f>IF(23-F52&lt;0,100-F52+23,23-F52)</f>
        <v>10</v>
      </c>
      <c r="H52" s="34">
        <v>13682.9</v>
      </c>
      <c r="I52" s="32">
        <f>H52/(G52+5)</f>
        <v>912.19333333333327</v>
      </c>
      <c r="J52" t="s">
        <v>124</v>
      </c>
      <c r="K52" t="s">
        <v>145</v>
      </c>
      <c r="L52">
        <v>75000</v>
      </c>
      <c r="M52" t="str">
        <f>IF(H52&lt;L52,"Y","Not Covered")</f>
        <v>Y</v>
      </c>
      <c r="N52" t="str">
        <f>CONCATENATE(B52,F52,D52,UPPER(LEFT(J52,3)),RIGHT(A52,3))</f>
        <v>FD13FCSBLA013</v>
      </c>
    </row>
    <row r="53" spans="1:14" x14ac:dyDescent="0.2">
      <c r="A53" t="s">
        <v>179</v>
      </c>
      <c r="B53" t="str">
        <f>LEFT(A53,2)</f>
        <v>HO</v>
      </c>
      <c r="C53" t="str">
        <f>VLOOKUP(B53,B$56:C$61,2,)</f>
        <v>Honda</v>
      </c>
      <c r="D53" t="str">
        <f>MID(A53,5,3)</f>
        <v>ODY</v>
      </c>
      <c r="E53" t="str">
        <f>VLOOKUP(D53,D$56:E$66,2,)</f>
        <v>Odyssey</v>
      </c>
      <c r="F53" t="str">
        <f>MID(A53,3,2)</f>
        <v>14</v>
      </c>
      <c r="G53" s="31">
        <f>IF(23-F53&lt;0,100-F53+23,23-F53)</f>
        <v>9</v>
      </c>
      <c r="H53" s="34">
        <v>3708.1</v>
      </c>
      <c r="I53" s="32">
        <f>H53/(G53+5)</f>
        <v>264.8642857142857</v>
      </c>
      <c r="J53" t="s">
        <v>124</v>
      </c>
      <c r="K53" t="s">
        <v>127</v>
      </c>
      <c r="L53">
        <v>100000</v>
      </c>
      <c r="M53" t="str">
        <f>IF(H53&lt;L53,"Y","Not Covered")</f>
        <v>Y</v>
      </c>
      <c r="N53" t="str">
        <f>CONCATENATE(B53,F53,D53,UPPER(LEFT(J53,3)),RIGHT(A53,3))</f>
        <v>HO14ODYBLA041</v>
      </c>
    </row>
    <row r="54" spans="1:14" x14ac:dyDescent="0.2">
      <c r="D54" t="str">
        <f t="shared" ref="D3:D66" si="0">MID(A54,5,3)</f>
        <v/>
      </c>
      <c r="F54" t="str">
        <f t="shared" ref="F3:F66" si="1">MID(A54,3,2)</f>
        <v/>
      </c>
      <c r="N54" t="str">
        <f t="shared" ref="N3:N66" si="2">CONCATENATE(B54,F54,D54,UPPER(LEFT(J54,3)),RIGHT(A54,3))</f>
        <v/>
      </c>
    </row>
    <row r="55" spans="1:14" x14ac:dyDescent="0.2">
      <c r="D55" t="str">
        <f t="shared" si="0"/>
        <v/>
      </c>
      <c r="F55" t="str">
        <f t="shared" si="1"/>
        <v/>
      </c>
      <c r="N55" t="str">
        <f t="shared" si="2"/>
        <v/>
      </c>
    </row>
    <row r="56" spans="1:14" x14ac:dyDescent="0.2">
      <c r="B56" t="s">
        <v>205</v>
      </c>
      <c r="C56" t="s">
        <v>211</v>
      </c>
      <c r="D56" t="s">
        <v>217</v>
      </c>
      <c r="E56" t="s">
        <v>228</v>
      </c>
      <c r="F56" t="str">
        <f t="shared" si="1"/>
        <v/>
      </c>
    </row>
    <row r="57" spans="1:14" x14ac:dyDescent="0.2">
      <c r="B57" t="s">
        <v>210</v>
      </c>
      <c r="C57" t="s">
        <v>216</v>
      </c>
      <c r="D57" t="s">
        <v>222</v>
      </c>
      <c r="E57" t="s">
        <v>233</v>
      </c>
      <c r="F57" t="str">
        <f t="shared" si="1"/>
        <v/>
      </c>
    </row>
    <row r="58" spans="1:14" x14ac:dyDescent="0.2">
      <c r="B58" t="s">
        <v>209</v>
      </c>
      <c r="C58" t="s">
        <v>215</v>
      </c>
      <c r="D58" t="s">
        <v>223</v>
      </c>
      <c r="E58" t="s">
        <v>234</v>
      </c>
      <c r="F58" t="str">
        <f t="shared" si="1"/>
        <v/>
      </c>
    </row>
    <row r="59" spans="1:14" x14ac:dyDescent="0.2">
      <c r="B59" t="s">
        <v>208</v>
      </c>
      <c r="C59" t="s">
        <v>214</v>
      </c>
      <c r="D59" t="s">
        <v>221</v>
      </c>
      <c r="E59" t="s">
        <v>231</v>
      </c>
      <c r="F59" t="str">
        <f t="shared" si="1"/>
        <v/>
      </c>
    </row>
    <row r="60" spans="1:14" x14ac:dyDescent="0.2">
      <c r="B60" t="s">
        <v>206</v>
      </c>
      <c r="C60" t="s">
        <v>212</v>
      </c>
      <c r="D60" t="s">
        <v>218</v>
      </c>
      <c r="E60" t="s">
        <v>232</v>
      </c>
      <c r="F60" t="str">
        <f t="shared" si="1"/>
        <v/>
      </c>
    </row>
    <row r="61" spans="1:14" x14ac:dyDescent="0.2">
      <c r="B61" t="s">
        <v>207</v>
      </c>
      <c r="C61" t="s">
        <v>213</v>
      </c>
      <c r="D61" t="s">
        <v>219</v>
      </c>
      <c r="E61" t="s">
        <v>229</v>
      </c>
      <c r="F61" t="str">
        <f t="shared" si="1"/>
        <v/>
      </c>
    </row>
    <row r="62" spans="1:14" x14ac:dyDescent="0.2">
      <c r="D62" t="s">
        <v>220</v>
      </c>
      <c r="E62" t="s">
        <v>230</v>
      </c>
      <c r="F62" t="str">
        <f t="shared" si="1"/>
        <v/>
      </c>
    </row>
    <row r="63" spans="1:14" x14ac:dyDescent="0.2">
      <c r="D63" t="s">
        <v>224</v>
      </c>
      <c r="E63" t="s">
        <v>235</v>
      </c>
      <c r="F63" t="str">
        <f t="shared" si="1"/>
        <v/>
      </c>
    </row>
    <row r="64" spans="1:14" x14ac:dyDescent="0.2">
      <c r="D64" t="s">
        <v>225</v>
      </c>
      <c r="E64" t="s">
        <v>236</v>
      </c>
      <c r="F64" t="str">
        <f t="shared" si="1"/>
        <v/>
      </c>
    </row>
    <row r="65" spans="4:6" x14ac:dyDescent="0.2">
      <c r="D65" t="s">
        <v>226</v>
      </c>
      <c r="E65" t="s">
        <v>237</v>
      </c>
      <c r="F65" t="str">
        <f t="shared" si="1"/>
        <v/>
      </c>
    </row>
    <row r="66" spans="4:6" x14ac:dyDescent="0.2">
      <c r="D66" t="s">
        <v>227</v>
      </c>
      <c r="E66" t="s">
        <v>238</v>
      </c>
      <c r="F66" t="str">
        <f t="shared" si="1"/>
        <v/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CB0B-4BF7-E844-9076-4672AC09A97B}">
  <dimension ref="A3:B22"/>
  <sheetViews>
    <sheetView workbookViewId="0">
      <selection activeCell="A4" sqref="A4:B21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27" t="s">
        <v>121</v>
      </c>
      <c r="B3" t="s">
        <v>243</v>
      </c>
    </row>
    <row r="4" spans="1:2" x14ac:dyDescent="0.2">
      <c r="A4" s="28" t="s">
        <v>148</v>
      </c>
      <c r="B4" s="2">
        <v>144647.69999999998</v>
      </c>
    </row>
    <row r="5" spans="1:2" x14ac:dyDescent="0.2">
      <c r="A5" s="28" t="s">
        <v>157</v>
      </c>
      <c r="B5" s="2">
        <v>150656.40000000002</v>
      </c>
    </row>
    <row r="6" spans="1:2" x14ac:dyDescent="0.2">
      <c r="A6" s="28" t="s">
        <v>134</v>
      </c>
      <c r="B6" s="2">
        <v>154427.9</v>
      </c>
    </row>
    <row r="7" spans="1:2" x14ac:dyDescent="0.2">
      <c r="A7" s="28" t="s">
        <v>165</v>
      </c>
      <c r="B7" s="2">
        <v>179986</v>
      </c>
    </row>
    <row r="8" spans="1:2" x14ac:dyDescent="0.2">
      <c r="A8" s="28" t="s">
        <v>8</v>
      </c>
      <c r="B8" s="2">
        <v>143640.70000000001</v>
      </c>
    </row>
    <row r="9" spans="1:2" x14ac:dyDescent="0.2">
      <c r="A9" s="28" t="s">
        <v>152</v>
      </c>
      <c r="B9" s="2">
        <v>135078.20000000001</v>
      </c>
    </row>
    <row r="10" spans="1:2" x14ac:dyDescent="0.2">
      <c r="A10" s="28" t="s">
        <v>132</v>
      </c>
      <c r="B10" s="2">
        <v>184693.8</v>
      </c>
    </row>
    <row r="11" spans="1:2" x14ac:dyDescent="0.2">
      <c r="A11" s="28" t="s">
        <v>130</v>
      </c>
      <c r="B11" s="2">
        <v>127731.3</v>
      </c>
    </row>
    <row r="12" spans="1:2" x14ac:dyDescent="0.2">
      <c r="A12" s="28" t="s">
        <v>127</v>
      </c>
      <c r="B12" s="2">
        <v>70964.899999999994</v>
      </c>
    </row>
    <row r="13" spans="1:2" x14ac:dyDescent="0.2">
      <c r="A13" s="28" t="s">
        <v>139</v>
      </c>
      <c r="B13" s="2">
        <v>65315</v>
      </c>
    </row>
    <row r="14" spans="1:2" x14ac:dyDescent="0.2">
      <c r="A14" s="28" t="s">
        <v>145</v>
      </c>
      <c r="B14" s="2">
        <v>138561.5</v>
      </c>
    </row>
    <row r="15" spans="1:2" x14ac:dyDescent="0.2">
      <c r="A15" s="28" t="s">
        <v>146</v>
      </c>
      <c r="B15" s="2">
        <v>141229.4</v>
      </c>
    </row>
    <row r="16" spans="1:2" x14ac:dyDescent="0.2">
      <c r="A16" s="28" t="s">
        <v>14</v>
      </c>
      <c r="B16" s="2">
        <v>305432.40000000002</v>
      </c>
    </row>
    <row r="17" spans="1:2" x14ac:dyDescent="0.2">
      <c r="A17" s="28" t="s">
        <v>159</v>
      </c>
      <c r="B17" s="2">
        <v>177713.9</v>
      </c>
    </row>
    <row r="18" spans="1:2" x14ac:dyDescent="0.2">
      <c r="A18" s="28" t="s">
        <v>150</v>
      </c>
      <c r="B18" s="2">
        <v>65964.899999999994</v>
      </c>
    </row>
    <row r="19" spans="1:2" x14ac:dyDescent="0.2">
      <c r="A19" s="28" t="s">
        <v>143</v>
      </c>
      <c r="B19" s="2">
        <v>130601.59999999999</v>
      </c>
    </row>
    <row r="20" spans="1:2" x14ac:dyDescent="0.2">
      <c r="A20" s="28" t="s">
        <v>141</v>
      </c>
      <c r="B20" s="2">
        <v>19341.7</v>
      </c>
    </row>
    <row r="21" spans="1:2" x14ac:dyDescent="0.2">
      <c r="A21" s="28" t="s">
        <v>244</v>
      </c>
      <c r="B21" s="2"/>
    </row>
    <row r="22" spans="1:2" x14ac:dyDescent="0.2">
      <c r="A22" s="28" t="s">
        <v>122</v>
      </c>
      <c r="B22" s="2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52E5-D42E-C843-ADC6-3EE79DA62471}">
  <dimension ref="A1:G5"/>
  <sheetViews>
    <sheetView workbookViewId="0">
      <selection activeCell="G14" sqref="G14"/>
    </sheetView>
  </sheetViews>
  <sheetFormatPr baseColWidth="10" defaultRowHeight="16" x14ac:dyDescent="0.2"/>
  <cols>
    <col min="2" max="2" width="11.6640625" bestFit="1" customWidth="1"/>
    <col min="6" max="6" width="11.6640625" bestFit="1" customWidth="1"/>
  </cols>
  <sheetData>
    <row r="1" spans="1:7" x14ac:dyDescent="0.2">
      <c r="B1" t="s">
        <v>245</v>
      </c>
      <c r="C1" t="s">
        <v>246</v>
      </c>
      <c r="D1" t="s">
        <v>247</v>
      </c>
      <c r="E1" t="s">
        <v>248</v>
      </c>
      <c r="F1" t="s">
        <v>254</v>
      </c>
      <c r="G1" t="s">
        <v>249</v>
      </c>
    </row>
    <row r="2" spans="1:7" x14ac:dyDescent="0.2">
      <c r="A2" t="s">
        <v>250</v>
      </c>
      <c r="B2" s="4">
        <v>20000</v>
      </c>
      <c r="C2" s="35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">
      <c r="A3" t="s">
        <v>251</v>
      </c>
      <c r="B3" s="4">
        <v>20000</v>
      </c>
      <c r="C3" s="35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">
      <c r="A4" t="s">
        <v>252</v>
      </c>
      <c r="B4" s="4">
        <v>20000</v>
      </c>
      <c r="C4" s="35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">
      <c r="A5" t="s">
        <v>253</v>
      </c>
      <c r="B5" s="4">
        <v>20000</v>
      </c>
      <c r="C5" s="35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6AF0-5A1C-8147-B523-65416B04BE64}">
  <dimension ref="A2:N19"/>
  <sheetViews>
    <sheetView workbookViewId="0">
      <selection activeCell="B3" sqref="B3:D3"/>
    </sheetView>
  </sheetViews>
  <sheetFormatPr baseColWidth="10" defaultRowHeight="16" x14ac:dyDescent="0.2"/>
  <cols>
    <col min="1" max="1" width="16.83203125" bestFit="1" customWidth="1"/>
    <col min="7" max="7" width="13.83203125" bestFit="1" customWidth="1"/>
    <col min="8" max="8" width="15.1640625" bestFit="1" customWidth="1"/>
    <col min="9" max="9" width="16.5" bestFit="1" customWidth="1"/>
    <col min="10" max="10" width="7.83203125" customWidth="1"/>
    <col min="12" max="12" width="13.83203125" bestFit="1" customWidth="1"/>
    <col min="13" max="13" width="15.1640625" bestFit="1" customWidth="1"/>
    <col min="14" max="14" width="16.5" bestFit="1" customWidth="1"/>
  </cols>
  <sheetData>
    <row r="2" spans="1:14" x14ac:dyDescent="0.2">
      <c r="B2" t="s">
        <v>255</v>
      </c>
      <c r="C2" t="s">
        <v>256</v>
      </c>
      <c r="D2" t="s">
        <v>257</v>
      </c>
      <c r="F2" t="s">
        <v>276</v>
      </c>
      <c r="G2" t="s">
        <v>273</v>
      </c>
      <c r="H2" t="s">
        <v>274</v>
      </c>
      <c r="I2" t="s">
        <v>275</v>
      </c>
      <c r="K2" t="s">
        <v>277</v>
      </c>
      <c r="L2" t="s">
        <v>273</v>
      </c>
      <c r="M2" t="s">
        <v>274</v>
      </c>
      <c r="N2" t="s">
        <v>275</v>
      </c>
    </row>
    <row r="3" spans="1:14" x14ac:dyDescent="0.2">
      <c r="A3" t="s">
        <v>258</v>
      </c>
      <c r="B3" s="4">
        <v>0.5</v>
      </c>
      <c r="C3" s="4">
        <v>0.4</v>
      </c>
      <c r="D3" s="4">
        <v>1.4</v>
      </c>
      <c r="F3">
        <v>3</v>
      </c>
      <c r="G3" s="1">
        <f>$F3*B3</f>
        <v>1.5</v>
      </c>
      <c r="H3" s="1">
        <f>F3*C3</f>
        <v>1.2000000000000002</v>
      </c>
      <c r="I3" s="1">
        <f>F3*D3</f>
        <v>4.1999999999999993</v>
      </c>
      <c r="K3">
        <v>5</v>
      </c>
      <c r="L3" s="1">
        <f>$F3*K3</f>
        <v>15</v>
      </c>
      <c r="M3" s="1">
        <f>$C3*K3</f>
        <v>2</v>
      </c>
      <c r="N3" s="1">
        <f>$D3*K3</f>
        <v>7</v>
      </c>
    </row>
    <row r="4" spans="1:14" x14ac:dyDescent="0.2">
      <c r="A4" t="s">
        <v>259</v>
      </c>
      <c r="B4" s="4">
        <v>28</v>
      </c>
      <c r="C4" s="4">
        <v>33</v>
      </c>
      <c r="D4" s="4">
        <v>31</v>
      </c>
      <c r="F4">
        <v>1</v>
      </c>
      <c r="G4" s="1">
        <f t="shared" ref="G4:G17" si="0">$F4*B4</f>
        <v>28</v>
      </c>
      <c r="H4" s="1">
        <f t="shared" ref="H4:H17" si="1">F4*C4</f>
        <v>33</v>
      </c>
      <c r="I4" s="1">
        <f t="shared" ref="I4:I17" si="2">F4*D4</f>
        <v>31</v>
      </c>
      <c r="K4">
        <v>1</v>
      </c>
      <c r="L4" s="1">
        <f t="shared" ref="L4:L17" si="3">$F4*K4</f>
        <v>1</v>
      </c>
      <c r="M4" s="1">
        <f>$C4*K4</f>
        <v>33</v>
      </c>
      <c r="N4" s="1">
        <f t="shared" ref="N4:N17" si="4">$D4*K4</f>
        <v>31</v>
      </c>
    </row>
    <row r="5" spans="1:14" x14ac:dyDescent="0.2">
      <c r="A5" t="s">
        <v>260</v>
      </c>
      <c r="B5" s="4">
        <v>1.8</v>
      </c>
      <c r="C5" s="4">
        <v>1</v>
      </c>
      <c r="D5" s="4">
        <v>2</v>
      </c>
      <c r="F5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  <c r="K5">
        <v>4</v>
      </c>
      <c r="L5" s="1">
        <f t="shared" si="3"/>
        <v>28</v>
      </c>
      <c r="M5" s="1">
        <f t="shared" ref="M5:M17" si="5">$C5*K5</f>
        <v>4</v>
      </c>
      <c r="N5" s="1">
        <f t="shared" si="4"/>
        <v>8</v>
      </c>
    </row>
    <row r="6" spans="1:14" x14ac:dyDescent="0.2">
      <c r="A6" t="s">
        <v>261</v>
      </c>
      <c r="B6" s="4">
        <v>1.2</v>
      </c>
      <c r="C6" s="4">
        <v>0.8</v>
      </c>
      <c r="D6" s="4">
        <v>1.5</v>
      </c>
      <c r="F6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  <c r="K6">
        <v>2</v>
      </c>
      <c r="L6" s="1">
        <f t="shared" si="3"/>
        <v>2</v>
      </c>
      <c r="M6" s="1">
        <f t="shared" si="5"/>
        <v>1.6</v>
      </c>
      <c r="N6" s="1">
        <f t="shared" si="4"/>
        <v>3</v>
      </c>
    </row>
    <row r="7" spans="1:14" x14ac:dyDescent="0.2">
      <c r="A7" t="s">
        <v>262</v>
      </c>
      <c r="B7" s="4">
        <v>2.4</v>
      </c>
      <c r="C7" s="4">
        <v>1.4</v>
      </c>
      <c r="D7" s="4">
        <v>2.4</v>
      </c>
      <c r="F7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  <c r="K7">
        <v>2</v>
      </c>
      <c r="L7" s="1">
        <f t="shared" si="3"/>
        <v>4</v>
      </c>
      <c r="M7" s="1">
        <f t="shared" si="5"/>
        <v>2.8</v>
      </c>
      <c r="N7" s="1">
        <f t="shared" si="4"/>
        <v>4.8</v>
      </c>
    </row>
    <row r="8" spans="1:14" x14ac:dyDescent="0.2">
      <c r="A8" t="s">
        <v>263</v>
      </c>
      <c r="B8" s="4">
        <v>0.9</v>
      </c>
      <c r="C8" s="4">
        <v>0.2</v>
      </c>
      <c r="D8" s="4">
        <v>0.8</v>
      </c>
      <c r="F8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  <c r="K8">
        <v>2</v>
      </c>
      <c r="L8" s="1">
        <f t="shared" si="3"/>
        <v>4</v>
      </c>
      <c r="M8" s="1">
        <f t="shared" si="5"/>
        <v>0.4</v>
      </c>
      <c r="N8" s="1">
        <f t="shared" si="4"/>
        <v>1.6</v>
      </c>
    </row>
    <row r="9" spans="1:14" x14ac:dyDescent="0.2">
      <c r="A9" t="s">
        <v>264</v>
      </c>
      <c r="B9" s="4">
        <v>0.99</v>
      </c>
      <c r="C9" s="4">
        <v>0.59</v>
      </c>
      <c r="D9" s="4">
        <v>2.59</v>
      </c>
      <c r="F9">
        <v>10</v>
      </c>
      <c r="G9" s="1">
        <f t="shared" si="0"/>
        <v>9.9</v>
      </c>
      <c r="H9" s="1">
        <f t="shared" si="1"/>
        <v>5.8999999999999995</v>
      </c>
      <c r="I9" s="1">
        <f t="shared" si="2"/>
        <v>25.9</v>
      </c>
      <c r="K9">
        <v>10</v>
      </c>
      <c r="L9" s="1">
        <f t="shared" si="3"/>
        <v>100</v>
      </c>
      <c r="M9" s="1">
        <f t="shared" si="5"/>
        <v>5.8999999999999995</v>
      </c>
      <c r="N9" s="1">
        <f t="shared" si="4"/>
        <v>25.9</v>
      </c>
    </row>
    <row r="10" spans="1:14" x14ac:dyDescent="0.2">
      <c r="A10" t="s">
        <v>265</v>
      </c>
      <c r="B10" s="4">
        <v>1.25</v>
      </c>
      <c r="C10" s="4">
        <v>3.25</v>
      </c>
      <c r="D10" s="4">
        <v>2.15</v>
      </c>
      <c r="F10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  <c r="K10">
        <v>1</v>
      </c>
      <c r="L10" s="1">
        <f t="shared" si="3"/>
        <v>4</v>
      </c>
      <c r="M10" s="1">
        <f t="shared" si="5"/>
        <v>3.25</v>
      </c>
      <c r="N10" s="1">
        <f t="shared" si="4"/>
        <v>2.15</v>
      </c>
    </row>
    <row r="11" spans="1:14" x14ac:dyDescent="0.2">
      <c r="A11" t="s">
        <v>266</v>
      </c>
      <c r="B11" s="4">
        <v>9.5</v>
      </c>
      <c r="C11" s="4">
        <v>14</v>
      </c>
      <c r="D11" s="4">
        <v>13</v>
      </c>
      <c r="F11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  <c r="K11">
        <v>2</v>
      </c>
      <c r="L11" s="1">
        <f t="shared" si="3"/>
        <v>2</v>
      </c>
      <c r="M11" s="1">
        <f t="shared" si="5"/>
        <v>28</v>
      </c>
      <c r="N11" s="1">
        <f t="shared" si="4"/>
        <v>26</v>
      </c>
    </row>
    <row r="12" spans="1:14" x14ac:dyDescent="0.2">
      <c r="A12" t="s">
        <v>267</v>
      </c>
      <c r="B12" s="4">
        <v>4.55</v>
      </c>
      <c r="C12" s="4">
        <v>2.5499999999999998</v>
      </c>
      <c r="D12" s="4">
        <v>6</v>
      </c>
      <c r="F12">
        <v>1</v>
      </c>
      <c r="G12" s="1">
        <f t="shared" si="0"/>
        <v>4.55</v>
      </c>
      <c r="H12" s="1">
        <f t="shared" si="1"/>
        <v>2.5499999999999998</v>
      </c>
      <c r="I12" s="1">
        <f t="shared" si="2"/>
        <v>6</v>
      </c>
      <c r="K12">
        <v>1</v>
      </c>
      <c r="L12" s="1">
        <f t="shared" si="3"/>
        <v>1</v>
      </c>
      <c r="M12" s="1">
        <f t="shared" si="5"/>
        <v>2.5499999999999998</v>
      </c>
      <c r="N12" s="1">
        <f t="shared" si="4"/>
        <v>6</v>
      </c>
    </row>
    <row r="13" spans="1:14" x14ac:dyDescent="0.2">
      <c r="A13" t="s">
        <v>268</v>
      </c>
      <c r="B13" s="4">
        <v>4.2</v>
      </c>
      <c r="C13" s="4">
        <v>2.2000000000000002</v>
      </c>
      <c r="D13" s="4">
        <v>3</v>
      </c>
      <c r="F13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3</v>
      </c>
      <c r="L13" s="1">
        <f t="shared" si="3"/>
        <v>0</v>
      </c>
      <c r="M13" s="1">
        <f t="shared" si="5"/>
        <v>0</v>
      </c>
      <c r="N13" s="1">
        <f t="shared" si="4"/>
        <v>0</v>
      </c>
    </row>
    <row r="14" spans="1:14" x14ac:dyDescent="0.2">
      <c r="A14" t="s">
        <v>269</v>
      </c>
      <c r="B14" s="4">
        <v>3.9</v>
      </c>
      <c r="C14" s="4">
        <v>5</v>
      </c>
      <c r="D14" s="4">
        <v>8</v>
      </c>
      <c r="F14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  <c r="L14" s="1">
        <f t="shared" si="3"/>
        <v>0</v>
      </c>
      <c r="M14" s="1">
        <f t="shared" si="5"/>
        <v>0</v>
      </c>
      <c r="N14" s="1">
        <f t="shared" si="4"/>
        <v>0</v>
      </c>
    </row>
    <row r="15" spans="1:14" x14ac:dyDescent="0.2">
      <c r="A15" t="s">
        <v>270</v>
      </c>
      <c r="B15" s="4">
        <v>1</v>
      </c>
      <c r="C15" s="4">
        <v>2</v>
      </c>
      <c r="D15" s="4">
        <v>1</v>
      </c>
      <c r="F15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  <c r="L15" s="1">
        <f t="shared" si="3"/>
        <v>0</v>
      </c>
      <c r="M15" s="1">
        <f t="shared" si="5"/>
        <v>0</v>
      </c>
      <c r="N15" s="1">
        <f t="shared" si="4"/>
        <v>0</v>
      </c>
    </row>
    <row r="16" spans="1:14" x14ac:dyDescent="0.2">
      <c r="A16" t="s">
        <v>271</v>
      </c>
      <c r="B16" s="4">
        <v>1.75</v>
      </c>
      <c r="C16" s="4">
        <v>2</v>
      </c>
      <c r="D16" s="4">
        <v>1</v>
      </c>
      <c r="F16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  <c r="K16">
        <v>2</v>
      </c>
      <c r="L16" s="1">
        <f t="shared" si="3"/>
        <v>2</v>
      </c>
      <c r="M16" s="1">
        <f t="shared" si="5"/>
        <v>4</v>
      </c>
      <c r="N16" s="1">
        <f t="shared" si="4"/>
        <v>2</v>
      </c>
    </row>
    <row r="17" spans="1:14" x14ac:dyDescent="0.2">
      <c r="A17" t="s">
        <v>272</v>
      </c>
      <c r="B17" s="4">
        <v>2</v>
      </c>
      <c r="C17" s="4">
        <v>1</v>
      </c>
      <c r="D17" s="4">
        <v>3</v>
      </c>
      <c r="F17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  <c r="L17" s="1">
        <f t="shared" si="3"/>
        <v>0</v>
      </c>
      <c r="M17" s="1">
        <f t="shared" si="5"/>
        <v>0</v>
      </c>
      <c r="N17" s="1">
        <f t="shared" si="4"/>
        <v>0</v>
      </c>
    </row>
    <row r="19" spans="1:14" x14ac:dyDescent="0.2">
      <c r="A19" t="s">
        <v>43</v>
      </c>
      <c r="G19" s="1">
        <f>SUM(G3:G17)</f>
        <v>91.7</v>
      </c>
      <c r="H19" s="1">
        <f>SUM(H3:H17)</f>
        <v>92.85</v>
      </c>
      <c r="I19" s="1">
        <f>SUM(I3:I17)</f>
        <v>126.6</v>
      </c>
      <c r="L19" s="1">
        <f>SUM(L3:L17)</f>
        <v>163</v>
      </c>
      <c r="M19" s="1">
        <f t="shared" ref="M19:N19" si="6">SUM(M3:M17)</f>
        <v>87.499999999999986</v>
      </c>
      <c r="N19" s="1">
        <f t="shared" si="6"/>
        <v>117.45</v>
      </c>
    </row>
  </sheetData>
  <conditionalFormatting sqref="G19:I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9:N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Payroll</vt:lpstr>
      <vt:lpstr>Gradebook</vt:lpstr>
      <vt:lpstr>Decision Factors</vt:lpstr>
      <vt:lpstr>Sales Report</vt:lpstr>
      <vt:lpstr>Pivot table</vt:lpstr>
      <vt:lpstr>Car Inventory</vt:lpstr>
      <vt:lpstr>Pivot table2</vt:lpstr>
      <vt:lpstr>Interest payment plan</vt:lpstr>
      <vt:lpstr>Shopping Spend </vt:lpstr>
      <vt:lpstr>Cat or Dog</vt:lpstr>
      <vt:lpstr>'Car Inventory'!Car.Inventory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2023-04-04T13:16:27Z</dcterms:created>
  <dcterms:modified xsi:type="dcterms:W3CDTF">2023-04-04T18:00:00Z</dcterms:modified>
</cp:coreProperties>
</file>