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ishadua/Downloads/"/>
    </mc:Choice>
  </mc:AlternateContent>
  <xr:revisionPtr revIDLastSave="0" documentId="13_ncr:1_{ACD6E5FD-B3DC-9549-BC66-90F9E3094BD4}" xr6:coauthVersionLast="47" xr6:coauthVersionMax="47" xr10:uidLastSave="{00000000-0000-0000-0000-000000000000}"/>
  <bookViews>
    <workbookView xWindow="0" yWindow="0" windowWidth="28800" windowHeight="18000" tabRatio="565" activeTab="4" xr2:uid="{00000000-000D-0000-FFFF-FFFF00000000}"/>
  </bookViews>
  <sheets>
    <sheet name="Summary" sheetId="12" state="hidden" r:id="rId1"/>
    <sheet name="First_Submission" sheetId="11" r:id="rId2"/>
    <sheet name="Cost-Supply" sheetId="3" r:id="rId3"/>
    <sheet name="Price-Demand" sheetId="7" r:id="rId4"/>
    <sheet name="Model" sheetId="8" r:id="rId5"/>
  </sheets>
  <definedNames>
    <definedName name="Capacity_Internal">Model!$D$5</definedName>
    <definedName name="Capacity_Warehouse">Model!$E$5</definedName>
    <definedName name="Competition_price">Model!#REF!</definedName>
    <definedName name="Cost_Unit_Model">Model!$G$23</definedName>
    <definedName name="Demand">'Price-Demand'!$E$15</definedName>
    <definedName name="Demand_Model">Model!$G$10</definedName>
    <definedName name="Demand_per_day" comment="Enter the demand per day to find out the SP">'Price-Demand'!$E$15</definedName>
    <definedName name="Fixed_Cost">First_Submission!$F$26</definedName>
    <definedName name="Intercept">'Price-Demand'!$C$9</definedName>
    <definedName name="Order_Quantity">'Cost-Supply'!$F$15:$F$27</definedName>
    <definedName name="Order_Quantity_Line_1">Model!$C$33:$C$42</definedName>
    <definedName name="Order_Quantity_Line_2">Model!$C$43:$C$56</definedName>
    <definedName name="Order_Quantity_SP">Model!$C$33:$C$56</definedName>
    <definedName name="Other_Cost_Components">Model!$D$9</definedName>
    <definedName name="Panel_Cost_Unit">Model!$D$33:$D$56</definedName>
    <definedName name="Panels">First_Submission!$F$19</definedName>
    <definedName name="Per_Day_Demand">Model!$G$15</definedName>
    <definedName name="Per_Unit_Cost">Model!$D$33:$D$56</definedName>
    <definedName name="Per_Unit_Cost_Line_1">Model!$D$33:$D$42</definedName>
    <definedName name="Per_Unit_Cost_Line_2">Model!$D$43:$D$56</definedName>
    <definedName name="Profit">Model!$J$33:$J$56</definedName>
    <definedName name="Profit_Margin">Model!$G$26</definedName>
    <definedName name="Profit_Margin_Calculated">Model!$K$33:$K$56</definedName>
    <definedName name="Selling">Model!$G$9</definedName>
    <definedName name="Selling_Price">Model!$G$9</definedName>
    <definedName name="Slope">'Price-Demand'!$C$10</definedName>
    <definedName name="solver_adj" localSheetId="4">Model!#REF!</definedName>
    <definedName name="solver_cvg" localSheetId="4">0.0001</definedName>
    <definedName name="solver_drv" localSheetId="4">1</definedName>
    <definedName name="solver_est" localSheetId="4">1</definedName>
    <definedName name="solver_itr" localSheetId="4">100</definedName>
    <definedName name="solver_lhs1" localSheetId="4">Model!#REF!</definedName>
    <definedName name="solver_lin" localSheetId="4">2</definedName>
    <definedName name="solver_neg" localSheetId="4">2</definedName>
    <definedName name="solver_num" localSheetId="4">1</definedName>
    <definedName name="solver_nwt" localSheetId="4">1</definedName>
    <definedName name="solver_opt" localSheetId="4">Model!$K$9</definedName>
    <definedName name="solver_pre" localSheetId="4">0.000001</definedName>
    <definedName name="solver_rel1" localSheetId="4">1</definedName>
    <definedName name="solver_rhs1" localSheetId="4">Model!$E$6</definedName>
    <definedName name="solver_scl" localSheetId="4">2</definedName>
    <definedName name="solver_sho" localSheetId="4">2</definedName>
    <definedName name="solver_tim" localSheetId="4">100</definedName>
    <definedName name="solver_tol" localSheetId="4">0.05</definedName>
    <definedName name="solver_typ" localSheetId="4">1</definedName>
    <definedName name="solver_val" localSheetId="4">0</definedName>
    <definedName name="SP">'Price-Demand'!$D$16</definedName>
    <definedName name="TC">Model!$G$23</definedName>
    <definedName name="Threshold_Compprice">Model!$G$17</definedName>
    <definedName name="Threshold_profit_margin">Model!$G$16</definedName>
    <definedName name="Threshold_Warehouse_Utilisation">Model!$G$18</definedName>
    <definedName name="Tiotal_Cost_for_quantity_ordered">Model!$G$25</definedName>
    <definedName name="Total_Cost">Model!$G$33:$G$56</definedName>
    <definedName name="Total_Cost_Per_Unit_Model">Model!$G$24</definedName>
    <definedName name="Total_Cost_Unit">Model!$E$33:$E$56</definedName>
    <definedName name="Total_Revenue">Model!$I$33:$I$56</definedName>
    <definedName name="TR">Model!$G$22</definedName>
    <definedName name="Units_ordered">Model!$C$33:$C$56</definedName>
    <definedName name="Warehouse___day">Model!$D$8</definedName>
    <definedName name="Warehouse_Storage_Days">Model!$F$33:$F$56</definedName>
    <definedName name="Warehouse_Utilisation">Model!$G$27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7" l="1"/>
  <c r="H33" i="8" a="1"/>
  <c r="H33" i="8" s="1"/>
  <c r="I33" i="8" a="1"/>
  <c r="I33" i="8" s="1"/>
  <c r="F33" i="8" a="1"/>
  <c r="F33" i="8" s="1"/>
  <c r="D43" i="8" a="1"/>
  <c r="D43" i="8" s="1"/>
  <c r="D33" i="8" a="1"/>
  <c r="D33" i="8" s="1"/>
  <c r="I15" i="3" a="1"/>
  <c r="I15" i="3" s="1"/>
  <c r="H15" i="3" a="1"/>
  <c r="H15" i="3" s="1"/>
  <c r="G15" i="3" a="1"/>
  <c r="G15" i="3" s="1"/>
  <c r="I8" i="3"/>
  <c r="H8" i="3"/>
  <c r="G8" i="3"/>
  <c r="I7" i="3"/>
  <c r="H7" i="3"/>
  <c r="G7" i="3"/>
  <c r="C23" i="11"/>
  <c r="C20" i="11"/>
  <c r="C11" i="11"/>
  <c r="C10" i="11"/>
  <c r="C10" i="7"/>
  <c r="C9" i="7"/>
  <c r="D15" i="7" s="1"/>
  <c r="G10" i="8" l="1"/>
  <c r="E33" i="8" a="1"/>
  <c r="E33" i="8" s="1"/>
  <c r="G33" i="8" s="1" a="1"/>
  <c r="G33" i="8" s="1"/>
  <c r="K33" i="8" s="1" a="1"/>
  <c r="K33" i="8" s="1"/>
  <c r="G22" i="8" l="1"/>
  <c r="G27" i="8"/>
  <c r="G23" i="8"/>
  <c r="G24" i="8" s="1"/>
  <c r="G25" i="8" s="1"/>
  <c r="J33" i="8" a="1"/>
  <c r="J33" i="8" s="1"/>
  <c r="L33" i="8" s="1" a="1"/>
  <c r="L33" i="8" s="1"/>
  <c r="G26" i="8" l="1"/>
  <c r="G2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977A708B-80DF-A944-BD16-EFD6759303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These are from Cost_Supply
</t>
        </r>
      </text>
    </comment>
    <comment ref="P47" authorId="0" shapeId="0" xr:uid="{CB1978DD-7A72-FC4B-A5D6-01CD610315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These are from Cost_Supply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<sst xmlns="http://schemas.openxmlformats.org/spreadsheetml/2006/main" count="123" uniqueCount="97">
  <si>
    <t xml:space="preserve">  </t>
  </si>
  <si>
    <t>Intercept</t>
  </si>
  <si>
    <t>Slope</t>
  </si>
  <si>
    <t>Order Quantity</t>
  </si>
  <si>
    <t>Warehouse</t>
  </si>
  <si>
    <t>Total Revenue</t>
  </si>
  <si>
    <t>Profit</t>
  </si>
  <si>
    <t>Total Cost</t>
  </si>
  <si>
    <t>Selling Price</t>
  </si>
  <si>
    <t>Demand</t>
  </si>
  <si>
    <t>Panel Cost/Unit</t>
  </si>
  <si>
    <t>Total Cost/Unit</t>
  </si>
  <si>
    <t>Order Quantity Modelling</t>
  </si>
  <si>
    <t>Price</t>
  </si>
  <si>
    <t>Relationship between Order Quantity and Cost of OLED Panel</t>
  </si>
  <si>
    <t>Quantity</t>
  </si>
  <si>
    <t>Per Unit Cost</t>
  </si>
  <si>
    <t>cost/unit</t>
  </si>
  <si>
    <t>Quote from Samsung</t>
  </si>
  <si>
    <t>Line 1</t>
  </si>
  <si>
    <t>Line 2</t>
  </si>
  <si>
    <t>Line 3</t>
  </si>
  <si>
    <t>Warehouse ₹/day</t>
  </si>
  <si>
    <t>Other Costs</t>
  </si>
  <si>
    <t>Capacity</t>
  </si>
  <si>
    <t>Internal</t>
  </si>
  <si>
    <t>Total</t>
  </si>
  <si>
    <t>Other Cost Components</t>
  </si>
  <si>
    <t>Warehouse Storage Days</t>
  </si>
  <si>
    <t>Selling Price &amp; Demand</t>
  </si>
  <si>
    <t>Price &amp; Demand Relationship</t>
  </si>
  <si>
    <t>y = - 0.0050x + 1450</t>
  </si>
  <si>
    <t>y = - 0.0117x + 1483</t>
  </si>
  <si>
    <t>y = - 0.0267x + 1783</t>
  </si>
  <si>
    <t>Break even</t>
  </si>
  <si>
    <t>Used Intercept and Slope formula for First_Submission  and for Cost_Supply &gt; Line 1, Line 2 and Line 3</t>
  </si>
  <si>
    <t>S.No</t>
  </si>
  <si>
    <t>With slope as m and y intercept as c, used the standard  y intercept equation 
y = mx + c for Line 1, 2 and 3</t>
  </si>
  <si>
    <t>Actionables</t>
  </si>
  <si>
    <t>Purpose</t>
  </si>
  <si>
    <t>Slope and intercept are two constants we needed in the equation y= mx + c</t>
  </si>
  <si>
    <t>To calculate the corresponding price/unit against number of units ordered from third party</t>
  </si>
  <si>
    <t>Used slope intercept form to find equation between Selling Price and Demand</t>
  </si>
  <si>
    <t>To calculate demand against each Seling Price</t>
  </si>
  <si>
    <t xml:space="preserve">Columnd D and E in Price-Demand contains If condition </t>
  </si>
  <si>
    <t>To verify the two conditions out of five for a near to correct SP that watch should be brought at i.e. if demand is at least 1800 + if SP is multiple of 25</t>
  </si>
  <si>
    <t>Situations in Price-Demand , Col F is an observatory column to bring close approximation for correct SP</t>
  </si>
  <si>
    <t>Apart from two conditions mentioned above, the SP should give 2% profit margin and 5 % market share</t>
  </si>
  <si>
    <t>To calculate Warehourse Days in Col E of Model, used 1800 as fixed limit</t>
  </si>
  <si>
    <t>Total Cost = Per unit Cost * Number of units + Fixed cost (6k) * Number of units + Cost of Warehouse per day * Number of days warehouse would be needed</t>
  </si>
  <si>
    <t>This is to procure total cost price that would include all overhead charges such as warehouse rent</t>
  </si>
  <si>
    <t>Total Revenue = Total Units Ordered * Selling Price of each unit</t>
  </si>
  <si>
    <t>i.e. Selling Price</t>
  </si>
  <si>
    <t>Col J in Model is Break even and attained using = Total Cost / Order Quantity</t>
  </si>
  <si>
    <t>Since warehouse can store 2000 units, the rest from order quantity should decide the number of days warehouse would be needed</t>
  </si>
  <si>
    <t xml:space="preserve">
Break even shares different selling prices that product cold be sold at for different order quantities to achieve break even point</t>
  </si>
  <si>
    <t>mx + c</t>
  </si>
  <si>
    <t>1750 - 0.18x</t>
  </si>
  <si>
    <t xml:space="preserve">y  </t>
  </si>
  <si>
    <t xml:space="preserve">y   </t>
  </si>
  <si>
    <t>where y is the per unit cost and x is the number of panels incurred from samsung</t>
  </si>
  <si>
    <t>y</t>
  </si>
  <si>
    <t>Per Unit Cot</t>
  </si>
  <si>
    <t>Per unit cost using slope intercept equation (fixed cost not included)</t>
  </si>
  <si>
    <t>Fixed_Cost</t>
  </si>
  <si>
    <t>Panels</t>
  </si>
  <si>
    <t>Per unit cost including fixed cost</t>
  </si>
  <si>
    <t>Slope (m)</t>
  </si>
  <si>
    <t>Intercept ( c )</t>
  </si>
  <si>
    <t>Equation using slope intercept form                  y = mx + c</t>
  </si>
  <si>
    <t>Slope ( m )</t>
  </si>
  <si>
    <t>y = 1450 - 0.0050x</t>
  </si>
  <si>
    <t>y = 1483 - 0.0117x</t>
  </si>
  <si>
    <t>y = 1783 - 0.0267x</t>
  </si>
  <si>
    <t>x and y coordinates for this line would be from graph on left side</t>
  </si>
  <si>
    <t>Order Quantity ( x )</t>
  </si>
  <si>
    <t>Price/Unit using Line 2
( y)</t>
  </si>
  <si>
    <t>Price/Unit  using Line 1
(y)</t>
  </si>
  <si>
    <t>Price/Unit using Line 3
(y)</t>
  </si>
  <si>
    <t xml:space="preserve">Relationship between selling price and demand using slope intercept form : </t>
  </si>
  <si>
    <t>x</t>
  </si>
  <si>
    <t>Anything less than &lt;=5000 is Line 1 as per graph shown</t>
  </si>
  <si>
    <t>Anything between 5k to 20k is Line 2 as per graph shown</t>
  </si>
  <si>
    <t>Line that this order quantity lies in</t>
  </si>
  <si>
    <t>Per Day Demand</t>
  </si>
  <si>
    <t>y = 27708 - 3.441666667*x
where y is  demand per day and x is SP</t>
  </si>
  <si>
    <t>Demand per day</t>
  </si>
  <si>
    <t>% of warehouse utilisation</t>
  </si>
  <si>
    <t>Profit Margin</t>
  </si>
  <si>
    <t>Competition price</t>
  </si>
  <si>
    <t>Warehouse Utilisation</t>
  </si>
  <si>
    <t>Agreeable SP</t>
  </si>
  <si>
    <t>Thresholds</t>
  </si>
  <si>
    <t>Set these threshold as you wish to</t>
  </si>
  <si>
    <t>Below parameters are calculated basis the testing SP</t>
  </si>
  <si>
    <t>Real Values</t>
  </si>
  <si>
    <t>Tiotal Cost for quantity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</si>
</sst>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164" formatCode="&quot;₹&quot;\ #,##0;[Red]&quot;₹&quot;\ \-#,##0"/>
    <numFmt numFmtId="165" formatCode="&quot;₹&quot;\ #,##0.00;[Red]&quot;₹&quot;\ \-#,##0.00"/>
    <numFmt numFmtId="166" formatCode="#,##0.0"/>
    <numFmt numFmtId="167" formatCode="#,##0.0000"/>
    <numFmt numFmtId="168" formatCode="[$₹-439]#,##0.00"/>
    <numFmt numFmtId="169" formatCode="[$₹-439]#,##0"/>
    <numFmt numFmtId="170" formatCode="[$₹-439]#,##0;[Red][$₹-439]\-#,##0"/>
  </numFmts>
  <fonts count="33" x14ac:knownFonts="1">
    <font>
      <sz val="11"/>
      <color theme="1" tint="0.24994659260841701"/>
      <name val="Nunito"/>
    </font>
    <font>
      <sz val="10"/>
      <color rgb="FF000000"/>
      <name val="Arial"/>
      <family val="2"/>
      <scheme val="minor"/>
    </font>
    <font>
      <sz val="11"/>
      <color rgb="FF3F3F76"/>
      <name val="Nunito"/>
      <family val="2"/>
    </font>
    <font>
      <b/>
      <sz val="18"/>
      <color theme="1" tint="0.24994659260841701"/>
      <name val="Nunito"/>
    </font>
    <font>
      <b/>
      <sz val="11"/>
      <color theme="1" tint="0.24994659260841701"/>
      <name val="Nunito"/>
    </font>
    <font>
      <b/>
      <sz val="18"/>
      <color theme="1"/>
      <name val="Nunito"/>
    </font>
    <font>
      <sz val="11"/>
      <color theme="1"/>
      <name val="Nunito"/>
    </font>
    <font>
      <sz val="11"/>
      <color rgb="FF333333"/>
      <name val="Nunito"/>
    </font>
    <font>
      <sz val="11"/>
      <color rgb="FF000000"/>
      <name val="Nunito"/>
    </font>
    <font>
      <sz val="11"/>
      <color rgb="FFFFFFFF"/>
      <name val="Nunito"/>
    </font>
    <font>
      <b/>
      <sz val="11"/>
      <color rgb="FF000000"/>
      <name val="Nunito"/>
    </font>
    <font>
      <sz val="11"/>
      <color theme="1" tint="0.249977111117893"/>
      <name val="Nunito"/>
    </font>
    <font>
      <b/>
      <sz val="18"/>
      <color theme="1" tint="0.249977111117893"/>
      <name val="Nunito"/>
    </font>
    <font>
      <b/>
      <sz val="11"/>
      <color theme="1" tint="0.249977111117893"/>
      <name val="Nunito"/>
    </font>
    <font>
      <sz val="11"/>
      <color rgb="FFFF0000"/>
      <name val="Nunito"/>
    </font>
    <font>
      <sz val="14"/>
      <color theme="1" tint="0.24994659260841701"/>
      <name val="Nunito"/>
    </font>
    <font>
      <b/>
      <sz val="14"/>
      <color theme="1" tint="0.24994659260841701"/>
      <name val="Nunito"/>
    </font>
    <font>
      <sz val="14"/>
      <color theme="1"/>
      <name val="Nunito"/>
    </font>
    <font>
      <sz val="14"/>
      <color rgb="FF000000"/>
      <name val="Nunito"/>
    </font>
    <font>
      <sz val="11"/>
      <name val="Nunito"/>
    </font>
    <font>
      <sz val="16"/>
      <color theme="1" tint="0.24994659260841701"/>
      <name val="Nunito"/>
    </font>
    <font>
      <b/>
      <sz val="16"/>
      <color rgb="FF7030A0"/>
      <name val="Nunito"/>
    </font>
    <font>
      <b/>
      <sz val="14"/>
      <color theme="5"/>
      <name val="Nunito"/>
    </font>
    <font>
      <b/>
      <sz val="14"/>
      <color theme="1"/>
      <name val="Nunito"/>
    </font>
    <font>
      <b/>
      <sz val="16"/>
      <color theme="5"/>
      <name val="Nunito"/>
    </font>
    <font>
      <b/>
      <sz val="11"/>
      <name val="Nunito"/>
    </font>
    <font>
      <sz val="16"/>
      <color theme="1" tint="0.249977111117893"/>
      <name val="Nunito"/>
    </font>
    <font>
      <b/>
      <sz val="16"/>
      <color theme="1" tint="0.249977111117893"/>
      <name val="Nunito"/>
    </font>
    <font>
      <sz val="16"/>
      <name val="Nunito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Nunito"/>
    </font>
    <font>
      <b/>
      <sz val="11"/>
      <color theme="4" tint="-0.499984740745262"/>
      <name val="Nunito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hair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14999847407452621"/>
      </left>
      <right/>
      <top style="medium">
        <color theme="1" tint="0.49998474074526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1" tint="0.499984740745262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7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0" xfId="0" applyFont="1"/>
    <xf numFmtId="0" fontId="4" fillId="0" borderId="0" xfId="0" applyFont="1"/>
    <xf numFmtId="164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  <xf numFmtId="6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/>
    <xf numFmtId="164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 applyAlignment="1">
      <alignment horizontal="center"/>
    </xf>
    <xf numFmtId="6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6" fontId="6" fillId="0" borderId="0" xfId="0" applyNumberFormat="1" applyFont="1" applyAlignment="1">
      <alignment horizontal="center"/>
    </xf>
    <xf numFmtId="164" fontId="8" fillId="0" borderId="0" xfId="0" applyNumberFormat="1" applyFont="1"/>
    <xf numFmtId="165" fontId="8" fillId="0" borderId="0" xfId="0" applyNumberFormat="1" applyFont="1"/>
    <xf numFmtId="0" fontId="1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5" fillId="0" borderId="0" xfId="0" applyFont="1" applyAlignment="1">
      <alignment horizontal="center" wrapText="1"/>
    </xf>
    <xf numFmtId="0" fontId="16" fillId="4" borderId="0" xfId="0" applyFont="1" applyFill="1" applyAlignment="1">
      <alignment horizontal="center" wrapText="1"/>
    </xf>
    <xf numFmtId="0" fontId="16" fillId="4" borderId="0" xfId="0" applyFont="1" applyFill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3" fontId="17" fillId="0" borderId="2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0" xfId="0" applyFont="1"/>
    <xf numFmtId="0" fontId="15" fillId="0" borderId="0" xfId="0" applyFont="1"/>
    <xf numFmtId="6" fontId="17" fillId="0" borderId="2" xfId="0" applyNumberFormat="1" applyFont="1" applyBorder="1" applyAlignment="1">
      <alignment horizontal="center"/>
    </xf>
    <xf numFmtId="164" fontId="17" fillId="0" borderId="2" xfId="0" applyNumberFormat="1" applyFont="1" applyBorder="1" applyAlignment="1">
      <alignment horizontal="center"/>
    </xf>
    <xf numFmtId="4" fontId="17" fillId="0" borderId="2" xfId="0" applyNumberFormat="1" applyFont="1" applyBorder="1" applyAlignment="1">
      <alignment horizontal="center"/>
    </xf>
    <xf numFmtId="6" fontId="11" fillId="0" borderId="6" xfId="0" applyNumberFormat="1" applyFont="1" applyBorder="1" applyAlignment="1">
      <alignment horizontal="center"/>
    </xf>
    <xf numFmtId="167" fontId="11" fillId="0" borderId="6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164" fontId="17" fillId="0" borderId="0" xfId="0" applyNumberFormat="1" applyFont="1" applyAlignment="1">
      <alignment horizontal="center"/>
    </xf>
    <xf numFmtId="0" fontId="17" fillId="0" borderId="2" xfId="0" applyFont="1" applyBorder="1" applyAlignment="1">
      <alignment horizontal="center" wrapText="1"/>
    </xf>
    <xf numFmtId="164" fontId="22" fillId="0" borderId="2" xfId="0" applyNumberFormat="1" applyFont="1" applyBorder="1" applyAlignment="1">
      <alignment horizontal="center"/>
    </xf>
    <xf numFmtId="164" fontId="22" fillId="0" borderId="2" xfId="0" applyNumberFormat="1" applyFont="1" applyBorder="1" applyAlignment="1">
      <alignment horizontal="center" wrapText="1"/>
    </xf>
    <xf numFmtId="164" fontId="23" fillId="0" borderId="2" xfId="0" applyNumberFormat="1" applyFont="1" applyBorder="1" applyAlignment="1">
      <alignment horizontal="center"/>
    </xf>
    <xf numFmtId="164" fontId="24" fillId="0" borderId="2" xfId="0" applyNumberFormat="1" applyFont="1" applyBorder="1" applyAlignment="1">
      <alignment horizontal="center" wrapText="1" shrinkToFit="1"/>
    </xf>
    <xf numFmtId="0" fontId="11" fillId="3" borderId="6" xfId="0" applyFont="1" applyFill="1" applyBorder="1" applyAlignment="1">
      <alignment horizontal="center" wrapText="1"/>
    </xf>
    <xf numFmtId="0" fontId="19" fillId="3" borderId="6" xfId="0" applyFont="1" applyFill="1" applyBorder="1" applyAlignment="1">
      <alignment horizontal="center" vertical="center"/>
    </xf>
    <xf numFmtId="164" fontId="11" fillId="0" borderId="10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0" fontId="26" fillId="0" borderId="2" xfId="0" applyFont="1" applyBorder="1" applyAlignment="1">
      <alignment horizontal="center"/>
    </xf>
    <xf numFmtId="164" fontId="26" fillId="0" borderId="2" xfId="0" applyNumberFormat="1" applyFont="1" applyBorder="1" applyAlignment="1">
      <alignment horizontal="center"/>
    </xf>
    <xf numFmtId="3" fontId="26" fillId="0" borderId="2" xfId="0" applyNumberFormat="1" applyFon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0" fontId="26" fillId="3" borderId="7" xfId="0" applyFont="1" applyFill="1" applyBorder="1" applyAlignment="1">
      <alignment horizontal="center" wrapText="1"/>
    </xf>
    <xf numFmtId="0" fontId="27" fillId="0" borderId="2" xfId="0" applyFont="1" applyBorder="1" applyAlignment="1">
      <alignment horizontal="center"/>
    </xf>
    <xf numFmtId="0" fontId="28" fillId="0" borderId="0" xfId="0" applyFont="1" applyAlignment="1">
      <alignment horizontal="center"/>
    </xf>
    <xf numFmtId="169" fontId="26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170" fontId="0" fillId="0" borderId="2" xfId="0" applyNumberFormat="1" applyBorder="1"/>
    <xf numFmtId="169" fontId="0" fillId="0" borderId="2" xfId="0" applyNumberFormat="1" applyBorder="1"/>
    <xf numFmtId="0" fontId="4" fillId="0" borderId="2" xfId="0" applyFont="1" applyBorder="1" applyAlignment="1">
      <alignment horizontal="center" wrapText="1"/>
    </xf>
    <xf numFmtId="164" fontId="2" fillId="0" borderId="0" xfId="1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9" fontId="0" fillId="0" borderId="2" xfId="0" applyNumberFormat="1" applyBorder="1"/>
    <xf numFmtId="9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wrapText="1"/>
    </xf>
    <xf numFmtId="164" fontId="23" fillId="0" borderId="8" xfId="0" applyNumberFormat="1" applyFont="1" applyBorder="1" applyAlignment="1">
      <alignment horizontal="center" vertical="center" wrapText="1"/>
    </xf>
    <xf numFmtId="164" fontId="23" fillId="0" borderId="9" xfId="0" applyNumberFormat="1" applyFont="1" applyBorder="1" applyAlignment="1">
      <alignment horizontal="center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68" fontId="0" fillId="0" borderId="8" xfId="0" applyNumberFormat="1" applyBorder="1" applyAlignment="1">
      <alignment horizontal="center" vertical="center" wrapText="1"/>
    </xf>
    <xf numFmtId="168" fontId="0" fillId="0" borderId="9" xfId="0" applyNumberFormat="1" applyBorder="1" applyAlignment="1">
      <alignment horizontal="center" vertical="center" wrapText="1"/>
    </xf>
    <xf numFmtId="168" fontId="0" fillId="0" borderId="5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9" fontId="4" fillId="0" borderId="13" xfId="0" applyNumberFormat="1" applyFont="1" applyBorder="1" applyAlignment="1">
      <alignment horizontal="center" vertical="center"/>
    </xf>
    <xf numFmtId="9" fontId="4" fillId="0" borderId="14" xfId="0" applyNumberFormat="1" applyFont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169" fontId="0" fillId="0" borderId="0" xfId="0" applyNumberFormat="1" applyBorder="1" applyAlignment="1">
      <alignment horizontal="center" vertical="center"/>
    </xf>
  </cellXfs>
  <cellStyles count="2">
    <cellStyle name="Input" xfId="1" builtinId="20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31</xdr:row>
      <xdr:rowOff>0</xdr:rowOff>
    </xdr:from>
    <xdr:to>
      <xdr:col>18</xdr:col>
      <xdr:colOff>425254</xdr:colOff>
      <xdr:row>44</xdr:row>
      <xdr:rowOff>11654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117D2C-634C-014C-B01F-046F5FF69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9333" y="2709333"/>
          <a:ext cx="5441755" cy="3386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036A-0F6F-8145-B2E7-A6F42850F028}">
  <dimension ref="A1:C20"/>
  <sheetViews>
    <sheetView workbookViewId="0">
      <selection activeCell="C12" sqref="C12"/>
    </sheetView>
  </sheetViews>
  <sheetFormatPr baseColWidth="10" defaultRowHeight="19" x14ac:dyDescent="0.25"/>
  <cols>
    <col min="1" max="1" width="7.7109375" style="26" customWidth="1"/>
    <col min="2" max="2" width="89.42578125" style="40" customWidth="1"/>
    <col min="3" max="3" width="69.7109375" style="37" customWidth="1"/>
  </cols>
  <sheetData>
    <row r="1" spans="1:3" ht="20" x14ac:dyDescent="0.25">
      <c r="A1" s="42" t="s">
        <v>36</v>
      </c>
      <c r="B1" s="41" t="s">
        <v>38</v>
      </c>
      <c r="C1" s="56" t="s">
        <v>39</v>
      </c>
    </row>
    <row r="3" spans="1:3" ht="40" x14ac:dyDescent="0.25">
      <c r="A3" s="26">
        <v>1</v>
      </c>
      <c r="B3" s="40" t="s">
        <v>35</v>
      </c>
      <c r="C3" s="40" t="s">
        <v>40</v>
      </c>
    </row>
    <row r="4" spans="1:3" ht="40" x14ac:dyDescent="0.25">
      <c r="A4" s="26">
        <v>2</v>
      </c>
      <c r="B4" s="40" t="s">
        <v>37</v>
      </c>
      <c r="C4" s="40" t="s">
        <v>41</v>
      </c>
    </row>
    <row r="5" spans="1:3" ht="20" x14ac:dyDescent="0.25">
      <c r="A5" s="26">
        <v>3</v>
      </c>
      <c r="B5" s="40" t="s">
        <v>42</v>
      </c>
      <c r="C5" s="40" t="s">
        <v>43</v>
      </c>
    </row>
    <row r="6" spans="1:3" ht="40" x14ac:dyDescent="0.25">
      <c r="A6" s="26">
        <v>4</v>
      </c>
      <c r="B6" s="40" t="s">
        <v>44</v>
      </c>
      <c r="C6" s="40" t="s">
        <v>45</v>
      </c>
    </row>
    <row r="7" spans="1:3" ht="40" x14ac:dyDescent="0.25">
      <c r="A7" s="26">
        <v>5</v>
      </c>
      <c r="B7" s="40" t="s">
        <v>46</v>
      </c>
      <c r="C7" s="40" t="s">
        <v>47</v>
      </c>
    </row>
    <row r="8" spans="1:3" ht="40" x14ac:dyDescent="0.25">
      <c r="A8" s="26">
        <v>6</v>
      </c>
      <c r="B8" s="40" t="s">
        <v>48</v>
      </c>
      <c r="C8" s="40" t="s">
        <v>54</v>
      </c>
    </row>
    <row r="9" spans="1:3" ht="40" x14ac:dyDescent="0.25">
      <c r="A9" s="26">
        <v>7</v>
      </c>
      <c r="B9" s="40" t="s">
        <v>49</v>
      </c>
      <c r="C9" s="40" t="s">
        <v>50</v>
      </c>
    </row>
    <row r="10" spans="1:3" ht="20" x14ac:dyDescent="0.25">
      <c r="A10" s="26">
        <v>8</v>
      </c>
      <c r="B10" s="40" t="s">
        <v>51</v>
      </c>
      <c r="C10" s="40" t="s">
        <v>52</v>
      </c>
    </row>
    <row r="11" spans="1:3" ht="60" x14ac:dyDescent="0.25">
      <c r="A11" s="26">
        <v>9</v>
      </c>
      <c r="B11" s="40" t="s">
        <v>53</v>
      </c>
      <c r="C11" s="57" t="s">
        <v>55</v>
      </c>
    </row>
    <row r="12" spans="1:3" x14ac:dyDescent="0.25">
      <c r="C12" s="40"/>
    </row>
    <row r="13" spans="1:3" x14ac:dyDescent="0.25">
      <c r="C13" s="40"/>
    </row>
    <row r="14" spans="1:3" x14ac:dyDescent="0.25">
      <c r="C14" s="40"/>
    </row>
    <row r="15" spans="1:3" x14ac:dyDescent="0.25">
      <c r="C15" s="40"/>
    </row>
    <row r="16" spans="1:3" x14ac:dyDescent="0.25">
      <c r="C16" s="40"/>
    </row>
    <row r="17" spans="3:3" x14ac:dyDescent="0.25">
      <c r="C17" s="40"/>
    </row>
    <row r="18" spans="3:3" x14ac:dyDescent="0.25">
      <c r="C18" s="40"/>
    </row>
    <row r="19" spans="3:3" x14ac:dyDescent="0.25">
      <c r="C19" s="40"/>
    </row>
    <row r="20" spans="3:3" x14ac:dyDescent="0.25">
      <c r="C20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77EE-86AF-481B-918B-1CD0C3E4CCA6}">
  <dimension ref="A1:Z1002"/>
  <sheetViews>
    <sheetView showGridLines="0" zoomScale="84" zoomScaleNormal="85" workbookViewId="0">
      <selection activeCell="C23" sqref="C23"/>
    </sheetView>
  </sheetViews>
  <sheetFormatPr baseColWidth="10" defaultColWidth="12.7109375" defaultRowHeight="15" x14ac:dyDescent="0.2"/>
  <cols>
    <col min="1" max="1" width="0.85546875" customWidth="1"/>
    <col min="2" max="3" width="28.7109375" customWidth="1"/>
    <col min="4" max="4" width="16.7109375" customWidth="1"/>
    <col min="5" max="5" width="28.5703125" customWidth="1"/>
    <col min="6" max="6" width="31.42578125" customWidth="1"/>
    <col min="7" max="7" width="8.42578125" customWidth="1"/>
    <col min="8" max="11" width="12.7109375" customWidth="1"/>
    <col min="12" max="13" width="0.85546875" customWidth="1"/>
    <col min="14" max="17" width="8.85546875" customWidth="1"/>
    <col min="18" max="18" width="14.42578125" customWidth="1"/>
    <col min="19" max="26" width="8.85546875" customWidth="1"/>
  </cols>
  <sheetData>
    <row r="1" spans="1:26" x14ac:dyDescent="0.2">
      <c r="A1" s="8"/>
      <c r="C1" s="8"/>
      <c r="D1" s="8"/>
      <c r="E1" s="8"/>
      <c r="F1" s="8"/>
      <c r="G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" x14ac:dyDescent="0.35">
      <c r="A2" s="14"/>
      <c r="B2" s="7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10" customFormat="1" x14ac:dyDescent="0.2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10" customFormat="1" x14ac:dyDescent="0.2">
      <c r="A4" s="8"/>
      <c r="F4" s="9"/>
      <c r="G4" s="9"/>
      <c r="H4" s="9"/>
      <c r="I4" s="9"/>
      <c r="J4" s="9"/>
      <c r="K4" s="9"/>
      <c r="L4" s="8"/>
      <c r="M4" s="8"/>
      <c r="N4" s="11"/>
      <c r="O4" s="8"/>
    </row>
    <row r="5" spans="1:26" s="10" customFormat="1" ht="19" x14ac:dyDescent="0.25">
      <c r="A5" s="8"/>
      <c r="B5" s="43" t="s">
        <v>15</v>
      </c>
      <c r="C5" s="43" t="s">
        <v>16</v>
      </c>
      <c r="F5" s="9"/>
      <c r="G5" s="9"/>
      <c r="J5"/>
      <c r="K5"/>
      <c r="L5" s="8"/>
      <c r="M5" s="8"/>
      <c r="N5" s="11"/>
      <c r="O5" s="8"/>
    </row>
    <row r="6" spans="1:26" s="10" customFormat="1" ht="19" x14ac:dyDescent="0.25">
      <c r="A6" s="8"/>
      <c r="B6" s="44">
        <v>1</v>
      </c>
      <c r="C6" s="44">
        <v>1750</v>
      </c>
      <c r="F6" s="9"/>
      <c r="J6"/>
      <c r="K6"/>
      <c r="L6" s="8"/>
      <c r="M6" s="8"/>
      <c r="N6" s="11"/>
      <c r="O6" s="8"/>
    </row>
    <row r="7" spans="1:26" s="10" customFormat="1" ht="19" x14ac:dyDescent="0.25">
      <c r="A7" s="8"/>
      <c r="B7" s="45">
        <v>1000</v>
      </c>
      <c r="C7" s="45">
        <v>1575</v>
      </c>
      <c r="F7" s="9"/>
      <c r="G7" s="9"/>
      <c r="H7" s="9"/>
      <c r="I7" s="9"/>
      <c r="J7" s="9"/>
      <c r="K7" s="9"/>
      <c r="L7" s="8"/>
      <c r="M7" s="8"/>
      <c r="N7" s="8"/>
      <c r="O7" s="8"/>
    </row>
    <row r="8" spans="1:26" s="10" customFormat="1" ht="19" x14ac:dyDescent="0.25">
      <c r="A8" s="8"/>
      <c r="B8" s="46"/>
      <c r="C8" s="46"/>
      <c r="F8" s="8"/>
      <c r="G8" s="8"/>
      <c r="H8" s="8"/>
      <c r="I8" s="8"/>
      <c r="J8" s="8"/>
      <c r="K8" s="8"/>
      <c r="L8" s="8"/>
      <c r="M8" s="8"/>
      <c r="N8" s="8"/>
      <c r="O8" s="8"/>
    </row>
    <row r="9" spans="1:26" s="10" customFormat="1" ht="19" x14ac:dyDescent="0.25">
      <c r="A9" s="8"/>
      <c r="B9" s="47"/>
      <c r="C9" s="47"/>
      <c r="D9"/>
      <c r="E9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26" s="10" customFormat="1" ht="19" x14ac:dyDescent="0.25">
      <c r="A10" s="8"/>
      <c r="B10" s="48" t="s">
        <v>68</v>
      </c>
      <c r="C10" s="49">
        <f>INTERCEPT(C6:C7,B6:B7)</f>
        <v>1750.1751751751751</v>
      </c>
      <c r="D10"/>
      <c r="E10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26" s="10" customFormat="1" ht="19" x14ac:dyDescent="0.25">
      <c r="A11" s="8"/>
      <c r="B11" s="48" t="s">
        <v>67</v>
      </c>
      <c r="C11" s="50">
        <f>SLOPE(C6:C7,B6:B7)</f>
        <v>-0.17517517517517517</v>
      </c>
      <c r="D11"/>
      <c r="E11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26" s="10" customFormat="1" x14ac:dyDescent="0.2">
      <c r="A12" s="8"/>
      <c r="B12"/>
      <c r="C12"/>
      <c r="D12"/>
      <c r="E12"/>
      <c r="F12" s="32"/>
      <c r="G12" s="8"/>
      <c r="H12" s="8"/>
      <c r="I12" s="8"/>
      <c r="J12" s="8"/>
      <c r="K12" s="8"/>
      <c r="L12" s="8"/>
      <c r="M12" s="8"/>
      <c r="N12" s="8"/>
      <c r="O12" s="8"/>
    </row>
    <row r="13" spans="1:26" s="10" customFormat="1" ht="19" x14ac:dyDescent="0.25">
      <c r="A13" s="8"/>
      <c r="B13" s="49" t="s">
        <v>58</v>
      </c>
      <c r="C13" s="49" t="s">
        <v>56</v>
      </c>
      <c r="D13"/>
      <c r="E13"/>
      <c r="F13" s="32"/>
      <c r="G13" s="8"/>
      <c r="H13" s="8"/>
      <c r="I13" s="8"/>
      <c r="J13" s="8"/>
      <c r="K13" s="8"/>
      <c r="L13" s="8"/>
      <c r="M13" s="8"/>
      <c r="N13" s="8"/>
      <c r="O13" s="8"/>
      <c r="V13" s="15"/>
    </row>
    <row r="14" spans="1:26" s="10" customFormat="1" ht="19" x14ac:dyDescent="0.25">
      <c r="A14" s="8"/>
      <c r="B14" s="49" t="s">
        <v>59</v>
      </c>
      <c r="C14" s="49" t="s">
        <v>57</v>
      </c>
      <c r="D14"/>
      <c r="E14"/>
      <c r="F14" s="32"/>
      <c r="G14" s="8"/>
      <c r="H14" s="8"/>
      <c r="I14" s="8"/>
      <c r="J14" s="8"/>
      <c r="K14" s="8"/>
      <c r="L14" s="8"/>
      <c r="M14" s="8"/>
      <c r="N14" s="8"/>
      <c r="O14" s="8"/>
    </row>
    <row r="15" spans="1:26" s="10" customFormat="1" ht="23" x14ac:dyDescent="0.3">
      <c r="A15" s="8"/>
      <c r="B15" s="58"/>
      <c r="C15" s="58"/>
      <c r="D15"/>
      <c r="E15"/>
      <c r="F15" s="32"/>
      <c r="G15" s="8"/>
      <c r="H15" s="8"/>
      <c r="I15" s="8"/>
      <c r="J15" s="8"/>
      <c r="K15" s="8"/>
      <c r="L15" s="8"/>
      <c r="M15" s="8"/>
      <c r="N15" s="8"/>
      <c r="O15" s="8"/>
    </row>
    <row r="16" spans="1:26" s="10" customFormat="1" ht="23" customHeight="1" x14ac:dyDescent="0.2">
      <c r="A16" s="8"/>
      <c r="B16" s="95" t="s">
        <v>60</v>
      </c>
      <c r="C16" s="95"/>
      <c r="D16"/>
      <c r="E16"/>
      <c r="F16" s="32"/>
      <c r="G16" s="8"/>
      <c r="H16" s="8"/>
      <c r="I16" s="8"/>
      <c r="J16" s="8"/>
      <c r="K16" s="8"/>
      <c r="L16" s="8"/>
      <c r="M16" s="8"/>
      <c r="N16" s="8"/>
      <c r="O16" s="8" t="s">
        <v>0</v>
      </c>
    </row>
    <row r="17" spans="1:19" s="10" customFormat="1" ht="23" customHeight="1" x14ac:dyDescent="0.2">
      <c r="A17" s="8"/>
      <c r="B17" s="95"/>
      <c r="C17" s="95"/>
      <c r="D17"/>
      <c r="E17"/>
      <c r="F17" s="32"/>
      <c r="G17" s="8"/>
      <c r="H17" s="8"/>
      <c r="I17" s="8"/>
      <c r="J17" s="8"/>
      <c r="K17" s="8"/>
      <c r="L17" s="8"/>
      <c r="M17" s="8"/>
      <c r="N17" s="8"/>
      <c r="O17" s="8"/>
    </row>
    <row r="18" spans="1:19" s="10" customFormat="1" x14ac:dyDescent="0.2">
      <c r="A18" s="8"/>
      <c r="B18"/>
      <c r="C18"/>
      <c r="D18"/>
      <c r="E18"/>
      <c r="F18" s="32"/>
      <c r="G18" s="8"/>
      <c r="H18" s="8"/>
      <c r="I18" s="8"/>
      <c r="J18" s="8"/>
      <c r="K18" s="8"/>
      <c r="L18" s="8"/>
      <c r="M18" s="8"/>
      <c r="N18" s="8"/>
      <c r="O18" s="8"/>
    </row>
    <row r="19" spans="1:19" s="10" customFormat="1" ht="60" x14ac:dyDescent="0.25">
      <c r="A19" s="8"/>
      <c r="B19" s="62" t="s">
        <v>62</v>
      </c>
      <c r="C19" s="63" t="s">
        <v>63</v>
      </c>
      <c r="D19"/>
      <c r="E19" s="96" t="s">
        <v>65</v>
      </c>
      <c r="F19" s="99">
        <v>300</v>
      </c>
      <c r="G19" s="8"/>
      <c r="H19" s="8"/>
      <c r="I19" s="8"/>
      <c r="J19" s="8"/>
      <c r="K19" s="8"/>
      <c r="L19" s="8"/>
      <c r="M19" s="8"/>
      <c r="N19" s="8"/>
      <c r="O19" s="8"/>
    </row>
    <row r="20" spans="1:19" s="10" customFormat="1" ht="19" x14ac:dyDescent="0.25">
      <c r="A20" s="8"/>
      <c r="B20" s="64" t="s">
        <v>61</v>
      </c>
      <c r="C20" s="49">
        <f>1750-0.18*Panels</f>
        <v>1696</v>
      </c>
      <c r="D20"/>
      <c r="E20" s="97"/>
      <c r="F20" s="100"/>
      <c r="G20" s="8"/>
      <c r="H20" s="8"/>
      <c r="I20" s="8"/>
      <c r="J20" s="8"/>
      <c r="K20" s="8"/>
      <c r="L20" s="8"/>
      <c r="M20" s="8"/>
      <c r="N20" s="8"/>
      <c r="O20" s="8"/>
    </row>
    <row r="21" spans="1:19" s="10" customFormat="1" ht="19" x14ac:dyDescent="0.25">
      <c r="A21" s="8"/>
      <c r="B21" s="60"/>
      <c r="C21" s="60"/>
      <c r="D21"/>
      <c r="E21" s="97"/>
      <c r="F21" s="100"/>
      <c r="G21" s="8"/>
      <c r="H21" s="8"/>
      <c r="I21" s="8"/>
      <c r="J21" s="8"/>
      <c r="K21" s="8"/>
      <c r="L21" s="8"/>
      <c r="M21" s="8"/>
      <c r="N21" s="8"/>
      <c r="O21" s="8"/>
    </row>
    <row r="22" spans="1:19" s="10" customFormat="1" ht="45" customHeight="1" x14ac:dyDescent="0.3">
      <c r="A22" s="8"/>
      <c r="B22" s="62" t="s">
        <v>62</v>
      </c>
      <c r="C22" s="65" t="s">
        <v>66</v>
      </c>
      <c r="D22"/>
      <c r="E22" s="97"/>
      <c r="F22" s="100"/>
      <c r="G22" s="8"/>
      <c r="H22" s="8"/>
      <c r="I22" s="8"/>
      <c r="J22" s="8"/>
      <c r="K22" s="8"/>
      <c r="L22" s="8"/>
      <c r="M22" s="8"/>
      <c r="N22" s="8"/>
      <c r="O22" s="8"/>
    </row>
    <row r="23" spans="1:19" s="10" customFormat="1" ht="21" customHeight="1" x14ac:dyDescent="0.25">
      <c r="A23" s="8"/>
      <c r="B23" s="64" t="s">
        <v>61</v>
      </c>
      <c r="C23" s="49">
        <f>(1750-0.18*F22)+Fixed_Cost</f>
        <v>8750</v>
      </c>
      <c r="D23"/>
      <c r="E23" s="98"/>
      <c r="F23" s="101"/>
      <c r="G23" s="8"/>
      <c r="H23" s="8"/>
      <c r="I23" s="8"/>
      <c r="J23" s="8"/>
      <c r="K23" s="8"/>
      <c r="L23" s="8"/>
      <c r="M23" s="8"/>
      <c r="N23" s="8"/>
      <c r="O23" s="8"/>
    </row>
    <row r="24" spans="1:19" s="10" customFormat="1" ht="15" customHeight="1" x14ac:dyDescent="0.3">
      <c r="A24" s="8"/>
      <c r="B24" s="58"/>
      <c r="C24" s="58"/>
      <c r="D24"/>
      <c r="G24" s="8"/>
      <c r="H24" s="8"/>
      <c r="I24" s="8"/>
      <c r="J24" s="8"/>
      <c r="K24" s="8"/>
      <c r="L24" s="8"/>
      <c r="M24" s="8"/>
      <c r="N24" s="8"/>
      <c r="O24" s="8"/>
      <c r="R24" s="33"/>
    </row>
    <row r="25" spans="1:19" s="10" customFormat="1" ht="15" customHeight="1" x14ac:dyDescent="0.2">
      <c r="A25" s="8"/>
      <c r="D25"/>
      <c r="E25" s="12"/>
      <c r="F25" s="13"/>
      <c r="G25" s="8"/>
      <c r="H25" s="8"/>
      <c r="I25" s="8"/>
      <c r="J25" s="8"/>
      <c r="K25" s="8"/>
      <c r="L25" s="8"/>
      <c r="M25" s="8"/>
      <c r="N25" s="8"/>
      <c r="O25" s="8"/>
    </row>
    <row r="26" spans="1:19" s="10" customFormat="1" ht="25" customHeight="1" x14ac:dyDescent="0.25">
      <c r="A26" s="8"/>
      <c r="D26"/>
      <c r="E26" s="64" t="s">
        <v>64</v>
      </c>
      <c r="F26" s="61">
        <v>7000</v>
      </c>
      <c r="G26" s="8"/>
      <c r="H26" s="8"/>
      <c r="I26" s="8"/>
      <c r="J26" s="8"/>
      <c r="K26" s="8"/>
      <c r="L26" s="8"/>
      <c r="M26" s="8"/>
      <c r="N26" s="8"/>
      <c r="O26" s="8"/>
      <c r="R26" s="34"/>
      <c r="S26" s="33"/>
    </row>
    <row r="27" spans="1:19" s="10" customFormat="1" ht="15" customHeight="1" x14ac:dyDescent="0.2">
      <c r="A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9" s="10" customFormat="1" ht="23" customHeight="1" x14ac:dyDescent="0.2">
      <c r="A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9" s="10" customFormat="1" ht="15" customHeight="1" x14ac:dyDescent="0.2">
      <c r="A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9" s="10" customFormat="1" x14ac:dyDescent="0.2">
      <c r="A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9" s="10" customFormat="1" x14ac:dyDescent="0.2">
      <c r="A31" s="8"/>
      <c r="D31" s="13"/>
      <c r="E31" s="13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9" s="10" customFormat="1" x14ac:dyDescent="0.2">
      <c r="A32" s="8"/>
      <c r="D32" s="13"/>
      <c r="E32" s="13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26" s="10" customFormat="1" ht="19" x14ac:dyDescent="0.25">
      <c r="A33" s="8"/>
      <c r="B33" s="60"/>
      <c r="C33" s="60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26" s="10" customForma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mergeCells count="3">
    <mergeCell ref="B16:C17"/>
    <mergeCell ref="E19:E23"/>
    <mergeCell ref="F19:F23"/>
  </mergeCells>
  <dataValidations count="1">
    <dataValidation allowBlank="1" showInputMessage="1" showErrorMessage="1" promptTitle="Number of Panles" prompt="Enter the number of panels incurred from Samsung" sqref="F19" xr:uid="{9C175B6D-8889-7543-B518-19B5FDBB764B}"/>
  </dataValidations>
  <pageMargins left="0.74803149606299213" right="0.74803149606299213" top="0.74803149606299213" bottom="0.74803149606299213" header="0" footer="0"/>
  <pageSetup paperSize="9" orientation="portrait"/>
  <headerFooter>
    <oddFooter>&amp;LLeongTY&amp;R&amp;F/&amp;A</oddFooter>
  </headerFooter>
  <colBreaks count="3" manualBreakCount="3">
    <brk id="22" man="1"/>
    <brk id="12" man="1"/>
    <brk id="3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showGridLines="0" zoomScaleNormal="100" workbookViewId="0">
      <selection activeCell="I15" sqref="I15"/>
    </sheetView>
  </sheetViews>
  <sheetFormatPr baseColWidth="10" defaultColWidth="12.7109375" defaultRowHeight="15" x14ac:dyDescent="0.2"/>
  <cols>
    <col min="1" max="1" width="0.85546875" style="17" customWidth="1"/>
    <col min="2" max="2" width="17.28515625" style="17" customWidth="1"/>
    <col min="3" max="5" width="16.7109375" style="17" customWidth="1"/>
    <col min="6" max="6" width="15.7109375" style="17" customWidth="1"/>
    <col min="7" max="7" width="19" style="17" customWidth="1"/>
    <col min="8" max="8" width="21" style="17" customWidth="1"/>
    <col min="9" max="9" width="23.140625" style="17" customWidth="1"/>
    <col min="10" max="11" width="12.7109375" style="17" customWidth="1"/>
    <col min="12" max="13" width="0.85546875" style="17" customWidth="1"/>
    <col min="14" max="20" width="8.85546875" style="17" customWidth="1"/>
    <col min="21" max="21" width="15.42578125" style="17" customWidth="1"/>
    <col min="22" max="22" width="13.42578125" style="17" customWidth="1"/>
    <col min="23" max="26" width="8.85546875" style="17" customWidth="1"/>
    <col min="27" max="16384" width="12.7109375" style="17"/>
  </cols>
  <sheetData>
    <row r="1" spans="1:26" x14ac:dyDescent="0.2">
      <c r="A1" s="16"/>
      <c r="C1" s="16"/>
      <c r="D1" s="16"/>
      <c r="E1" s="16"/>
      <c r="F1" s="16"/>
      <c r="G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7" x14ac:dyDescent="0.35">
      <c r="A2" s="16"/>
      <c r="B2" s="18" t="s">
        <v>14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">
      <c r="A4" s="16"/>
      <c r="F4" s="16"/>
      <c r="G4" s="16" t="s">
        <v>19</v>
      </c>
      <c r="H4" s="16" t="s">
        <v>20</v>
      </c>
      <c r="I4" s="16" t="s">
        <v>21</v>
      </c>
      <c r="J4" s="16"/>
      <c r="K4" s="16"/>
      <c r="L4" s="16"/>
      <c r="M4" s="16"/>
      <c r="N4" s="19"/>
      <c r="O4" s="16"/>
    </row>
    <row r="5" spans="1:26" ht="15" customHeight="1" x14ac:dyDescent="0.2">
      <c r="A5" s="16"/>
      <c r="F5" s="16"/>
      <c r="G5" s="102" t="s">
        <v>74</v>
      </c>
      <c r="H5" s="102" t="s">
        <v>74</v>
      </c>
      <c r="I5" s="102" t="s">
        <v>74</v>
      </c>
      <c r="J5" s="16"/>
      <c r="K5" s="16"/>
      <c r="L5" s="16"/>
      <c r="M5" s="16"/>
      <c r="N5" s="19"/>
      <c r="O5" s="16"/>
    </row>
    <row r="6" spans="1:26" x14ac:dyDescent="0.2">
      <c r="A6" s="16"/>
      <c r="F6" s="16"/>
      <c r="G6" s="102"/>
      <c r="H6" s="102"/>
      <c r="I6" s="102"/>
      <c r="J6" s="16"/>
      <c r="K6" s="16"/>
      <c r="L6" s="16"/>
      <c r="M6" s="16"/>
      <c r="N6" s="19"/>
      <c r="O6" s="16"/>
    </row>
    <row r="7" spans="1:26" x14ac:dyDescent="0.2">
      <c r="A7" s="16"/>
      <c r="B7" s="20" t="s">
        <v>18</v>
      </c>
      <c r="F7" s="51" t="s">
        <v>68</v>
      </c>
      <c r="G7" s="68">
        <f>INTERCEPT(C10:C11,B10:B11)</f>
        <v>1450.0050010002001</v>
      </c>
      <c r="H7" s="68">
        <f>INTERCEPT(C11:C12,B11:B12)</f>
        <v>1483.3333333333333</v>
      </c>
      <c r="I7" s="68">
        <f>INTERCEPT(C12:C13,B12:B13)</f>
        <v>1783.3333333333335</v>
      </c>
      <c r="L7" s="16"/>
      <c r="M7" s="16"/>
      <c r="N7" s="19"/>
      <c r="O7" s="16"/>
    </row>
    <row r="8" spans="1:26" x14ac:dyDescent="0.2">
      <c r="A8" s="16"/>
      <c r="F8" s="51" t="s">
        <v>70</v>
      </c>
      <c r="G8" s="52">
        <f>SLOPE(C10:C11,B10:B11)</f>
        <v>-5.0010002000400082E-3</v>
      </c>
      <c r="H8" s="52">
        <f>SLOPE(C11:C12,B11:B12)</f>
        <v>-1.1666666666666667E-2</v>
      </c>
      <c r="I8" s="52">
        <f>SLOPE(C12:C13,B12:B13)</f>
        <v>-2.6666666666666668E-2</v>
      </c>
      <c r="L8" s="16"/>
      <c r="M8" s="16"/>
      <c r="N8" s="19"/>
      <c r="O8" s="16"/>
    </row>
    <row r="9" spans="1:26" ht="48" x14ac:dyDescent="0.2">
      <c r="A9" s="16"/>
      <c r="B9" s="22" t="s">
        <v>3</v>
      </c>
      <c r="C9" s="22" t="s">
        <v>17</v>
      </c>
      <c r="F9" s="66" t="s">
        <v>69</v>
      </c>
      <c r="G9" s="67" t="s">
        <v>71</v>
      </c>
      <c r="H9" s="67" t="s">
        <v>72</v>
      </c>
      <c r="I9" s="67" t="s">
        <v>73</v>
      </c>
      <c r="J9" s="16"/>
      <c r="K9" s="16"/>
      <c r="L9" s="16"/>
      <c r="M9" s="16"/>
      <c r="N9" s="16"/>
      <c r="O9" s="16"/>
    </row>
    <row r="10" spans="1:26" x14ac:dyDescent="0.2">
      <c r="A10" s="16"/>
      <c r="B10" s="23">
        <v>1</v>
      </c>
      <c r="C10" s="21">
        <v>1450</v>
      </c>
      <c r="J10" s="16"/>
      <c r="K10" s="16"/>
      <c r="L10" s="16"/>
      <c r="M10" s="16"/>
      <c r="N10" s="16"/>
      <c r="O10" s="16"/>
    </row>
    <row r="11" spans="1:26" x14ac:dyDescent="0.2">
      <c r="A11" s="16"/>
      <c r="B11" s="23">
        <v>5000</v>
      </c>
      <c r="C11" s="21">
        <v>1425</v>
      </c>
      <c r="J11" s="16"/>
      <c r="K11" s="16"/>
      <c r="L11" s="16"/>
      <c r="M11" s="16"/>
      <c r="N11" s="16"/>
      <c r="O11" s="16"/>
    </row>
    <row r="12" spans="1:26" x14ac:dyDescent="0.2">
      <c r="A12" s="16"/>
      <c r="B12" s="23">
        <v>20000</v>
      </c>
      <c r="C12" s="21">
        <v>1250</v>
      </c>
      <c r="J12" s="16"/>
      <c r="K12" s="16"/>
      <c r="L12" s="16"/>
      <c r="M12" s="16"/>
      <c r="N12" s="16"/>
      <c r="O12" s="16"/>
    </row>
    <row r="13" spans="1:26" x14ac:dyDescent="0.2">
      <c r="A13" s="16"/>
      <c r="B13" s="23">
        <v>50000</v>
      </c>
      <c r="C13" s="21">
        <v>450</v>
      </c>
      <c r="J13" s="16"/>
      <c r="K13" s="16"/>
      <c r="L13" s="16"/>
      <c r="M13" s="16"/>
      <c r="N13" s="16"/>
      <c r="O13" s="16"/>
    </row>
    <row r="14" spans="1:26" ht="32" x14ac:dyDescent="0.2">
      <c r="A14" s="16"/>
      <c r="F14" s="22" t="s">
        <v>75</v>
      </c>
      <c r="G14" s="69" t="s">
        <v>77</v>
      </c>
      <c r="H14" s="69" t="s">
        <v>76</v>
      </c>
      <c r="I14" s="69" t="s">
        <v>78</v>
      </c>
      <c r="J14" s="16"/>
      <c r="K14" s="16"/>
      <c r="L14" s="16"/>
      <c r="M14" s="16"/>
      <c r="N14" s="16"/>
      <c r="O14" s="16"/>
    </row>
    <row r="15" spans="1:26" x14ac:dyDescent="0.2">
      <c r="A15" s="16"/>
      <c r="F15" s="23">
        <v>1</v>
      </c>
      <c r="G15" s="21" cm="1">
        <f t="array" ref="G15:G27">1450-0.005*Order_Quantity</f>
        <v>1449.9949999999999</v>
      </c>
      <c r="H15" s="21" cm="1">
        <f t="array" ref="H15:H27">1483-0.0117*Order_Quantity</f>
        <v>1482.9883</v>
      </c>
      <c r="I15" s="21" cm="1">
        <f t="array" ref="I15:I27">1783-0.0267*Order_Quantity</f>
        <v>1782.9733000000001</v>
      </c>
      <c r="J15" s="16"/>
      <c r="K15" s="16"/>
      <c r="L15" s="16"/>
      <c r="M15" s="16"/>
      <c r="N15" s="16"/>
      <c r="O15" s="16"/>
    </row>
    <row r="16" spans="1:26" x14ac:dyDescent="0.2">
      <c r="A16" s="16"/>
      <c r="F16" s="23">
        <v>1000</v>
      </c>
      <c r="G16" s="21">
        <v>1445</v>
      </c>
      <c r="H16" s="21">
        <v>1471.3</v>
      </c>
      <c r="I16" s="21">
        <v>1756.3</v>
      </c>
      <c r="J16" s="16"/>
      <c r="K16" s="16"/>
      <c r="L16" s="16"/>
      <c r="M16" s="16"/>
      <c r="N16" s="16"/>
      <c r="O16" s="16"/>
    </row>
    <row r="17" spans="1:26" x14ac:dyDescent="0.2">
      <c r="A17" s="16"/>
      <c r="F17" s="23">
        <v>5000</v>
      </c>
      <c r="G17" s="21">
        <v>1425</v>
      </c>
      <c r="H17" s="21">
        <v>1424.5</v>
      </c>
      <c r="I17" s="21">
        <v>1649.5</v>
      </c>
      <c r="J17" s="16"/>
      <c r="K17" s="16"/>
      <c r="L17" s="16"/>
      <c r="M17" s="16"/>
      <c r="N17" s="16"/>
      <c r="O17" s="16" t="s">
        <v>0</v>
      </c>
    </row>
    <row r="18" spans="1:26" x14ac:dyDescent="0.2">
      <c r="A18" s="16"/>
      <c r="F18" s="23">
        <v>10000</v>
      </c>
      <c r="G18" s="54">
        <v>1400</v>
      </c>
      <c r="H18" s="21">
        <v>1366</v>
      </c>
      <c r="I18" s="21">
        <v>1516</v>
      </c>
      <c r="J18" s="16"/>
      <c r="K18" s="16"/>
      <c r="L18" s="16"/>
      <c r="M18" s="16"/>
      <c r="N18" s="16"/>
      <c r="O18" s="16"/>
    </row>
    <row r="19" spans="1:26" x14ac:dyDescent="0.2">
      <c r="A19" s="16"/>
      <c r="F19" s="23">
        <v>15000</v>
      </c>
      <c r="G19" s="55">
        <v>1375</v>
      </c>
      <c r="H19" s="21">
        <v>1307.5</v>
      </c>
      <c r="I19" s="21">
        <v>1382.5</v>
      </c>
      <c r="J19" s="16"/>
      <c r="K19" s="16"/>
      <c r="L19" s="16"/>
      <c r="M19" s="16"/>
      <c r="N19" s="16"/>
      <c r="O19" s="16"/>
    </row>
    <row r="20" spans="1:26" x14ac:dyDescent="0.2">
      <c r="A20" s="16"/>
      <c r="F20" s="23">
        <v>20000</v>
      </c>
      <c r="G20" s="21">
        <v>1350</v>
      </c>
      <c r="H20" s="21">
        <v>1249</v>
      </c>
      <c r="I20" s="21">
        <v>1249</v>
      </c>
      <c r="J20" s="16"/>
      <c r="K20" s="16"/>
      <c r="L20" s="16"/>
      <c r="M20" s="16"/>
      <c r="N20" s="16"/>
      <c r="O20" s="16"/>
    </row>
    <row r="21" spans="1:26" x14ac:dyDescent="0.2">
      <c r="A21" s="16"/>
      <c r="F21" s="23">
        <v>25000</v>
      </c>
      <c r="G21" s="21">
        <v>1325</v>
      </c>
      <c r="H21" s="21">
        <v>1190.5</v>
      </c>
      <c r="I21" s="21">
        <v>1115.5</v>
      </c>
      <c r="J21" s="16"/>
      <c r="K21" s="16"/>
      <c r="L21" s="16"/>
      <c r="M21" s="16"/>
      <c r="N21" s="16"/>
      <c r="O21" s="16"/>
      <c r="U21" s="16"/>
      <c r="V21" s="16"/>
    </row>
    <row r="22" spans="1:26" x14ac:dyDescent="0.2">
      <c r="A22" s="16"/>
      <c r="F22" s="23">
        <v>30000</v>
      </c>
      <c r="G22" s="21">
        <v>1300</v>
      </c>
      <c r="H22" s="21">
        <v>1132</v>
      </c>
      <c r="I22" s="21">
        <v>982</v>
      </c>
      <c r="J22" s="16"/>
      <c r="K22" s="16"/>
      <c r="L22" s="16"/>
      <c r="M22" s="16"/>
      <c r="N22" s="16"/>
      <c r="O22" s="16"/>
      <c r="U22" s="16"/>
      <c r="V22" s="16"/>
    </row>
    <row r="23" spans="1:26" x14ac:dyDescent="0.2">
      <c r="A23" s="16"/>
      <c r="F23" s="23">
        <v>35000</v>
      </c>
      <c r="G23" s="21">
        <v>1275</v>
      </c>
      <c r="H23" s="21">
        <v>1073.5</v>
      </c>
      <c r="I23" s="21">
        <v>848.5</v>
      </c>
      <c r="J23" s="16"/>
      <c r="K23" s="16"/>
      <c r="L23" s="16"/>
      <c r="M23" s="16"/>
      <c r="N23" s="16"/>
      <c r="O23" s="16"/>
      <c r="U23" s="16"/>
      <c r="V23" s="16"/>
    </row>
    <row r="24" spans="1:26" x14ac:dyDescent="0.2">
      <c r="A24" s="16"/>
      <c r="F24" s="23">
        <v>40000</v>
      </c>
      <c r="G24" s="21">
        <v>1250</v>
      </c>
      <c r="H24" s="21">
        <v>1015</v>
      </c>
      <c r="I24" s="21">
        <v>715</v>
      </c>
      <c r="J24" s="16"/>
      <c r="K24" s="16"/>
      <c r="L24" s="16"/>
      <c r="M24" s="16"/>
      <c r="N24" s="16"/>
      <c r="O24" s="16"/>
      <c r="U24" s="16"/>
      <c r="V24" s="16"/>
    </row>
    <row r="25" spans="1:26" x14ac:dyDescent="0.2">
      <c r="A25" s="16"/>
      <c r="B25" s="24"/>
      <c r="C25" s="25"/>
      <c r="D25" s="25"/>
      <c r="E25" s="25"/>
      <c r="F25" s="23">
        <v>45000</v>
      </c>
      <c r="G25" s="21">
        <v>1225</v>
      </c>
      <c r="H25" s="21">
        <v>956.5</v>
      </c>
      <c r="I25" s="21">
        <v>581.5</v>
      </c>
      <c r="J25" s="16"/>
      <c r="K25" s="16"/>
      <c r="L25" s="16"/>
      <c r="M25" s="16"/>
      <c r="N25" s="16"/>
      <c r="O25" s="16"/>
      <c r="U25" s="16"/>
      <c r="V25" s="16"/>
    </row>
    <row r="26" spans="1:26" x14ac:dyDescent="0.2">
      <c r="A26" s="16"/>
      <c r="B26" s="16"/>
      <c r="C26" s="16"/>
      <c r="D26" s="16"/>
      <c r="E26" s="16"/>
      <c r="F26" s="23">
        <v>50000</v>
      </c>
      <c r="G26" s="21">
        <v>1200</v>
      </c>
      <c r="H26" s="21">
        <v>898</v>
      </c>
      <c r="I26" s="21">
        <v>448</v>
      </c>
      <c r="J26" s="16"/>
      <c r="K26" s="16"/>
      <c r="L26" s="16"/>
      <c r="M26" s="16"/>
      <c r="N26" s="16"/>
      <c r="O26" s="16"/>
      <c r="U26" s="16"/>
      <c r="V26" s="16"/>
    </row>
    <row r="27" spans="1:26" x14ac:dyDescent="0.2">
      <c r="A27" s="16"/>
      <c r="B27" s="16"/>
      <c r="C27" s="16"/>
      <c r="D27" s="16"/>
      <c r="E27" s="16"/>
      <c r="F27" s="23">
        <v>55000</v>
      </c>
      <c r="G27" s="21">
        <v>1175</v>
      </c>
      <c r="H27" s="21">
        <v>839.5</v>
      </c>
      <c r="I27" s="21">
        <v>314.5</v>
      </c>
      <c r="J27" s="16"/>
      <c r="K27" s="16"/>
      <c r="L27" s="16"/>
      <c r="M27" s="16"/>
      <c r="N27" s="16"/>
      <c r="O27" s="16"/>
      <c r="U27" s="16"/>
      <c r="V27" s="16"/>
    </row>
    <row r="28" spans="1:26" x14ac:dyDescent="0.2">
      <c r="A28" s="16"/>
      <c r="B28" s="24"/>
      <c r="C28" s="25"/>
      <c r="D28" s="25"/>
      <c r="E28" s="25"/>
      <c r="F28" s="16"/>
      <c r="G28" s="53"/>
      <c r="H28" s="53"/>
      <c r="I28" s="53"/>
      <c r="J28" s="16"/>
      <c r="K28" s="16"/>
      <c r="L28" s="16"/>
      <c r="M28" s="16"/>
      <c r="N28" s="16"/>
      <c r="O28" s="16"/>
      <c r="U28" s="16"/>
      <c r="V28" s="16"/>
    </row>
    <row r="29" spans="1:26" x14ac:dyDescent="0.2">
      <c r="A29" s="16"/>
      <c r="B29" s="2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U29" s="16"/>
      <c r="V29" s="16"/>
    </row>
    <row r="30" spans="1:26" x14ac:dyDescent="0.2">
      <c r="A30" s="16"/>
      <c r="B30" s="16"/>
      <c r="C30" s="16"/>
      <c r="D30" s="16"/>
      <c r="E30" s="16"/>
      <c r="F30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">
      <c r="A37" s="16"/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W990" s="16"/>
      <c r="X990" s="16"/>
      <c r="Y990" s="16"/>
      <c r="Z990" s="16"/>
    </row>
    <row r="991" spans="1:26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W991" s="16"/>
      <c r="X991" s="16"/>
      <c r="Y991" s="16"/>
      <c r="Z991" s="16"/>
    </row>
    <row r="992" spans="1:26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W992" s="16"/>
      <c r="X992" s="16"/>
      <c r="Y992" s="16"/>
      <c r="Z992" s="16"/>
    </row>
    <row r="993" spans="1:26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W993" s="16"/>
      <c r="X993" s="16"/>
      <c r="Y993" s="16"/>
      <c r="Z993" s="16"/>
    </row>
    <row r="994" spans="1:26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W994" s="16"/>
      <c r="X994" s="16"/>
      <c r="Y994" s="16"/>
      <c r="Z994" s="16"/>
    </row>
    <row r="995" spans="1:26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W995" s="16"/>
      <c r="X995" s="16"/>
      <c r="Y995" s="16"/>
      <c r="Z995" s="16"/>
    </row>
    <row r="996" spans="1:26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W996" s="16"/>
      <c r="X996" s="16"/>
      <c r="Y996" s="16"/>
      <c r="Z996" s="16"/>
    </row>
    <row r="997" spans="1:26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W997" s="16"/>
      <c r="X997" s="16"/>
      <c r="Y997" s="16"/>
      <c r="Z997" s="16"/>
    </row>
    <row r="998" spans="1:26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W998" s="16"/>
      <c r="X998" s="16"/>
      <c r="Y998" s="16"/>
      <c r="Z998" s="16"/>
    </row>
  </sheetData>
  <mergeCells count="3">
    <mergeCell ref="G5:G6"/>
    <mergeCell ref="H5:H6"/>
    <mergeCell ref="I5:I6"/>
  </mergeCells>
  <pageMargins left="0.74803149606299213" right="0.74803149606299213" top="0.74803149606299213" bottom="0.74803149606299213" header="0" footer="0"/>
  <pageSetup paperSize="9" orientation="portrait"/>
  <headerFooter>
    <oddFooter>&amp;LLeongTY&amp;R&amp;F/&amp;A</oddFooter>
  </headerFooter>
  <colBreaks count="3" manualBreakCount="3">
    <brk id="22" man="1"/>
    <brk id="12" man="1"/>
    <brk id="30" man="1"/>
  </colBreaks>
  <ignoredErrors>
    <ignoredError sqref="G7:I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C6B-52D7-4BEB-AB68-58BECA6D84B6}">
  <dimension ref="B2:K44"/>
  <sheetViews>
    <sheetView showGridLines="0" workbookViewId="0">
      <selection activeCell="E16" sqref="E16"/>
    </sheetView>
  </sheetViews>
  <sheetFormatPr baseColWidth="10" defaultColWidth="8.7109375" defaultRowHeight="15" x14ac:dyDescent="0.2"/>
  <cols>
    <col min="1" max="1" width="2.28515625" customWidth="1"/>
    <col min="2" max="2" width="29.28515625" style="37" customWidth="1"/>
    <col min="3" max="3" width="33.7109375" style="37" customWidth="1"/>
    <col min="4" max="4" width="21.140625" style="39" customWidth="1"/>
    <col min="5" max="5" width="19.7109375" customWidth="1"/>
  </cols>
  <sheetData>
    <row r="2" spans="2:11" ht="27" x14ac:dyDescent="0.35">
      <c r="B2" s="104" t="s">
        <v>30</v>
      </c>
      <c r="C2" s="104"/>
    </row>
    <row r="4" spans="2:11" ht="23" x14ac:dyDescent="0.3">
      <c r="B4" s="73" t="s">
        <v>8</v>
      </c>
      <c r="C4" s="73" t="s">
        <v>9</v>
      </c>
      <c r="D4" s="59"/>
    </row>
    <row r="5" spans="2:11" ht="23" x14ac:dyDescent="0.3">
      <c r="B5" s="74">
        <v>8000</v>
      </c>
      <c r="C5" s="75">
        <v>175</v>
      </c>
      <c r="D5" s="59"/>
    </row>
    <row r="6" spans="2:11" ht="23" x14ac:dyDescent="0.3">
      <c r="B6" s="74">
        <v>5000</v>
      </c>
      <c r="C6" s="75">
        <v>10500</v>
      </c>
      <c r="D6" s="59"/>
    </row>
    <row r="7" spans="2:11" ht="23" x14ac:dyDescent="0.3">
      <c r="B7" s="58"/>
      <c r="C7" s="58"/>
      <c r="D7" s="59"/>
    </row>
    <row r="8" spans="2:11" ht="23" x14ac:dyDescent="0.3">
      <c r="B8" s="58"/>
      <c r="C8" s="58"/>
      <c r="D8" s="59"/>
    </row>
    <row r="9" spans="2:11" ht="23" x14ac:dyDescent="0.3">
      <c r="B9" s="73" t="s">
        <v>1</v>
      </c>
      <c r="C9" s="74">
        <f>INTERCEPT(C5:C6,B5:B6)</f>
        <v>27708.333333333336</v>
      </c>
      <c r="D9" s="59"/>
      <c r="K9" s="1"/>
    </row>
    <row r="10" spans="2:11" ht="23" x14ac:dyDescent="0.3">
      <c r="B10" s="73" t="s">
        <v>2</v>
      </c>
      <c r="C10" s="73">
        <f>SLOPE(C5:C6,B5:B6)</f>
        <v>-3.4416666666666669</v>
      </c>
      <c r="D10" s="59"/>
      <c r="K10" s="1"/>
    </row>
    <row r="11" spans="2:11" ht="23" x14ac:dyDescent="0.3">
      <c r="B11" s="76"/>
      <c r="C11" s="77"/>
      <c r="D11" s="59"/>
    </row>
    <row r="12" spans="2:11" ht="23" x14ac:dyDescent="0.3">
      <c r="B12" s="58"/>
      <c r="C12" s="58"/>
      <c r="D12" s="59"/>
    </row>
    <row r="13" spans="2:11" ht="96" x14ac:dyDescent="0.3">
      <c r="B13" s="78" t="s">
        <v>79</v>
      </c>
      <c r="C13" s="78" t="s">
        <v>85</v>
      </c>
      <c r="D13" s="59"/>
    </row>
    <row r="14" spans="2:11" ht="23" x14ac:dyDescent="0.3">
      <c r="B14" s="58"/>
      <c r="C14" s="58"/>
      <c r="D14" s="59"/>
    </row>
    <row r="15" spans="2:11" ht="23" x14ac:dyDescent="0.3">
      <c r="B15" s="79" t="s">
        <v>86</v>
      </c>
      <c r="C15" s="79" t="s">
        <v>61</v>
      </c>
      <c r="D15" s="73">
        <f>Intercept+Slope*SP</f>
        <v>175</v>
      </c>
      <c r="E15" s="73">
        <v>12000</v>
      </c>
    </row>
    <row r="16" spans="2:11" ht="23" x14ac:dyDescent="0.3">
      <c r="B16" s="79" t="s">
        <v>8</v>
      </c>
      <c r="C16" s="79" t="s">
        <v>80</v>
      </c>
      <c r="D16" s="81">
        <v>8000</v>
      </c>
      <c r="E16" s="81">
        <f>(27708+Demand)/3.441666667</f>
        <v>11537.433412926157</v>
      </c>
    </row>
    <row r="17" spans="2:5" ht="23" x14ac:dyDescent="0.3">
      <c r="B17" s="58"/>
      <c r="C17" s="80"/>
      <c r="D17" s="80"/>
      <c r="E17" s="71"/>
    </row>
    <row r="18" spans="2:5" x14ac:dyDescent="0.2">
      <c r="B18" s="70"/>
      <c r="C18" s="70"/>
      <c r="D18" s="70"/>
      <c r="E18" s="71"/>
    </row>
    <row r="19" spans="2:5" x14ac:dyDescent="0.2">
      <c r="B19" s="70"/>
      <c r="C19" s="70"/>
      <c r="D19" s="70"/>
      <c r="E19" s="71"/>
    </row>
    <row r="20" spans="2:5" x14ac:dyDescent="0.2">
      <c r="B20" s="70"/>
      <c r="C20" s="70"/>
      <c r="D20" s="70"/>
      <c r="E20" s="71"/>
    </row>
    <row r="21" spans="2:5" x14ac:dyDescent="0.2">
      <c r="B21" s="70"/>
      <c r="C21" s="72"/>
      <c r="D21" s="70"/>
      <c r="E21" s="103"/>
    </row>
    <row r="22" spans="2:5" x14ac:dyDescent="0.2">
      <c r="B22" s="70"/>
      <c r="C22" s="72"/>
      <c r="D22" s="70"/>
      <c r="E22" s="103"/>
    </row>
    <row r="23" spans="2:5" x14ac:dyDescent="0.2">
      <c r="B23" s="70"/>
      <c r="C23" s="72"/>
      <c r="D23" s="70"/>
      <c r="E23" s="103"/>
    </row>
    <row r="24" spans="2:5" x14ac:dyDescent="0.2">
      <c r="B24" s="70"/>
      <c r="C24" s="72"/>
      <c r="D24" s="70"/>
      <c r="E24" s="103"/>
    </row>
    <row r="25" spans="2:5" x14ac:dyDescent="0.2">
      <c r="B25" s="70"/>
      <c r="C25" s="72"/>
      <c r="D25" s="70"/>
      <c r="E25" s="103"/>
    </row>
    <row r="26" spans="2:5" x14ac:dyDescent="0.2">
      <c r="B26" s="70"/>
      <c r="C26" s="72"/>
      <c r="D26" s="70"/>
      <c r="E26" s="103"/>
    </row>
    <row r="27" spans="2:5" x14ac:dyDescent="0.2">
      <c r="B27" s="70"/>
      <c r="C27" s="72"/>
      <c r="D27" s="70"/>
      <c r="E27" s="103"/>
    </row>
    <row r="28" spans="2:5" x14ac:dyDescent="0.2">
      <c r="B28" s="70"/>
      <c r="C28" s="72"/>
      <c r="D28" s="70"/>
      <c r="E28" s="103"/>
    </row>
    <row r="29" spans="2:5" x14ac:dyDescent="0.2">
      <c r="B29" s="70"/>
      <c r="C29" s="72"/>
      <c r="D29" s="70"/>
      <c r="E29" s="103"/>
    </row>
    <row r="30" spans="2:5" x14ac:dyDescent="0.2">
      <c r="B30" s="70"/>
      <c r="C30" s="72"/>
      <c r="D30" s="70"/>
      <c r="E30" s="103"/>
    </row>
    <row r="31" spans="2:5" x14ac:dyDescent="0.2">
      <c r="B31" s="70"/>
      <c r="C31" s="72"/>
      <c r="D31" s="70"/>
      <c r="E31" s="103"/>
    </row>
    <row r="32" spans="2:5" x14ac:dyDescent="0.2">
      <c r="B32" s="70"/>
      <c r="C32" s="72"/>
      <c r="D32" s="70"/>
      <c r="E32" s="103"/>
    </row>
    <row r="33" spans="2:5" x14ac:dyDescent="0.2">
      <c r="B33" s="70"/>
      <c r="C33" s="72"/>
      <c r="D33" s="70"/>
      <c r="E33" s="103"/>
    </row>
    <row r="34" spans="2:5" x14ac:dyDescent="0.2">
      <c r="B34" s="70"/>
      <c r="C34" s="72"/>
      <c r="D34" s="70"/>
      <c r="E34" s="103"/>
    </row>
    <row r="35" spans="2:5" x14ac:dyDescent="0.2">
      <c r="B35" s="70"/>
      <c r="C35" s="72"/>
      <c r="D35" s="70"/>
      <c r="E35" s="103"/>
    </row>
    <row r="36" spans="2:5" x14ac:dyDescent="0.2">
      <c r="B36" s="70"/>
      <c r="C36" s="72"/>
      <c r="D36" s="70"/>
      <c r="E36" s="103"/>
    </row>
    <row r="37" spans="2:5" x14ac:dyDescent="0.2">
      <c r="B37" s="70"/>
      <c r="C37" s="72"/>
      <c r="D37" s="70"/>
      <c r="E37" s="103"/>
    </row>
    <row r="38" spans="2:5" x14ac:dyDescent="0.2">
      <c r="B38" s="70"/>
      <c r="C38" s="72"/>
      <c r="D38" s="70"/>
      <c r="E38" s="103"/>
    </row>
    <row r="39" spans="2:5" x14ac:dyDescent="0.2">
      <c r="B39" s="70"/>
      <c r="C39" s="72"/>
      <c r="D39" s="70"/>
      <c r="E39" s="103"/>
    </row>
    <row r="40" spans="2:5" x14ac:dyDescent="0.2">
      <c r="B40" s="70"/>
      <c r="C40" s="72"/>
      <c r="D40" s="70"/>
      <c r="E40" s="103"/>
    </row>
    <row r="41" spans="2:5" x14ac:dyDescent="0.2">
      <c r="B41" s="70"/>
      <c r="C41" s="72"/>
      <c r="D41" s="70"/>
      <c r="E41" s="103"/>
    </row>
    <row r="42" spans="2:5" x14ac:dyDescent="0.2">
      <c r="B42" s="70"/>
      <c r="C42" s="72"/>
      <c r="D42" s="70"/>
      <c r="E42" s="103"/>
    </row>
    <row r="43" spans="2:5" x14ac:dyDescent="0.2">
      <c r="B43" s="70"/>
      <c r="C43" s="72"/>
      <c r="D43" s="70"/>
      <c r="E43" s="103"/>
    </row>
    <row r="44" spans="2:5" x14ac:dyDescent="0.2">
      <c r="B44" s="70"/>
      <c r="C44" s="72"/>
      <c r="D44" s="70"/>
      <c r="E44" s="103"/>
    </row>
  </sheetData>
  <mergeCells count="2">
    <mergeCell ref="E21:E44"/>
    <mergeCell ref="B2:C2"/>
  </mergeCells>
  <dataValidations count="2">
    <dataValidation allowBlank="1" showInputMessage="1" showErrorMessage="1" promptTitle="Selling Price" prompt="Enter the SP to find out demand" sqref="D16" xr:uid="{A12DDE11-452C-4D4B-B3C2-D599CE24898A}"/>
    <dataValidation allowBlank="1" showInputMessage="1" showErrorMessage="1" promptTitle="Demand_per_day" prompt="Input the demand per day to find out the SP" sqref="E15" xr:uid="{07F49A28-2485-B642-B804-BFE1E03A634E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AF8A-639F-46DF-B3C6-14505EB100D4}">
  <sheetPr>
    <tabColor rgb="FFFFFF99"/>
  </sheetPr>
  <dimension ref="B2:Q56"/>
  <sheetViews>
    <sheetView showGridLines="0" tabSelected="1" topLeftCell="A4" zoomScale="109" zoomScaleNormal="109" workbookViewId="0">
      <selection activeCell="G10" sqref="G10"/>
    </sheetView>
  </sheetViews>
  <sheetFormatPr baseColWidth="10" defaultColWidth="12.7109375" defaultRowHeight="15" x14ac:dyDescent="0.2"/>
  <cols>
    <col min="1" max="1" width="0.85546875" customWidth="1"/>
    <col min="2" max="2" width="14.85546875" customWidth="1"/>
    <col min="3" max="3" width="16.140625" customWidth="1"/>
    <col min="4" max="4" width="19.140625" customWidth="1"/>
    <col min="5" max="5" width="14.42578125" customWidth="1"/>
    <col min="6" max="6" width="14.5703125" customWidth="1"/>
    <col min="7" max="7" width="20" customWidth="1"/>
    <col min="8" max="8" width="17.42578125" style="37" customWidth="1"/>
    <col min="9" max="9" width="21.42578125" customWidth="1"/>
    <col min="10" max="10" width="14.140625" customWidth="1"/>
    <col min="11" max="11" width="16.7109375" customWidth="1"/>
    <col min="12" max="12" width="13.28515625" customWidth="1"/>
    <col min="13" max="13" width="10.85546875" customWidth="1"/>
    <col min="14" max="14" width="8.85546875" customWidth="1"/>
    <col min="15" max="15" width="19.5703125" customWidth="1"/>
    <col min="16" max="16" width="8.85546875" customWidth="1"/>
    <col min="17" max="17" width="19.28515625" customWidth="1"/>
    <col min="18" max="23" width="8.85546875" customWidth="1"/>
    <col min="24" max="24" width="11.42578125" customWidth="1"/>
    <col min="25" max="29" width="8.85546875" customWidth="1"/>
  </cols>
  <sheetData>
    <row r="2" spans="3:10" ht="27" x14ac:dyDescent="0.35">
      <c r="C2" s="3" t="s">
        <v>12</v>
      </c>
    </row>
    <row r="4" spans="3:10" s="26" customFormat="1" x14ac:dyDescent="0.2">
      <c r="C4" s="29"/>
      <c r="D4" s="29" t="s">
        <v>25</v>
      </c>
      <c r="E4" s="29" t="s">
        <v>4</v>
      </c>
      <c r="F4" s="29" t="s">
        <v>26</v>
      </c>
      <c r="H4" s="37"/>
    </row>
    <row r="5" spans="3:10" ht="21" customHeight="1" x14ac:dyDescent="0.2">
      <c r="C5" s="29" t="s">
        <v>24</v>
      </c>
      <c r="D5" s="31">
        <v>2000</v>
      </c>
      <c r="E5" s="31">
        <v>10000</v>
      </c>
      <c r="F5" s="31">
        <v>12000</v>
      </c>
    </row>
    <row r="7" spans="3:10" x14ac:dyDescent="0.2">
      <c r="C7" s="4" t="s">
        <v>23</v>
      </c>
    </row>
    <row r="8" spans="3:10" s="26" customFormat="1" ht="29.25" customHeight="1" x14ac:dyDescent="0.2">
      <c r="C8" s="29" t="s">
        <v>22</v>
      </c>
      <c r="D8" s="29">
        <v>12000</v>
      </c>
      <c r="F8" s="108" t="s">
        <v>29</v>
      </c>
      <c r="G8" s="108"/>
      <c r="H8" s="38"/>
    </row>
    <row r="9" spans="3:10" s="26" customFormat="1" ht="32" x14ac:dyDescent="0.2">
      <c r="C9" s="30" t="s">
        <v>27</v>
      </c>
      <c r="D9" s="29">
        <v>6000</v>
      </c>
      <c r="F9" s="29" t="s">
        <v>13</v>
      </c>
      <c r="G9" s="87">
        <v>7600</v>
      </c>
      <c r="H9" s="86"/>
    </row>
    <row r="10" spans="3:10" s="26" customFormat="1" x14ac:dyDescent="0.2">
      <c r="F10" s="29" t="s">
        <v>9</v>
      </c>
      <c r="G10" s="29">
        <f>ROUNDUP(Intercept+Slope*Selling,0)</f>
        <v>1552</v>
      </c>
      <c r="H10" s="37"/>
      <c r="J10"/>
    </row>
    <row r="11" spans="3:10" s="26" customFormat="1" x14ac:dyDescent="0.2">
      <c r="H11" s="37"/>
      <c r="J11"/>
    </row>
    <row r="12" spans="3:10" s="26" customFormat="1" ht="16" thickBot="1" x14ac:dyDescent="0.25">
      <c r="H12" s="37"/>
      <c r="J12"/>
    </row>
    <row r="13" spans="3:10" s="26" customFormat="1" ht="27" customHeight="1" thickBot="1" x14ac:dyDescent="0.25">
      <c r="F13" s="109" t="s">
        <v>93</v>
      </c>
      <c r="G13" s="110"/>
      <c r="H13" s="37"/>
    </row>
    <row r="14" spans="3:10" s="26" customFormat="1" ht="27" customHeight="1" x14ac:dyDescent="0.2">
      <c r="C14" s="36" t="s">
        <v>19</v>
      </c>
      <c r="D14" s="35" t="s">
        <v>31</v>
      </c>
      <c r="F14" s="112" t="s">
        <v>92</v>
      </c>
      <c r="G14" s="113"/>
      <c r="H14" s="37"/>
    </row>
    <row r="15" spans="3:10" s="26" customFormat="1" ht="16" x14ac:dyDescent="0.2">
      <c r="C15" s="36" t="s">
        <v>20</v>
      </c>
      <c r="D15" s="35" t="s">
        <v>32</v>
      </c>
      <c r="F15" s="93" t="s">
        <v>84</v>
      </c>
      <c r="G15" s="92">
        <v>1800</v>
      </c>
      <c r="H15" s="37"/>
    </row>
    <row r="16" spans="3:10" s="26" customFormat="1" ht="16" x14ac:dyDescent="0.2">
      <c r="C16" s="36" t="s">
        <v>21</v>
      </c>
      <c r="D16" s="35" t="s">
        <v>33</v>
      </c>
      <c r="F16" s="93" t="s">
        <v>88</v>
      </c>
      <c r="G16" s="111">
        <v>0.02</v>
      </c>
      <c r="H16" s="37"/>
    </row>
    <row r="17" spans="2:12" s="26" customFormat="1" ht="16" x14ac:dyDescent="0.2">
      <c r="F17" s="114" t="s">
        <v>89</v>
      </c>
      <c r="G17" s="91">
        <v>7799</v>
      </c>
      <c r="H17" s="37"/>
    </row>
    <row r="18" spans="2:12" s="26" customFormat="1" ht="32" x14ac:dyDescent="0.2">
      <c r="F18" s="93" t="s">
        <v>90</v>
      </c>
      <c r="G18" s="111">
        <v>1</v>
      </c>
      <c r="H18" s="37"/>
    </row>
    <row r="19" spans="2:12" s="26" customFormat="1" ht="16" thickBot="1" x14ac:dyDescent="0.25">
      <c r="H19" s="37"/>
    </row>
    <row r="20" spans="2:12" s="26" customFormat="1" ht="16" thickBot="1" x14ac:dyDescent="0.25">
      <c r="F20" s="109" t="s">
        <v>94</v>
      </c>
      <c r="G20" s="110"/>
      <c r="H20" s="37"/>
      <c r="J20"/>
    </row>
    <row r="21" spans="2:12" s="26" customFormat="1" x14ac:dyDescent="0.2">
      <c r="C21" s="82"/>
      <c r="F21" s="112" t="s">
        <v>95</v>
      </c>
      <c r="G21" s="113"/>
      <c r="H21" s="37"/>
      <c r="J21"/>
    </row>
    <row r="22" spans="2:12" s="26" customFormat="1" ht="16" x14ac:dyDescent="0.2">
      <c r="F22" s="93" t="s">
        <v>5</v>
      </c>
      <c r="G22" s="92">
        <f>Selling_Price*Demand_Model</f>
        <v>11795200</v>
      </c>
      <c r="H22" s="37"/>
      <c r="J22"/>
    </row>
    <row r="23" spans="2:12" s="26" customFormat="1" ht="16" x14ac:dyDescent="0.2">
      <c r="F23" s="93" t="s">
        <v>10</v>
      </c>
      <c r="G23" s="92">
        <f>IF(Demand_Model&lt;=5000,SUM(1450,-0.005*Demand_Model),SUM(1483,-0.0117*Demand_Model))</f>
        <v>1442.24</v>
      </c>
      <c r="H23" s="37"/>
      <c r="J23"/>
    </row>
    <row r="24" spans="2:12" s="26" customFormat="1" ht="16" x14ac:dyDescent="0.2">
      <c r="F24" s="93" t="s">
        <v>11</v>
      </c>
      <c r="G24" s="92">
        <f>Cost_Unit_Model+Other_Cost_Components</f>
        <v>7442.24</v>
      </c>
      <c r="H24" s="37"/>
      <c r="J24"/>
    </row>
    <row r="25" spans="2:12" s="26" customFormat="1" ht="32" x14ac:dyDescent="0.2">
      <c r="F25" s="93" t="s">
        <v>96</v>
      </c>
      <c r="G25" s="92">
        <f>Total_Cost_Per_Unit_Model*Demand_Model</f>
        <v>11550356.48</v>
      </c>
      <c r="H25" s="37"/>
      <c r="J25"/>
    </row>
    <row r="26" spans="2:12" s="26" customFormat="1" ht="16" x14ac:dyDescent="0.2">
      <c r="F26" s="114" t="s">
        <v>88</v>
      </c>
      <c r="G26" s="90">
        <f>(TR-Tiotal_Cost_for_quantity_ordered)/TR</f>
        <v>2.0757894736842069E-2</v>
      </c>
      <c r="H26" s="37"/>
      <c r="J26"/>
    </row>
    <row r="27" spans="2:12" s="26" customFormat="1" ht="32" x14ac:dyDescent="0.2">
      <c r="C27" s="82"/>
      <c r="F27" s="114" t="s">
        <v>90</v>
      </c>
      <c r="G27" s="90">
        <f>IF((Demand_Model-Capacity_Internal)/Capacity_Warehouse&lt;0,0,(Demand_Model-Capacity_Internal)/Capacity_Warehouse)</f>
        <v>0</v>
      </c>
      <c r="H27" s="37"/>
      <c r="J27"/>
    </row>
    <row r="28" spans="2:12" ht="16" x14ac:dyDescent="0.2">
      <c r="F28" s="94" t="s">
        <v>91</v>
      </c>
      <c r="G28" s="91" t="str">
        <f>IF(AND(Demand_Model&gt;=Per_Day_Demand,Profit_Margin&gt;=Threshold_profit_margin,Warehouse_Utilisation=Threshold_Warehouse_Utilisation,Selling&lt;=Threshold_Compprice),"Good SP","Not a good SP")</f>
        <v>Not a good SP</v>
      </c>
    </row>
    <row r="29" spans="2:12" x14ac:dyDescent="0.2">
      <c r="F29" s="115"/>
      <c r="G29" s="116"/>
    </row>
    <row r="30" spans="2:12" x14ac:dyDescent="0.2">
      <c r="F30" s="115"/>
      <c r="G30" s="116"/>
    </row>
    <row r="32" spans="2:12" s="26" customFormat="1" ht="46" customHeight="1" x14ac:dyDescent="0.2">
      <c r="B32" s="28" t="s">
        <v>83</v>
      </c>
      <c r="C32" s="27" t="s">
        <v>3</v>
      </c>
      <c r="D32" s="27" t="s">
        <v>10</v>
      </c>
      <c r="E32" s="27" t="s">
        <v>11</v>
      </c>
      <c r="F32" s="28" t="s">
        <v>28</v>
      </c>
      <c r="G32" s="27" t="s">
        <v>7</v>
      </c>
      <c r="H32" s="85" t="s">
        <v>87</v>
      </c>
      <c r="I32" s="27" t="s">
        <v>5</v>
      </c>
      <c r="J32" s="27" t="s">
        <v>6</v>
      </c>
      <c r="K32" s="28" t="s">
        <v>88</v>
      </c>
      <c r="L32" s="27" t="s">
        <v>34</v>
      </c>
    </row>
    <row r="33" spans="2:17" ht="20.25" customHeight="1" x14ac:dyDescent="0.2">
      <c r="B33" s="105" t="s">
        <v>81</v>
      </c>
      <c r="C33" s="6">
        <v>500</v>
      </c>
      <c r="D33" s="84" cm="1">
        <f t="array" ref="D33:D42">1450-0.005*Order_Quantity_Line_1</f>
        <v>1447.5</v>
      </c>
      <c r="E33" s="83" cm="1">
        <f t="array" ref="E33:E56">Per_Unit_Cost+Other_Cost_Components</f>
        <v>7447.5</v>
      </c>
      <c r="F33" s="2" cm="1">
        <f t="array" ref="F33:F56">IF(ROUNDUP((Units_ordered-Capacity_Internal)/Per_Day_Demand,0)&lt;0,0,ROUNDUP((Units_ordered-Capacity_Internal)/Per_Day_Demand,0))</f>
        <v>0</v>
      </c>
      <c r="G33" s="5" cm="1">
        <f t="array" ref="G33:G56">(Units_ordered*Total_Cost_Unit)+(Warehouse_Storage_Days*Warehouse___day)</f>
        <v>3723750</v>
      </c>
      <c r="H33" s="89" cm="1">
        <f t="array" ref="H33:H56">IF((Units_ordered-Capacity_Internal)/Capacity_Warehouse&lt;0,0,(Units_ordered-Capacity_Internal)/Capacity_Warehouse)</f>
        <v>0</v>
      </c>
      <c r="I33" s="5" cm="1">
        <f t="array" ref="I33:I56">Selling_Price*Units_ordered</f>
        <v>3800000</v>
      </c>
      <c r="J33" s="5" cm="1">
        <f t="array" ref="J33:J56">Total_Revenue-Total_Cost</f>
        <v>76250</v>
      </c>
      <c r="K33" s="88" cm="1">
        <f t="array" ref="K33:K56">(Total_Revenue-Total_Cost)/Total_Revenue</f>
        <v>2.006578947368421E-2</v>
      </c>
      <c r="L33" s="29" t="str" cm="1">
        <f t="array" ref="L33:L56">IF(Profit=Total_Cost,"Break Even","Not")</f>
        <v>Not</v>
      </c>
    </row>
    <row r="34" spans="2:17" ht="20.25" customHeight="1" x14ac:dyDescent="0.2">
      <c r="B34" s="106"/>
      <c r="C34" s="6">
        <v>1000</v>
      </c>
      <c r="D34" s="84">
        <v>1445</v>
      </c>
      <c r="E34" s="83">
        <v>7445</v>
      </c>
      <c r="F34" s="2">
        <v>0</v>
      </c>
      <c r="G34" s="5">
        <v>7445000</v>
      </c>
      <c r="H34" s="89">
        <v>0</v>
      </c>
      <c r="I34" s="5">
        <v>7600000</v>
      </c>
      <c r="J34" s="5">
        <v>155000</v>
      </c>
      <c r="K34" s="88">
        <v>2.0394736842105264E-2</v>
      </c>
      <c r="L34" s="29" t="str">
        <v>Not</v>
      </c>
    </row>
    <row r="35" spans="2:17" ht="20.25" customHeight="1" x14ac:dyDescent="0.2">
      <c r="B35" s="106"/>
      <c r="C35" s="6">
        <v>1500</v>
      </c>
      <c r="D35" s="84">
        <v>1442.5</v>
      </c>
      <c r="E35" s="83">
        <v>7442.5</v>
      </c>
      <c r="F35" s="2">
        <v>0</v>
      </c>
      <c r="G35" s="5">
        <v>11163750</v>
      </c>
      <c r="H35" s="89">
        <v>0</v>
      </c>
      <c r="I35" s="5">
        <v>11400000</v>
      </c>
      <c r="J35" s="5">
        <v>236250</v>
      </c>
      <c r="K35" s="88">
        <v>2.0723684210526314E-2</v>
      </c>
      <c r="L35" s="29" t="str">
        <v>Not</v>
      </c>
    </row>
    <row r="36" spans="2:17" ht="20.25" customHeight="1" x14ac:dyDescent="0.2">
      <c r="B36" s="106"/>
      <c r="C36" s="6">
        <v>2000</v>
      </c>
      <c r="D36" s="84">
        <v>1440</v>
      </c>
      <c r="E36" s="83">
        <v>7440</v>
      </c>
      <c r="F36" s="2">
        <v>0</v>
      </c>
      <c r="G36" s="5">
        <v>14880000</v>
      </c>
      <c r="H36" s="89">
        <v>0</v>
      </c>
      <c r="I36" s="5">
        <v>15200000</v>
      </c>
      <c r="J36" s="5">
        <v>320000</v>
      </c>
      <c r="K36" s="88">
        <v>2.1052631578947368E-2</v>
      </c>
      <c r="L36" s="29" t="str">
        <v>Not</v>
      </c>
    </row>
    <row r="37" spans="2:17" ht="20.25" customHeight="1" x14ac:dyDescent="0.2">
      <c r="B37" s="106"/>
      <c r="C37" s="6">
        <v>2500</v>
      </c>
      <c r="D37" s="84">
        <v>1437.5</v>
      </c>
      <c r="E37" s="83">
        <v>7437.5</v>
      </c>
      <c r="F37" s="2">
        <v>1</v>
      </c>
      <c r="G37" s="5">
        <v>18605750</v>
      </c>
      <c r="H37" s="89">
        <v>0.05</v>
      </c>
      <c r="I37" s="5">
        <v>19000000</v>
      </c>
      <c r="J37" s="5">
        <v>394250</v>
      </c>
      <c r="K37" s="88">
        <v>2.0750000000000001E-2</v>
      </c>
      <c r="L37" s="29" t="str">
        <v>Not</v>
      </c>
    </row>
    <row r="38" spans="2:17" ht="20.25" customHeight="1" x14ac:dyDescent="0.2">
      <c r="B38" s="106"/>
      <c r="C38" s="6">
        <v>3000</v>
      </c>
      <c r="D38" s="84">
        <v>1435</v>
      </c>
      <c r="E38" s="83">
        <v>7435</v>
      </c>
      <c r="F38" s="2">
        <v>1</v>
      </c>
      <c r="G38" s="5">
        <v>22317000</v>
      </c>
      <c r="H38" s="89">
        <v>0.1</v>
      </c>
      <c r="I38" s="5">
        <v>22800000</v>
      </c>
      <c r="J38" s="5">
        <v>483000</v>
      </c>
      <c r="K38" s="88">
        <v>2.1184210526315788E-2</v>
      </c>
      <c r="L38" s="29" t="str">
        <v>Not</v>
      </c>
    </row>
    <row r="39" spans="2:17" ht="20.25" customHeight="1" x14ac:dyDescent="0.2">
      <c r="B39" s="106"/>
      <c r="C39" s="6">
        <v>3500</v>
      </c>
      <c r="D39" s="84">
        <v>1432.5</v>
      </c>
      <c r="E39" s="83">
        <v>7432.5</v>
      </c>
      <c r="F39" s="2">
        <v>1</v>
      </c>
      <c r="G39" s="5">
        <v>26025750</v>
      </c>
      <c r="H39" s="89">
        <v>0.15</v>
      </c>
      <c r="I39" s="5">
        <v>26600000</v>
      </c>
      <c r="J39" s="5">
        <v>574250</v>
      </c>
      <c r="K39" s="88">
        <v>2.1588345864661653E-2</v>
      </c>
      <c r="L39" s="29" t="str">
        <v>Not</v>
      </c>
    </row>
    <row r="40" spans="2:17" ht="20.25" customHeight="1" x14ac:dyDescent="0.2">
      <c r="B40" s="106"/>
      <c r="C40" s="6">
        <v>4000</v>
      </c>
      <c r="D40" s="84">
        <v>1430</v>
      </c>
      <c r="E40" s="83">
        <v>7430</v>
      </c>
      <c r="F40" s="2">
        <v>2</v>
      </c>
      <c r="G40" s="5">
        <v>29744000</v>
      </c>
      <c r="H40" s="89">
        <v>0.2</v>
      </c>
      <c r="I40" s="5">
        <v>30400000</v>
      </c>
      <c r="J40" s="5">
        <v>656000</v>
      </c>
      <c r="K40" s="88">
        <v>2.1578947368421052E-2</v>
      </c>
      <c r="L40" s="29" t="str">
        <v>Not</v>
      </c>
    </row>
    <row r="41" spans="2:17" x14ac:dyDescent="0.2">
      <c r="B41" s="106"/>
      <c r="C41" s="6">
        <v>4500</v>
      </c>
      <c r="D41" s="84">
        <v>1427.5</v>
      </c>
      <c r="E41" s="83">
        <v>7427.5</v>
      </c>
      <c r="F41" s="2">
        <v>2</v>
      </c>
      <c r="G41" s="5">
        <v>33447750</v>
      </c>
      <c r="H41" s="89">
        <v>0.25</v>
      </c>
      <c r="I41" s="5">
        <v>34200000</v>
      </c>
      <c r="J41" s="5">
        <v>752250</v>
      </c>
      <c r="K41" s="88">
        <v>2.1995614035087718E-2</v>
      </c>
      <c r="L41" s="29" t="str">
        <v>Not</v>
      </c>
    </row>
    <row r="42" spans="2:17" x14ac:dyDescent="0.2">
      <c r="B42" s="107"/>
      <c r="C42" s="6">
        <v>5000</v>
      </c>
      <c r="D42" s="84">
        <v>1425</v>
      </c>
      <c r="E42" s="83">
        <v>7425</v>
      </c>
      <c r="F42" s="2">
        <v>2</v>
      </c>
      <c r="G42" s="5">
        <v>37149000</v>
      </c>
      <c r="H42" s="89">
        <v>0.3</v>
      </c>
      <c r="I42" s="5">
        <v>38000000</v>
      </c>
      <c r="J42" s="5">
        <v>851000</v>
      </c>
      <c r="K42" s="88">
        <v>2.2394736842105262E-2</v>
      </c>
      <c r="L42" s="29" t="str">
        <v>Not</v>
      </c>
    </row>
    <row r="43" spans="2:17" ht="15" customHeight="1" x14ac:dyDescent="0.2">
      <c r="B43" s="105" t="s">
        <v>82</v>
      </c>
      <c r="C43" s="6">
        <v>5500</v>
      </c>
      <c r="D43" s="84" cm="1">
        <f t="array" ref="D43:D56">1483-0.0117*Order_Quantity_Line_2</f>
        <v>1418.65</v>
      </c>
      <c r="E43" s="83">
        <v>7418.65</v>
      </c>
      <c r="F43" s="2">
        <v>2</v>
      </c>
      <c r="G43" s="5">
        <v>40826575</v>
      </c>
      <c r="H43" s="89">
        <v>0.35</v>
      </c>
      <c r="I43" s="5">
        <v>41800000</v>
      </c>
      <c r="J43" s="5">
        <v>973425</v>
      </c>
      <c r="K43" s="88">
        <v>2.3287679425837319E-2</v>
      </c>
      <c r="L43" s="29" t="str">
        <v>Not</v>
      </c>
    </row>
    <row r="44" spans="2:17" x14ac:dyDescent="0.2">
      <c r="B44" s="106"/>
      <c r="C44" s="6">
        <v>6000</v>
      </c>
      <c r="D44" s="84">
        <v>1412.8</v>
      </c>
      <c r="E44" s="83">
        <v>7412.8</v>
      </c>
      <c r="F44" s="2">
        <v>3</v>
      </c>
      <c r="G44" s="5">
        <v>44512800</v>
      </c>
      <c r="H44" s="89">
        <v>0.4</v>
      </c>
      <c r="I44" s="5">
        <v>45600000</v>
      </c>
      <c r="J44" s="5">
        <v>1087200</v>
      </c>
      <c r="K44" s="88">
        <v>2.3842105263157894E-2</v>
      </c>
      <c r="L44" s="29" t="str">
        <v>Not</v>
      </c>
    </row>
    <row r="45" spans="2:17" x14ac:dyDescent="0.2">
      <c r="B45" s="106"/>
      <c r="C45" s="6">
        <v>6500</v>
      </c>
      <c r="D45" s="84">
        <v>1406.95</v>
      </c>
      <c r="E45" s="83">
        <v>7406.95</v>
      </c>
      <c r="F45" s="2">
        <v>3</v>
      </c>
      <c r="G45" s="5">
        <v>48181175</v>
      </c>
      <c r="H45" s="89">
        <v>0.45</v>
      </c>
      <c r="I45" s="5">
        <v>49400000</v>
      </c>
      <c r="J45" s="5">
        <v>1218825</v>
      </c>
      <c r="K45" s="88">
        <v>2.4672570850202431E-2</v>
      </c>
      <c r="L45" s="29" t="str">
        <v>Not</v>
      </c>
    </row>
    <row r="46" spans="2:17" x14ac:dyDescent="0.2">
      <c r="B46" s="106"/>
      <c r="C46" s="6">
        <v>7000</v>
      </c>
      <c r="D46" s="84">
        <v>1401.1</v>
      </c>
      <c r="E46" s="83">
        <v>7401.1</v>
      </c>
      <c r="F46" s="2">
        <v>3</v>
      </c>
      <c r="G46" s="5">
        <v>51843700</v>
      </c>
      <c r="H46" s="89">
        <v>0.5</v>
      </c>
      <c r="I46" s="5">
        <v>53200000</v>
      </c>
      <c r="J46" s="5">
        <v>1356300</v>
      </c>
      <c r="K46" s="88">
        <v>2.5494360902255639E-2</v>
      </c>
      <c r="L46" s="29" t="str">
        <v>Not</v>
      </c>
    </row>
    <row r="47" spans="2:17" ht="15" customHeight="1" x14ac:dyDescent="0.2">
      <c r="B47" s="106"/>
      <c r="C47" s="6">
        <v>7500</v>
      </c>
      <c r="D47" s="84">
        <v>1395.25</v>
      </c>
      <c r="E47" s="83">
        <v>7395.25</v>
      </c>
      <c r="F47" s="2">
        <v>4</v>
      </c>
      <c r="G47" s="5">
        <v>55512375</v>
      </c>
      <c r="H47" s="89">
        <v>0.55000000000000004</v>
      </c>
      <c r="I47" s="5">
        <v>57000000</v>
      </c>
      <c r="J47" s="5">
        <v>1487625</v>
      </c>
      <c r="K47" s="88">
        <v>2.6098684210526316E-2</v>
      </c>
      <c r="L47" s="29" t="str">
        <v>Not</v>
      </c>
      <c r="P47" s="36" t="s">
        <v>19</v>
      </c>
      <c r="Q47" s="35" t="s">
        <v>31</v>
      </c>
    </row>
    <row r="48" spans="2:17" x14ac:dyDescent="0.2">
      <c r="B48" s="106"/>
      <c r="C48" s="6">
        <v>8000</v>
      </c>
      <c r="D48" s="84">
        <v>1389.4</v>
      </c>
      <c r="E48" s="83">
        <v>7389.4</v>
      </c>
      <c r="F48" s="2">
        <v>4</v>
      </c>
      <c r="G48" s="5">
        <v>59163200</v>
      </c>
      <c r="H48" s="89">
        <v>0.6</v>
      </c>
      <c r="I48" s="5">
        <v>60800000</v>
      </c>
      <c r="J48" s="5">
        <v>1636800</v>
      </c>
      <c r="K48" s="88">
        <v>2.6921052631578946E-2</v>
      </c>
      <c r="L48" s="29" t="str">
        <v>Not</v>
      </c>
      <c r="P48" s="36" t="s">
        <v>20</v>
      </c>
      <c r="Q48" s="35" t="s">
        <v>32</v>
      </c>
    </row>
    <row r="49" spans="2:17" x14ac:dyDescent="0.2">
      <c r="B49" s="106"/>
      <c r="C49" s="6">
        <v>8500</v>
      </c>
      <c r="D49" s="84">
        <v>1383.55</v>
      </c>
      <c r="E49" s="83">
        <v>7383.55</v>
      </c>
      <c r="F49" s="2">
        <v>4</v>
      </c>
      <c r="G49" s="5">
        <v>62808175</v>
      </c>
      <c r="H49" s="89">
        <v>0.65</v>
      </c>
      <c r="I49" s="5">
        <v>64600000</v>
      </c>
      <c r="J49" s="5">
        <v>1791825</v>
      </c>
      <c r="K49" s="88">
        <v>2.7737229102167183E-2</v>
      </c>
      <c r="L49" s="29" t="str">
        <v>Not</v>
      </c>
      <c r="P49" s="36" t="s">
        <v>21</v>
      </c>
      <c r="Q49" s="35" t="s">
        <v>33</v>
      </c>
    </row>
    <row r="50" spans="2:17" x14ac:dyDescent="0.2">
      <c r="B50" s="106"/>
      <c r="C50" s="6">
        <v>9000</v>
      </c>
      <c r="D50" s="84">
        <v>1377.7</v>
      </c>
      <c r="E50" s="83">
        <v>7377.7</v>
      </c>
      <c r="F50" s="2">
        <v>4</v>
      </c>
      <c r="G50" s="5">
        <v>66447300</v>
      </c>
      <c r="H50" s="89">
        <v>0.7</v>
      </c>
      <c r="I50" s="5">
        <v>68400000</v>
      </c>
      <c r="J50" s="5">
        <v>1952700</v>
      </c>
      <c r="K50" s="88">
        <v>2.8548245614035087E-2</v>
      </c>
      <c r="L50" s="29" t="str">
        <v>Not</v>
      </c>
    </row>
    <row r="51" spans="2:17" x14ac:dyDescent="0.2">
      <c r="B51" s="106"/>
      <c r="C51" s="6">
        <v>9500</v>
      </c>
      <c r="D51" s="84">
        <v>1371.85</v>
      </c>
      <c r="E51" s="83">
        <v>7371.85</v>
      </c>
      <c r="F51" s="2">
        <v>5</v>
      </c>
      <c r="G51" s="5">
        <v>70092575</v>
      </c>
      <c r="H51" s="89">
        <v>0.75</v>
      </c>
      <c r="I51" s="5">
        <v>72200000</v>
      </c>
      <c r="J51" s="5">
        <v>2107425</v>
      </c>
      <c r="K51" s="88">
        <v>2.9188711911357339E-2</v>
      </c>
      <c r="L51" s="29" t="str">
        <v>Not</v>
      </c>
    </row>
    <row r="52" spans="2:17" x14ac:dyDescent="0.2">
      <c r="B52" s="106"/>
      <c r="C52" s="6">
        <v>10000</v>
      </c>
      <c r="D52" s="84">
        <v>1366</v>
      </c>
      <c r="E52" s="83">
        <v>7366</v>
      </c>
      <c r="F52" s="2">
        <v>5</v>
      </c>
      <c r="G52" s="5">
        <v>73720000</v>
      </c>
      <c r="H52" s="89">
        <v>0.8</v>
      </c>
      <c r="I52" s="5">
        <v>76000000</v>
      </c>
      <c r="J52" s="5">
        <v>2280000</v>
      </c>
      <c r="K52" s="88">
        <v>0.03</v>
      </c>
      <c r="L52" s="29" t="str">
        <v>Not</v>
      </c>
    </row>
    <row r="53" spans="2:17" x14ac:dyDescent="0.2">
      <c r="B53" s="106"/>
      <c r="C53" s="6">
        <v>10500</v>
      </c>
      <c r="D53" s="84">
        <v>1360.15</v>
      </c>
      <c r="E53" s="83">
        <v>7360.15</v>
      </c>
      <c r="F53" s="2">
        <v>5</v>
      </c>
      <c r="G53" s="5">
        <v>77341575</v>
      </c>
      <c r="H53" s="89">
        <v>0.85</v>
      </c>
      <c r="I53" s="5">
        <v>79800000</v>
      </c>
      <c r="J53" s="5">
        <v>2458425</v>
      </c>
      <c r="K53" s="88">
        <v>3.0807330827067669E-2</v>
      </c>
      <c r="L53" s="29" t="str">
        <v>Not</v>
      </c>
    </row>
    <row r="54" spans="2:17" x14ac:dyDescent="0.2">
      <c r="B54" s="106"/>
      <c r="C54" s="6">
        <v>11000</v>
      </c>
      <c r="D54" s="84">
        <v>1354.3</v>
      </c>
      <c r="E54" s="83">
        <v>7354.3</v>
      </c>
      <c r="F54" s="2">
        <v>5</v>
      </c>
      <c r="G54" s="5">
        <v>80957300</v>
      </c>
      <c r="H54" s="89">
        <v>0.9</v>
      </c>
      <c r="I54" s="5">
        <v>83600000</v>
      </c>
      <c r="J54" s="5">
        <v>2642700</v>
      </c>
      <c r="K54" s="88">
        <v>3.1611244019138757E-2</v>
      </c>
      <c r="L54" s="29" t="str">
        <v>Not</v>
      </c>
    </row>
    <row r="55" spans="2:17" x14ac:dyDescent="0.2">
      <c r="B55" s="106"/>
      <c r="C55" s="6">
        <v>11500</v>
      </c>
      <c r="D55" s="84">
        <v>1348.45</v>
      </c>
      <c r="E55" s="83">
        <v>7348.45</v>
      </c>
      <c r="F55" s="2">
        <v>6</v>
      </c>
      <c r="G55" s="5">
        <v>84579175</v>
      </c>
      <c r="H55" s="89">
        <v>0.95</v>
      </c>
      <c r="I55" s="5">
        <v>87400000</v>
      </c>
      <c r="J55" s="5">
        <v>2820825</v>
      </c>
      <c r="K55" s="88">
        <v>3.2274885583524031E-2</v>
      </c>
      <c r="L55" s="29" t="str">
        <v>Not</v>
      </c>
    </row>
    <row r="56" spans="2:17" x14ac:dyDescent="0.2">
      <c r="B56" s="107"/>
      <c r="C56" s="6">
        <v>12000</v>
      </c>
      <c r="D56" s="84">
        <v>1342.6</v>
      </c>
      <c r="E56" s="83">
        <v>7342.6</v>
      </c>
      <c r="F56" s="2">
        <v>6</v>
      </c>
      <c r="G56" s="5">
        <v>88183200</v>
      </c>
      <c r="H56" s="89">
        <v>1</v>
      </c>
      <c r="I56" s="5">
        <v>91200000</v>
      </c>
      <c r="J56" s="5">
        <v>3016800</v>
      </c>
      <c r="K56" s="88">
        <v>3.3078947368421055E-2</v>
      </c>
      <c r="L56" s="29" t="str">
        <v>Not</v>
      </c>
    </row>
  </sheetData>
  <scenarios current="0">
    <scenario name="Demand" locked="1" count="1" user="Microsoft Office User" comment="Created by Microsoft Office User on 2023-07-25">
      <inputCells r="D33" val="1447.5"/>
    </scenario>
  </scenarios>
  <mergeCells count="7">
    <mergeCell ref="F21:G21"/>
    <mergeCell ref="F20:G20"/>
    <mergeCell ref="B33:B42"/>
    <mergeCell ref="B43:B56"/>
    <mergeCell ref="F8:G8"/>
    <mergeCell ref="F13:G13"/>
    <mergeCell ref="F14:G14"/>
  </mergeCells>
  <phoneticPr fontId="31" type="noConversion"/>
  <dataValidations count="4">
    <dataValidation allowBlank="1" showInputMessage="1" showErrorMessage="1" promptTitle="Per Day Demand" prompt="Input per day demand to see what SP can we fix for watch" sqref="G15" xr:uid="{5E1212E0-212E-CA4B-9DAD-C54A549E03B1}"/>
    <dataValidation allowBlank="1" showInputMessage="1" showErrorMessage="1" promptTitle="Competition Price" prompt="Input competition price i.e. this price should be more than our SP i.e we don't want to set out SP equal to more than this price" sqref="G17" xr:uid="{D1D66D8E-1CE3-144A-85C4-774EA0008346}"/>
    <dataValidation allowBlank="1" showInputMessage="1" showErrorMessage="1" promptTitle="Profit_Margin" prompt="Inout the profit margin you want to achieve" sqref="G16" xr:uid="{7C236CEA-1A82-D645-A03D-1E2D499DE54C}"/>
    <dataValidation allowBlank="1" showInputMessage="1" showErrorMessage="1" promptTitle="Comptetion_Price" prompt="Input the competetion price you want to test your own Selling Price on" sqref="G18" xr:uid="{33E930AE-3BB2-9646-BF01-35C9D74D6885}"/>
  </dataValidations>
  <pageMargins left="0.74803149606299213" right="0.74803149606299213" top="0.74803149606299213" bottom="0.74803149606299213" header="0" footer="0"/>
  <pageSetup paperSize="9" orientation="portrait"/>
  <headerFooter>
    <oddFooter>&amp;LLeongTY&amp;R&amp;F/&amp;A</oddFooter>
  </headerFooter>
  <colBreaks count="1" manualBreakCount="1">
    <brk id="24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42</vt:i4>
      </vt:variant>
    </vt:vector>
  </HeadingPairs>
  <TitlesOfParts>
    <vt:vector size="47" baseType="lpstr">
      <vt:lpstr>Summary</vt:lpstr>
      <vt:lpstr>First_Submission</vt:lpstr>
      <vt:lpstr>Cost-Supply</vt:lpstr>
      <vt:lpstr>Price-Demand</vt:lpstr>
      <vt:lpstr>Model</vt:lpstr>
      <vt:lpstr>Capacity_Internal</vt:lpstr>
      <vt:lpstr>Capacity_Warehouse</vt:lpstr>
      <vt:lpstr>Cost_Unit_Model</vt:lpstr>
      <vt:lpstr>Demand</vt:lpstr>
      <vt:lpstr>Demand_Model</vt:lpstr>
      <vt:lpstr>Demand_per_day</vt:lpstr>
      <vt:lpstr>Fixed_Cost</vt:lpstr>
      <vt:lpstr>Intercept</vt:lpstr>
      <vt:lpstr>Order_Quantity</vt:lpstr>
      <vt:lpstr>Order_Quantity_Line_1</vt:lpstr>
      <vt:lpstr>Order_Quantity_Line_2</vt:lpstr>
      <vt:lpstr>Order_Quantity_SP</vt:lpstr>
      <vt:lpstr>Other_Cost_Components</vt:lpstr>
      <vt:lpstr>Panel_Cost_Unit</vt:lpstr>
      <vt:lpstr>Panels</vt:lpstr>
      <vt:lpstr>Per_Day_Demand</vt:lpstr>
      <vt:lpstr>Per_Unit_Cost</vt:lpstr>
      <vt:lpstr>Per_Unit_Cost_Line_1</vt:lpstr>
      <vt:lpstr>Per_Unit_Cost_Line_2</vt:lpstr>
      <vt:lpstr>Profit</vt:lpstr>
      <vt:lpstr>Profit_Margin</vt:lpstr>
      <vt:lpstr>Profit_Margin_Calculated</vt:lpstr>
      <vt:lpstr>Selling</vt:lpstr>
      <vt:lpstr>Selling_Price</vt:lpstr>
      <vt:lpstr>Slope</vt:lpstr>
      <vt:lpstr>Model!solver_opt</vt:lpstr>
      <vt:lpstr>Model!solver_rhs1</vt:lpstr>
      <vt:lpstr>SP</vt:lpstr>
      <vt:lpstr>TC</vt:lpstr>
      <vt:lpstr>Threshold_Compprice</vt:lpstr>
      <vt:lpstr>Threshold_profit_margin</vt:lpstr>
      <vt:lpstr>Threshold_Warehouse_Utilisation</vt:lpstr>
      <vt:lpstr>Tiotal_Cost_for_quantity_ordered</vt:lpstr>
      <vt:lpstr>Total_Cost</vt:lpstr>
      <vt:lpstr>Total_Cost_Per_Unit_Model</vt:lpstr>
      <vt:lpstr>Total_Cost_Unit</vt:lpstr>
      <vt:lpstr>Total_Revenue</vt:lpstr>
      <vt:lpstr>TR</vt:lpstr>
      <vt:lpstr>Units_ordered</vt:lpstr>
      <vt:lpstr>Warehouse___day</vt:lpstr>
      <vt:lpstr>Warehouse_Storage_Days</vt:lpstr>
      <vt:lpstr>Warehouse_Utilisation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Kaushal</dc:creator>
  <cp:lastModifiedBy>Microsoft Office User</cp:lastModifiedBy>
  <dcterms:created xsi:type="dcterms:W3CDTF">2003-11-13T08:17:49Z</dcterms:created>
  <dcterms:modified xsi:type="dcterms:W3CDTF">2023-07-25T11:03:22Z</dcterms:modified>
</cp:coreProperties>
</file>