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H2 Budget\"/>
    </mc:Choice>
  </mc:AlternateContent>
  <xr:revisionPtr revIDLastSave="0" documentId="8_{7F214486-9E69-4219-ABCC-448F302E644C}" xr6:coauthVersionLast="47" xr6:coauthVersionMax="47" xr10:uidLastSave="{00000000-0000-0000-0000-000000000000}"/>
  <bookViews>
    <workbookView xWindow="-110" yWindow="-110" windowWidth="19420" windowHeight="10420" xr2:uid="{93D45A1F-2145-4B58-9929-BE34E229B056}"/>
  </bookViews>
  <sheets>
    <sheet name="Base file" sheetId="1" r:id="rId1"/>
    <sheet name="HQ-wise" sheetId="2" r:id="rId2"/>
    <sheet name="SKU-wise" sheetId="3" r:id="rId3"/>
  </sheets>
  <definedNames>
    <definedName name="_xlnm._FilterDatabase" localSheetId="0" hidden="1">'Base file'!$A$2:$N$18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J19" i="1"/>
  <c r="H19" i="1"/>
  <c r="W34" i="1"/>
  <c r="Q34" i="1"/>
  <c r="Q33" i="1"/>
  <c r="W23" i="1"/>
  <c r="W29" i="1"/>
  <c r="W24" i="1"/>
  <c r="Q29" i="1"/>
  <c r="Q28" i="1"/>
  <c r="Q24" i="1"/>
  <c r="Q23" i="1"/>
  <c r="O24" i="1"/>
  <c r="O28" i="1"/>
  <c r="O33" i="1"/>
  <c r="O23" i="1"/>
  <c r="V11" i="1"/>
  <c r="V8" i="1"/>
  <c r="V15" i="1"/>
  <c r="V7" i="1"/>
  <c r="V3" i="1"/>
  <c r="N8" i="1"/>
  <c r="N15" i="1"/>
  <c r="N11" i="1"/>
  <c r="N7" i="1"/>
  <c r="N3" i="1"/>
  <c r="U13" i="1"/>
  <c r="U5" i="1"/>
  <c r="M5" i="1"/>
  <c r="M15" i="1"/>
  <c r="M11" i="1"/>
  <c r="M7" i="1"/>
  <c r="M3" i="1"/>
  <c r="V18" i="1"/>
  <c r="V17" i="1"/>
  <c r="V16" i="1"/>
  <c r="V14" i="1"/>
  <c r="V13" i="1"/>
  <c r="V12" i="1"/>
  <c r="V10" i="1"/>
  <c r="V9" i="1"/>
  <c r="V6" i="1"/>
  <c r="V5" i="1"/>
  <c r="V4" i="1"/>
  <c r="U18" i="1"/>
  <c r="U17" i="1"/>
  <c r="U16" i="1"/>
  <c r="U14" i="1"/>
  <c r="U12" i="1"/>
  <c r="U10" i="1"/>
  <c r="U9" i="1"/>
  <c r="U8" i="1"/>
  <c r="U6" i="1"/>
  <c r="U4" i="1"/>
  <c r="N18" i="1"/>
  <c r="N17" i="1"/>
  <c r="N16" i="1"/>
  <c r="N14" i="1"/>
  <c r="N13" i="1"/>
  <c r="N12" i="1"/>
  <c r="N10" i="1"/>
  <c r="N9" i="1"/>
  <c r="N6" i="1"/>
  <c r="N5" i="1"/>
  <c r="N4" i="1"/>
  <c r="M18" i="1"/>
  <c r="M17" i="1"/>
  <c r="M16" i="1"/>
  <c r="M14" i="1"/>
  <c r="M13" i="1"/>
  <c r="M12" i="1"/>
  <c r="M10" i="1"/>
  <c r="M9" i="1"/>
  <c r="M8" i="1"/>
  <c r="M6" i="1"/>
  <c r="M4" i="1"/>
  <c r="F18" i="1"/>
  <c r="F14" i="1"/>
  <c r="F10" i="1"/>
  <c r="F6" i="1"/>
  <c r="X18" i="1" l="1"/>
  <c r="X13" i="1"/>
  <c r="X10" i="1"/>
  <c r="X15" i="1"/>
  <c r="X5" i="1"/>
  <c r="X16" i="1"/>
  <c r="X8" i="1"/>
  <c r="X7" i="1"/>
  <c r="X4" i="1"/>
  <c r="X9" i="1"/>
  <c r="X14" i="1"/>
  <c r="X6" i="1"/>
  <c r="X12" i="1"/>
  <c r="X17" i="1"/>
  <c r="X11" i="1"/>
  <c r="X3" i="1"/>
  <c r="W12" i="1"/>
  <c r="W16" i="1"/>
  <c r="W8" i="1"/>
  <c r="W13" i="1"/>
  <c r="W18" i="1"/>
  <c r="W6" i="1"/>
  <c r="W17" i="1"/>
  <c r="W4" i="1"/>
  <c r="W9" i="1"/>
  <c r="W14" i="1"/>
  <c r="W5" i="1"/>
  <c r="W10" i="1"/>
  <c r="U15" i="1"/>
  <c r="W15" i="1" s="1"/>
  <c r="U11" i="1"/>
  <c r="W11" i="1" s="1"/>
  <c r="U7" i="1"/>
  <c r="W7" i="1" s="1"/>
  <c r="U3" i="1"/>
  <c r="W3" i="1" s="1"/>
</calcChain>
</file>

<file path=xl/sharedStrings.xml><?xml version="1.0" encoding="utf-8"?>
<sst xmlns="http://schemas.openxmlformats.org/spreadsheetml/2006/main" count="194" uniqueCount="104">
  <si>
    <t>HQ Name</t>
  </si>
  <si>
    <t>ABM HQ</t>
  </si>
  <si>
    <t>RBM HQ</t>
  </si>
  <si>
    <t>Material</t>
  </si>
  <si>
    <t>Short Text</t>
  </si>
  <si>
    <t>NRV</t>
  </si>
  <si>
    <t>XARELTO 10MG 7TABL</t>
  </si>
  <si>
    <t>XARELTO 15MG 28TABL</t>
  </si>
  <si>
    <t>XARELTO 20MG 28TABL</t>
  </si>
  <si>
    <t>XARELTO 2.5MG TAFI 14 IN</t>
  </si>
  <si>
    <t>DELHI SM</t>
  </si>
  <si>
    <t>JAMSHEDPUR</t>
  </si>
  <si>
    <t>LUCKNOW ABM</t>
  </si>
  <si>
    <t>LUCKNOW</t>
  </si>
  <si>
    <t>PATNA</t>
  </si>
  <si>
    <t>VARANASI</t>
  </si>
  <si>
    <t>(All)</t>
  </si>
  <si>
    <t>Grand Total</t>
  </si>
  <si>
    <t>DELHI SM Total</t>
  </si>
  <si>
    <t>LUCKNOW ABM Total</t>
  </si>
  <si>
    <t>Values</t>
  </si>
  <si>
    <t>July'22 Units</t>
  </si>
  <si>
    <t>Aug'22 Units</t>
  </si>
  <si>
    <t>Aug'22 Value</t>
  </si>
  <si>
    <t>Sep'22 Units</t>
  </si>
  <si>
    <t>Sep'22 Value</t>
  </si>
  <si>
    <t>3rd Qtr Units</t>
  </si>
  <si>
    <t>3rd Qtr Value</t>
  </si>
  <si>
    <t>Oct'22 Units</t>
  </si>
  <si>
    <t>Oct'22 Value</t>
  </si>
  <si>
    <t>Nov'22 Units</t>
  </si>
  <si>
    <t>Nov'22 Value</t>
  </si>
  <si>
    <t>Dec'22 Units</t>
  </si>
  <si>
    <t>Dec'22 Value</t>
  </si>
  <si>
    <t>4th Qtr Units</t>
  </si>
  <si>
    <t>4th Qtr Value</t>
  </si>
  <si>
    <t>2nd Half Units</t>
  </si>
  <si>
    <t>2nd Half Value</t>
  </si>
  <si>
    <t>Sum of July'22 Units</t>
  </si>
  <si>
    <t>July'22 Value</t>
  </si>
  <si>
    <t>Sum of July'22 Value</t>
  </si>
  <si>
    <t>Sum of Aug'22 Units</t>
  </si>
  <si>
    <t>Sum of Aug'22 Value</t>
  </si>
  <si>
    <t>Sum of Sep'22 Units</t>
  </si>
  <si>
    <t>Sum of Sep'22 Value</t>
  </si>
  <si>
    <t>Sum of 3rd Qtr Units</t>
  </si>
  <si>
    <t>Sum of 3rd Qtr Value</t>
  </si>
  <si>
    <t>Sum of Oct'22 Units</t>
  </si>
  <si>
    <t>Sum of Oct'22 Value</t>
  </si>
  <si>
    <t>Sum of Nov'22 Units</t>
  </si>
  <si>
    <t>Sum of Nov'22 Value</t>
  </si>
  <si>
    <t>Sum of Dec'22 Units</t>
  </si>
  <si>
    <t>Sum of Dec'22 Value</t>
  </si>
  <si>
    <t>Sum of 4th Qtr Units</t>
  </si>
  <si>
    <t>Sum of 4th Qtr Value</t>
  </si>
  <si>
    <t>Sum of 2nd Half Units</t>
  </si>
  <si>
    <t>Sum of 2nd Half Value</t>
  </si>
  <si>
    <t xml:space="preserve"> July'22 Units</t>
  </si>
  <si>
    <t xml:space="preserve"> July'22 Value</t>
  </si>
  <si>
    <t xml:space="preserve"> Aug'22 Units</t>
  </si>
  <si>
    <t xml:space="preserve"> Aug'22 Value</t>
  </si>
  <si>
    <t xml:space="preserve"> Sep'22 Units</t>
  </si>
  <si>
    <t xml:space="preserve"> Sep'22 Value</t>
  </si>
  <si>
    <t xml:space="preserve"> 3rd Qtr Units</t>
  </si>
  <si>
    <t xml:space="preserve"> 3rd Qtr Value</t>
  </si>
  <si>
    <t xml:space="preserve"> Oct'22 Units</t>
  </si>
  <si>
    <t xml:space="preserve"> Oct'22 Value</t>
  </si>
  <si>
    <t xml:space="preserve"> Nov'22 Units</t>
  </si>
  <si>
    <t xml:space="preserve"> Nov'22 Value</t>
  </si>
  <si>
    <t xml:space="preserve"> Dec'22 Units</t>
  </si>
  <si>
    <t xml:space="preserve"> Dec'22 Value</t>
  </si>
  <si>
    <t xml:space="preserve"> 4th Qtr Units</t>
  </si>
  <si>
    <t xml:space="preserve"> 4th Qtr Value</t>
  </si>
  <si>
    <t xml:space="preserve"> 2nd Half Units</t>
  </si>
  <si>
    <t xml:space="preserve"> 2nd Half Value</t>
  </si>
  <si>
    <t>10mg</t>
  </si>
  <si>
    <t>15mg</t>
  </si>
  <si>
    <t>20mg</t>
  </si>
  <si>
    <t>2.5mg</t>
  </si>
  <si>
    <t>2week</t>
  </si>
  <si>
    <t>1*7</t>
  </si>
  <si>
    <t>SPAF</t>
  </si>
  <si>
    <t>DVT</t>
  </si>
  <si>
    <t>1month</t>
  </si>
  <si>
    <t>1*14</t>
  </si>
  <si>
    <t>2s</t>
  </si>
  <si>
    <t>No.of Patient</t>
  </si>
  <si>
    <t>2 box</t>
  </si>
  <si>
    <t>1 month</t>
  </si>
  <si>
    <t>4B</t>
  </si>
  <si>
    <t>CAD</t>
  </si>
  <si>
    <t>PAD</t>
  </si>
  <si>
    <t>Strips Gap</t>
  </si>
  <si>
    <t>Per Month</t>
  </si>
  <si>
    <t>Cardio</t>
  </si>
  <si>
    <t>Neuro</t>
  </si>
  <si>
    <t>CTVS</t>
  </si>
  <si>
    <t>Surgery</t>
  </si>
  <si>
    <t>Neoru</t>
  </si>
  <si>
    <t>Ctvs</t>
  </si>
  <si>
    <t>Sur</t>
  </si>
  <si>
    <t>3patients per doct</t>
  </si>
  <si>
    <t>CVTS</t>
  </si>
  <si>
    <t>Internal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</si>
</sst>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/>
    </xf>
    <xf numFmtId="38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40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38" fontId="3" fillId="0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38" fontId="0" fillId="0" borderId="0" xfId="0" applyNumberFormat="1"/>
    <xf numFmtId="38" fontId="0" fillId="0" borderId="0" xfId="0" applyNumberFormat="1" applyAlignment="1">
      <alignment horizontal="center" wrapText="1"/>
    </xf>
    <xf numFmtId="38" fontId="0" fillId="0" borderId="0" xfId="0" pivotButton="1" applyNumberFormat="1" applyAlignment="1">
      <alignment horizontal="center" wrapText="1"/>
    </xf>
    <xf numFmtId="38" fontId="0" fillId="4" borderId="0" xfId="0" applyNumberFormat="1" applyFill="1" applyAlignment="1">
      <alignment horizont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38" fontId="2" fillId="2" borderId="1" xfId="0" applyNumberFormat="1" applyFont="1" applyFill="1" applyBorder="1" applyAlignment="1">
      <alignment horizontal="center" vertical="center" wrapText="1"/>
    </xf>
    <xf numFmtId="38" fontId="0" fillId="0" borderId="1" xfId="0" applyNumberFormat="1" applyFill="1" applyBorder="1" applyAlignment="1">
      <alignment horizontal="center"/>
    </xf>
    <xf numFmtId="38" fontId="1" fillId="3" borderId="1" xfId="1" applyNumberFormat="1" applyFont="1" applyFill="1" applyBorder="1" applyAlignment="1">
      <alignment horizontal="center" vertical="center"/>
    </xf>
    <xf numFmtId="38" fontId="0" fillId="5" borderId="0" xfId="0" applyNumberFormat="1" applyFill="1" applyAlignment="1">
      <alignment horizontal="center" wrapText="1"/>
    </xf>
    <xf numFmtId="38" fontId="0" fillId="6" borderId="0" xfId="0" applyNumberFormat="1" applyFill="1" applyAlignment="1">
      <alignment horizontal="center" wrapText="1"/>
    </xf>
    <xf numFmtId="38" fontId="2" fillId="5" borderId="1" xfId="0" applyNumberFormat="1" applyFont="1" applyFill="1" applyBorder="1" applyAlignment="1">
      <alignment horizontal="center" vertical="center" wrapText="1"/>
    </xf>
    <xf numFmtId="38" fontId="0" fillId="5" borderId="1" xfId="0" applyNumberFormat="1" applyFill="1" applyBorder="1" applyAlignment="1">
      <alignment horizontal="center"/>
    </xf>
    <xf numFmtId="38" fontId="1" fillId="7" borderId="1" xfId="1" applyNumberFormat="1" applyFont="1" applyFill="1" applyBorder="1" applyAlignment="1">
      <alignment horizontal="center" vertical="center"/>
    </xf>
    <xf numFmtId="38" fontId="2" fillId="6" borderId="1" xfId="0" applyNumberFormat="1" applyFont="1" applyFill="1" applyBorder="1" applyAlignment="1">
      <alignment horizontal="center" vertical="center" wrapText="1"/>
    </xf>
    <xf numFmtId="38" fontId="0" fillId="6" borderId="1" xfId="0" applyNumberFormat="1" applyFill="1" applyBorder="1" applyAlignment="1">
      <alignment horizontal="center"/>
    </xf>
    <xf numFmtId="38" fontId="1" fillId="8" borderId="1" xfId="1" applyNumberFormat="1" applyFont="1" applyFill="1" applyBorder="1" applyAlignment="1">
      <alignment horizontal="center"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pivotButton="1" applyAlignment="1">
      <alignment wrapText="1"/>
    </xf>
    <xf numFmtId="38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40" fontId="3" fillId="9" borderId="1" xfId="0" applyNumberFormat="1" applyFont="1" applyFill="1" applyBorder="1" applyAlignment="1">
      <alignment horizontal="center" vertical="center" wrapText="1"/>
    </xf>
    <xf numFmtId="38" fontId="0" fillId="9" borderId="1" xfId="0" applyNumberFormat="1" applyFill="1" applyBorder="1" applyAlignment="1">
      <alignment horizontal="center"/>
    </xf>
    <xf numFmtId="0" fontId="0" fillId="9" borderId="0" xfId="0" applyFill="1"/>
    <xf numFmtId="38" fontId="3" fillId="9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5">
    <dxf>
      <fill>
        <patternFill patternType="solid">
          <bgColor rgb="FF92D05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Kudande" refreshedDate="44743.501379629626" createdVersion="6" refreshedVersion="7" minRefreshableVersion="3" recordCount="16" xr:uid="{135457DC-1171-41A9-A125-002A44D2A638}">
  <cacheSource type="worksheet">
    <worksheetSource ref="A2:X18" sheet="Base file"/>
  </cacheSource>
  <cacheFields count="24">
    <cacheField name="HQ Name" numFmtId="38">
      <sharedItems count="44">
        <s v="JAMSHEDPUR"/>
        <s v="LUCKNOW"/>
        <s v="PATNA"/>
        <s v="VARANASI"/>
        <s v="TRIVANDRUM" u="1"/>
        <s v="NASHIK" u="1"/>
        <s v="NEPAL" u="1"/>
        <s v="RAIPUR" u="1"/>
        <s v="BANGALORE" u="1"/>
        <s v="CALICUT" u="1"/>
        <s v="COIMBATORE" u="1"/>
        <s v="MADURAI" u="1"/>
        <s v="VISAKHAPATNAM" u="1"/>
        <s v="HO INSTITUTION" u="1"/>
        <s v="SURAT" u="1"/>
        <s v="NAGPUR" u="1"/>
        <s v="LUDHIANA" u="1"/>
        <s v="TRICHY" u="1"/>
        <s v="GUWAHATI" u="1"/>
        <s v="ERNAKULAM" u="1"/>
        <s v="DELHI" u="1"/>
        <s v="AHMEDABAD" u="1"/>
        <s v="CHANDIGARH" u="1"/>
        <s v="PUNE" u="1"/>
        <s v="BARODA" u="1"/>
        <s v="MUMBAI" u="1"/>
        <s v="RAJKOT" u="1"/>
        <s v="JALANDHAR" u="1"/>
        <s v="VIJAYAWADA" u="1"/>
        <s v="JAIPUR" u="1"/>
        <s v="SRINAGAR" u="1"/>
        <s v="MANGALORE" u="1"/>
        <s v="KOLKATA" u="1"/>
        <s v="TIRUPATHI" u="1"/>
        <s v="UDAIPUR" u="1"/>
        <s v="INDORE" u="1"/>
        <s v="HYDERABAD" u="1"/>
        <s v="JABALPUR" u="1"/>
        <s v="KOLHAPUR" u="1"/>
        <s v="CHENNAI" u="1"/>
        <s v="DEHRADUN" u="1"/>
        <s v="BHOPAL" u="1"/>
        <s v="BHUBANESWAR" u="1"/>
        <s v="SILIGURI" u="1"/>
      </sharedItems>
    </cacheField>
    <cacheField name="ABM HQ" numFmtId="38">
      <sharedItems count="14">
        <s v="LUCKNOW ABM"/>
        <s v="INDORE ABM" u="1"/>
        <s v="HYDERABAD ABM" u="1"/>
        <s v="NAGPUR ABM" u="1"/>
        <s v="BANGALORE ABM" u="1"/>
        <s v="HO" u="1"/>
        <s v="CHANDIGARH ABM" u="1"/>
        <s v="DELHI ABM" u="1"/>
        <s v="MUMBAI ABM" u="1"/>
        <s v="KOLKATA ABM" u="1"/>
        <s v="ERNAKuLAM ABM" u="1"/>
        <s v="CHENNAI ABM" u="1"/>
        <s v="AHMEDABAD ABM" u="1"/>
        <s v="PUNE ABM" u="1"/>
      </sharedItems>
    </cacheField>
    <cacheField name="RBM HQ" numFmtId="38">
      <sharedItems count="5">
        <s v="DELHI SM"/>
        <s v="MUMBAI SM" u="1"/>
        <s v="KOLKATA SM" u="1"/>
        <s v="CHENNAI SM" u="1"/>
        <s v="HO" u="1"/>
      </sharedItems>
    </cacheField>
    <cacheField name="Material" numFmtId="0">
      <sharedItems containsSemiMixedTypes="0" containsString="0" containsNumber="1" containsInteger="1" minValue="80802625" maxValue="86415798"/>
    </cacheField>
    <cacheField name="Short Text" numFmtId="38">
      <sharedItems count="4">
        <s v="XARELTO 10MG 7TABL"/>
        <s v="XARELTO 15MG 28TABL"/>
        <s v="XARELTO 20MG 28TABL"/>
        <s v="XARELTO 2.5MG TAFI 14 IN"/>
      </sharedItems>
    </cacheField>
    <cacheField name="NRV" numFmtId="0">
      <sharedItems containsSemiMixedTypes="0" containsString="0" containsNumber="1" minValue="326.25" maxValue="1305"/>
    </cacheField>
    <cacheField name="July'22 Units" numFmtId="38">
      <sharedItems containsSemiMixedTypes="0" containsString="0" containsNumber="1" minValue="96.227999999999994" maxValue="454.40999999999997"/>
    </cacheField>
    <cacheField name="July'22 Value" numFmtId="38">
      <sharedItems containsSemiMixedTypes="0" containsString="0" containsNumber="1" minValue="69765.3" maxValue="296502.52499999997"/>
    </cacheField>
    <cacheField name="Aug'22 Units" numFmtId="38">
      <sharedItems containsSemiMixedTypes="0" containsString="0" containsNumber="1" minValue="90.612000000000009" maxValue="427.89"/>
    </cacheField>
    <cacheField name="Aug'22 Value" numFmtId="38">
      <sharedItems containsSemiMixedTypes="0" containsString="0" containsNumber="1" minValue="65693.700000000012" maxValue="279198.22499999998"/>
    </cacheField>
    <cacheField name="Sep'22 Units" numFmtId="38">
      <sharedItems containsSemiMixedTypes="0" containsString="0" containsNumber="1" minValue="96.227999999999994" maxValue="454.40999999999997"/>
    </cacheField>
    <cacheField name="Sep'22 Value" numFmtId="38">
      <sharedItems containsSemiMixedTypes="0" containsString="0" containsNumber="1" minValue="69765.3" maxValue="296502.52499999997"/>
    </cacheField>
    <cacheField name="3rd Qtr Units" numFmtId="38">
      <sharedItems containsSemiMixedTypes="0" containsString="0" containsNumber="1" minValue="283.06799999999998" maxValue="1336.71"/>
    </cacheField>
    <cacheField name="3rd Qtr Value" numFmtId="38">
      <sharedItems containsSemiMixedTypes="0" containsString="0" containsNumber="1" minValue="205224.3" maxValue="872203.27499999991"/>
    </cacheField>
    <cacheField name="Oct'22 Units" numFmtId="38">
      <sharedItems containsSemiMixedTypes="0" containsString="0" containsNumber="1" minValue="103.572" maxValue="489.09"/>
    </cacheField>
    <cacheField name="Oct'22 Value" numFmtId="38">
      <sharedItems containsSemiMixedTypes="0" containsString="0" containsNumber="1" minValue="75089.7" maxValue="319131.22499999998"/>
    </cacheField>
    <cacheField name="Nov'22 Units" numFmtId="38">
      <sharedItems containsSemiMixedTypes="0" containsString="0" containsNumber="1" minValue="99.792000000000016" maxValue="471.24000000000007"/>
    </cacheField>
    <cacheField name="Nov'22 Value" numFmtId="38">
      <sharedItems containsSemiMixedTypes="0" containsString="0" containsNumber="1" minValue="72349.200000000012" maxValue="307484.10000000003"/>
    </cacheField>
    <cacheField name="Dec'22 Units" numFmtId="38">
      <sharedItems containsSemiMixedTypes="0" containsString="0" containsNumber="1" minValue="99.792000000000016" maxValue="471.24000000000007"/>
    </cacheField>
    <cacheField name="Dec'22 Value" numFmtId="38">
      <sharedItems containsSemiMixedTypes="0" containsString="0" containsNumber="1" minValue="72349.200000000012" maxValue="307484.10000000003"/>
    </cacheField>
    <cacheField name="4th Qtr Units" numFmtId="38">
      <sharedItems containsSemiMixedTypes="0" containsString="0" containsNumber="1" minValue="303.15600000000006" maxValue="1431.5700000000002"/>
    </cacheField>
    <cacheField name="4th Qtr Value" numFmtId="38">
      <sharedItems containsSemiMixedTypes="0" containsString="0" containsNumber="1" minValue="219788.10000000003" maxValue="934099.42500000005"/>
    </cacheField>
    <cacheField name="2nd Half Units" numFmtId="38">
      <sharedItems containsSemiMixedTypes="0" containsString="0" containsNumber="1" minValue="586.22400000000005" maxValue="2768.28"/>
    </cacheField>
    <cacheField name="2nd Half Value" numFmtId="38">
      <sharedItems containsSemiMixedTypes="0" containsString="0" containsNumber="1" minValue="425012.4" maxValue="1806302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81571686"/>
    <x v="0"/>
    <n v="652.5"/>
    <n v="294.02999999999997"/>
    <n v="191854.57499999998"/>
    <n v="276.87"/>
    <n v="180657.67500000002"/>
    <n v="294.02999999999997"/>
    <n v="191854.57499999998"/>
    <n v="864.93"/>
    <n v="564366.82499999995"/>
    <n v="316.46999999999997"/>
    <n v="206496.67499999999"/>
    <n v="304.92"/>
    <n v="198960.30000000002"/>
    <n v="304.92"/>
    <n v="198960.30000000002"/>
    <n v="926.31"/>
    <n v="604417.27500000002"/>
    <n v="1791.2399999999998"/>
    <n v="1168784.1000000001"/>
  </r>
  <r>
    <x v="0"/>
    <x v="0"/>
    <x v="0"/>
    <n v="80802625"/>
    <x v="1"/>
    <n v="1305"/>
    <n v="96.227999999999994"/>
    <n v="125577.54"/>
    <n v="90.612000000000009"/>
    <n v="118248.66000000002"/>
    <n v="96.227999999999994"/>
    <n v="125577.54"/>
    <n v="283.06799999999998"/>
    <n v="369403.74"/>
    <n v="103.572"/>
    <n v="135161.46"/>
    <n v="99.792000000000016"/>
    <n v="130228.56000000003"/>
    <n v="99.792000000000016"/>
    <n v="130228.56000000003"/>
    <n v="303.15600000000006"/>
    <n v="395618.58000000007"/>
    <n v="586.22400000000005"/>
    <n v="765022.32000000007"/>
  </r>
  <r>
    <x v="0"/>
    <x v="0"/>
    <x v="0"/>
    <n v="80802633"/>
    <x v="2"/>
    <n v="1305"/>
    <n v="106.92"/>
    <n v="139530.6"/>
    <n v="100.68"/>
    <n v="131387.40000000002"/>
    <n v="106.92"/>
    <n v="139530.6"/>
    <n v="314.52000000000004"/>
    <n v="410448.6"/>
    <n v="115.08"/>
    <n v="150179.4"/>
    <n v="110.88000000000001"/>
    <n v="144698.40000000002"/>
    <n v="110.88000000000001"/>
    <n v="144698.40000000002"/>
    <n v="336.84000000000003"/>
    <n v="439576.20000000007"/>
    <n v="651.36000000000013"/>
    <n v="850024.8"/>
  </r>
  <r>
    <x v="0"/>
    <x v="0"/>
    <x v="0"/>
    <n v="86415798"/>
    <x v="3"/>
    <n v="326.25"/>
    <n v="213.84"/>
    <n v="69765.3"/>
    <n v="201.36"/>
    <n v="65693.700000000012"/>
    <n v="213.84"/>
    <n v="69765.3"/>
    <n v="629.04000000000008"/>
    <n v="205224.3"/>
    <n v="230.16"/>
    <n v="75089.7"/>
    <n v="221.76000000000002"/>
    <n v="72349.200000000012"/>
    <n v="221.76000000000002"/>
    <n v="72349.200000000012"/>
    <n v="673.68000000000006"/>
    <n v="219788.10000000003"/>
    <n v="1302.7200000000003"/>
    <n v="425012.4"/>
  </r>
  <r>
    <x v="1"/>
    <x v="0"/>
    <x v="0"/>
    <n v="81571686"/>
    <x v="0"/>
    <n v="652.5"/>
    <n v="454.40999999999997"/>
    <n v="296502.52499999997"/>
    <n v="427.89"/>
    <n v="279198.22499999998"/>
    <n v="454.40999999999997"/>
    <n v="296502.52499999997"/>
    <n v="1336.71"/>
    <n v="872203.27499999991"/>
    <n v="489.09"/>
    <n v="319131.22499999998"/>
    <n v="471.24000000000007"/>
    <n v="307484.10000000003"/>
    <n v="471.24000000000007"/>
    <n v="307484.10000000003"/>
    <n v="1431.5700000000002"/>
    <n v="934099.42500000005"/>
    <n v="2768.28"/>
    <n v="1806302.7"/>
  </r>
  <r>
    <x v="1"/>
    <x v="0"/>
    <x v="0"/>
    <n v="80802625"/>
    <x v="1"/>
    <n v="1305"/>
    <n v="127.59051724137933"/>
    <n v="166505.62500000003"/>
    <n v="120.14415708812263"/>
    <n v="156788.12500000003"/>
    <n v="127.59051724137933"/>
    <n v="166505.62500000003"/>
    <n v="375.32519157088132"/>
    <n v="489799.37500000012"/>
    <n v="137.32806513409963"/>
    <n v="179213.12500000003"/>
    <n v="132.31609195402302"/>
    <n v="172672.50000000006"/>
    <n v="132.31609195402302"/>
    <n v="172672.50000000006"/>
    <n v="401.96024904214568"/>
    <n v="524558.12500000023"/>
    <n v="777.28544061302705"/>
    <n v="1014357.5000000003"/>
  </r>
  <r>
    <x v="1"/>
    <x v="0"/>
    <x v="0"/>
    <n v="80802633"/>
    <x v="2"/>
    <n v="1305"/>
    <n v="160.87500000000003"/>
    <n v="209941.87500000003"/>
    <n v="151.48611111111114"/>
    <n v="197689.37500000003"/>
    <n v="160.87500000000003"/>
    <n v="209941.87500000003"/>
    <n v="473.2361111111112"/>
    <n v="617573.12500000012"/>
    <n v="173.1527777777778"/>
    <n v="225964.37500000003"/>
    <n v="166.83333333333337"/>
    <n v="217717.50000000006"/>
    <n v="166.83333333333337"/>
    <n v="217717.50000000006"/>
    <n v="506.81944444444457"/>
    <n v="661399.37500000023"/>
    <n v="980.05555555555577"/>
    <n v="1278972.5000000005"/>
  </r>
  <r>
    <x v="1"/>
    <x v="0"/>
    <x v="0"/>
    <n v="86415798"/>
    <x v="3"/>
    <n v="326.25"/>
    <n v="244.08620689655174"/>
    <n v="79633.125"/>
    <n v="229.84099616858239"/>
    <n v="74985.625"/>
    <n v="244.08620689655174"/>
    <n v="79633.125"/>
    <n v="718.01340996168585"/>
    <n v="234251.875"/>
    <n v="262.71455938697318"/>
    <n v="85710.625"/>
    <n v="253.12643678160924"/>
    <n v="82582.500000000015"/>
    <n v="253.12643678160924"/>
    <n v="82582.500000000015"/>
    <n v="768.96743295019178"/>
    <n v="250875.625"/>
    <n v="1486.9808429118775"/>
    <n v="485127.5"/>
  </r>
  <r>
    <x v="2"/>
    <x v="0"/>
    <x v="0"/>
    <n v="81571686"/>
    <x v="0"/>
    <n v="652.5"/>
    <n v="294.02999999999997"/>
    <n v="191854.57499999998"/>
    <n v="276.87"/>
    <n v="180657.67500000002"/>
    <n v="294.02999999999997"/>
    <n v="191854.57499999998"/>
    <n v="864.93"/>
    <n v="564366.82499999995"/>
    <n v="316.46999999999997"/>
    <n v="206496.67499999999"/>
    <n v="304.92"/>
    <n v="198960.30000000002"/>
    <n v="304.92"/>
    <n v="198960.30000000002"/>
    <n v="926.31"/>
    <n v="604417.27500000002"/>
    <n v="1791.2399999999998"/>
    <n v="1168784.1000000001"/>
  </r>
  <r>
    <x v="2"/>
    <x v="0"/>
    <x v="0"/>
    <n v="80802625"/>
    <x v="1"/>
    <n v="1305"/>
    <n v="96.227999999999994"/>
    <n v="125577.54"/>
    <n v="90.612000000000009"/>
    <n v="118248.66000000002"/>
    <n v="96.227999999999994"/>
    <n v="125577.54"/>
    <n v="283.06799999999998"/>
    <n v="369403.74"/>
    <n v="103.572"/>
    <n v="135161.46"/>
    <n v="99.792000000000016"/>
    <n v="130228.56000000003"/>
    <n v="99.792000000000016"/>
    <n v="130228.56000000003"/>
    <n v="303.15600000000006"/>
    <n v="395618.58000000007"/>
    <n v="586.22400000000005"/>
    <n v="765022.32000000007"/>
  </r>
  <r>
    <x v="2"/>
    <x v="0"/>
    <x v="0"/>
    <n v="80802633"/>
    <x v="2"/>
    <n v="1305"/>
    <n v="106.92"/>
    <n v="139530.6"/>
    <n v="100.68"/>
    <n v="131387.40000000002"/>
    <n v="106.92"/>
    <n v="139530.6"/>
    <n v="314.52000000000004"/>
    <n v="410448.6"/>
    <n v="115.08"/>
    <n v="150179.4"/>
    <n v="110.88000000000001"/>
    <n v="144698.40000000002"/>
    <n v="110.88000000000001"/>
    <n v="144698.40000000002"/>
    <n v="336.84000000000003"/>
    <n v="439576.20000000007"/>
    <n v="651.36000000000013"/>
    <n v="850024.8"/>
  </r>
  <r>
    <x v="2"/>
    <x v="0"/>
    <x v="0"/>
    <n v="86415798"/>
    <x v="3"/>
    <n v="326.25"/>
    <n v="213.84"/>
    <n v="69765.3"/>
    <n v="201.36"/>
    <n v="65693.700000000012"/>
    <n v="213.84"/>
    <n v="69765.3"/>
    <n v="629.04000000000008"/>
    <n v="205224.3"/>
    <n v="230.16"/>
    <n v="75089.7"/>
    <n v="221.76000000000002"/>
    <n v="72349.200000000012"/>
    <n v="221.76000000000002"/>
    <n v="72349.200000000012"/>
    <n v="673.68000000000006"/>
    <n v="219788.10000000003"/>
    <n v="1302.7200000000003"/>
    <n v="425012.4"/>
  </r>
  <r>
    <x v="3"/>
    <x v="0"/>
    <x v="0"/>
    <n v="81571686"/>
    <x v="0"/>
    <n v="652.5"/>
    <n v="294.02999999999997"/>
    <n v="191854.57499999998"/>
    <n v="276.87"/>
    <n v="180657.67500000002"/>
    <n v="294.02999999999997"/>
    <n v="191854.57499999998"/>
    <n v="864.93"/>
    <n v="564366.82499999995"/>
    <n v="316.46999999999997"/>
    <n v="206496.67499999999"/>
    <n v="304.92"/>
    <n v="198960.30000000002"/>
    <n v="304.92"/>
    <n v="198960.30000000002"/>
    <n v="926.31"/>
    <n v="604417.27500000002"/>
    <n v="1791.2399999999998"/>
    <n v="1168784.1000000001"/>
  </r>
  <r>
    <x v="3"/>
    <x v="0"/>
    <x v="0"/>
    <n v="80802625"/>
    <x v="1"/>
    <n v="1305"/>
    <n v="96.227999999999994"/>
    <n v="125577.54"/>
    <n v="90.612000000000009"/>
    <n v="118248.66000000002"/>
    <n v="96.227999999999994"/>
    <n v="125577.54"/>
    <n v="283.06799999999998"/>
    <n v="369403.74"/>
    <n v="103.572"/>
    <n v="135161.46"/>
    <n v="99.792000000000016"/>
    <n v="130228.56000000003"/>
    <n v="99.792000000000016"/>
    <n v="130228.56000000003"/>
    <n v="303.15600000000006"/>
    <n v="395618.58000000007"/>
    <n v="586.22400000000005"/>
    <n v="765022.32000000007"/>
  </r>
  <r>
    <x v="3"/>
    <x v="0"/>
    <x v="0"/>
    <n v="80802633"/>
    <x v="2"/>
    <n v="1305"/>
    <n v="106.92"/>
    <n v="139530.6"/>
    <n v="100.68"/>
    <n v="131387.40000000002"/>
    <n v="106.92"/>
    <n v="139530.6"/>
    <n v="314.52000000000004"/>
    <n v="410448.6"/>
    <n v="115.08"/>
    <n v="150179.4"/>
    <n v="110.88000000000001"/>
    <n v="144698.40000000002"/>
    <n v="110.88000000000001"/>
    <n v="144698.40000000002"/>
    <n v="336.84000000000003"/>
    <n v="439576.20000000007"/>
    <n v="651.36000000000013"/>
    <n v="850024.8"/>
  </r>
  <r>
    <x v="3"/>
    <x v="0"/>
    <x v="0"/>
    <n v="86415798"/>
    <x v="3"/>
    <n v="326.25"/>
    <n v="213.84"/>
    <n v="69765.3"/>
    <n v="201.36"/>
    <n v="65693.700000000012"/>
    <n v="213.84"/>
    <n v="69765.3"/>
    <n v="629.04000000000008"/>
    <n v="205224.3"/>
    <n v="230.16"/>
    <n v="75089.7"/>
    <n v="221.76000000000002"/>
    <n v="72349.200000000012"/>
    <n v="221.76000000000002"/>
    <n v="72349.200000000012"/>
    <n v="673.68000000000006"/>
    <n v="219788.10000000003"/>
    <n v="1302.7200000000003"/>
    <n v="42501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23EBB-D5B6-4F5A-8445-4DA2269A389B}" name="PivotTable3" cacheId="9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:U12" firstHeaderRow="1" firstDataRow="2" firstDataCol="3"/>
  <pivotFields count="24">
    <pivotField axis="axisRow" compact="0" outline="0" showAll="0">
      <items count="45">
        <item m="1" x="21"/>
        <item m="1" x="8"/>
        <item m="1" x="24"/>
        <item m="1" x="41"/>
        <item m="1" x="42"/>
        <item m="1" x="9"/>
        <item m="1" x="22"/>
        <item m="1" x="39"/>
        <item m="1" x="10"/>
        <item m="1" x="40"/>
        <item m="1" x="20"/>
        <item m="1" x="19"/>
        <item m="1" x="18"/>
        <item m="1" x="13"/>
        <item m="1" x="36"/>
        <item m="1" x="35"/>
        <item m="1" x="37"/>
        <item m="1" x="29"/>
        <item m="1" x="27"/>
        <item x="0"/>
        <item m="1" x="38"/>
        <item m="1" x="32"/>
        <item x="1"/>
        <item m="1" x="16"/>
        <item m="1" x="11"/>
        <item m="1" x="31"/>
        <item m="1" x="25"/>
        <item m="1" x="15"/>
        <item m="1" x="5"/>
        <item m="1" x="6"/>
        <item x="2"/>
        <item m="1" x="23"/>
        <item m="1" x="7"/>
        <item m="1" x="26"/>
        <item m="1" x="43"/>
        <item m="1" x="30"/>
        <item m="1" x="14"/>
        <item m="1" x="33"/>
        <item m="1" x="17"/>
        <item m="1" x="4"/>
        <item m="1" x="34"/>
        <item x="3"/>
        <item m="1" x="28"/>
        <item m="1" x="12"/>
        <item t="default"/>
      </items>
    </pivotField>
    <pivotField axis="axisRow" compact="0" outline="0" showAll="0">
      <items count="15">
        <item m="1" x="12"/>
        <item m="1" x="4"/>
        <item m="1" x="6"/>
        <item m="1" x="11"/>
        <item m="1" x="7"/>
        <item m="1" x="10"/>
        <item m="1" x="5"/>
        <item m="1" x="2"/>
        <item m="1" x="1"/>
        <item m="1" x="9"/>
        <item x="0"/>
        <item m="1" x="8"/>
        <item m="1" x="3"/>
        <item m="1" x="13"/>
        <item t="default"/>
      </items>
    </pivotField>
    <pivotField axis="axisRow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3">
    <field x="2"/>
    <field x="1"/>
    <field x="0"/>
  </rowFields>
  <rowItems count="7">
    <i>
      <x v="1"/>
      <x v="10"/>
      <x v="19"/>
    </i>
    <i r="2">
      <x v="22"/>
    </i>
    <i r="2">
      <x v="30"/>
    </i>
    <i r="2">
      <x v="41"/>
    </i>
    <i t="default" r="1">
      <x v="10"/>
    </i>
    <i t="default">
      <x v="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 July'22 Units" fld="6" baseField="0" baseItem="0"/>
    <dataField name=" July'22 Value" fld="7" baseField="0" baseItem="0"/>
    <dataField name=" Aug'22 Units" fld="8" baseField="0" baseItem="0"/>
    <dataField name=" Aug'22 Value" fld="9" baseField="0" baseItem="0"/>
    <dataField name=" Sep'22 Units" fld="10" baseField="0" baseItem="0"/>
    <dataField name=" Sep'22 Value" fld="11" baseField="0" baseItem="0"/>
    <dataField name=" 3rd Qtr Units" fld="12" baseField="0" baseItem="0"/>
    <dataField name=" 3rd Qtr Value" fld="13" baseField="0" baseItem="0"/>
    <dataField name=" Oct'22 Units" fld="14" baseField="0" baseItem="0"/>
    <dataField name=" Oct'22 Value" fld="15" baseField="0" baseItem="0"/>
    <dataField name=" Nov'22 Units" fld="16" baseField="0" baseItem="0"/>
    <dataField name=" Nov'22 Value" fld="17" baseField="0" baseItem="0"/>
    <dataField name=" Dec'22 Units" fld="18" baseField="0" baseItem="0"/>
    <dataField name=" Dec'22 Value" fld="19" baseField="0" baseItem="0"/>
    <dataField name=" 4th Qtr Units" fld="20" baseField="0" baseItem="0"/>
    <dataField name=" 4th Qtr Value" fld="21" baseField="0" baseItem="0"/>
    <dataField name=" 2nd Half Units" fld="22" baseField="0" baseItem="0"/>
    <dataField name=" 2nd Half Value" fld="23" baseField="0" baseItem="0"/>
  </dataFields>
  <formats count="27">
    <format dxfId="44">
      <pivotArea dataOnly="0" outline="0" fieldPosition="0">
        <references count="1">
          <reference field="1" count="0" defaultSubtotal="1"/>
        </references>
      </pivotArea>
    </format>
    <format dxfId="43">
      <pivotArea outline="0" collapsedLevelsAreSubtotals="1" fieldPosition="0"/>
    </format>
    <format dxfId="42">
      <pivotArea field="-2" type="button" dataOnly="0" labelOnly="1" outline="0" axis="axisCol" fieldPosition="0"/>
    </format>
    <format dxfId="41">
      <pivotArea type="topRight" dataOnly="0" labelOnly="1" outline="0" fieldPosition="0"/>
    </format>
    <format dxfId="40">
      <pivotArea outline="0" collapsedLevelsAreSubtotals="1" fieldPosition="0"/>
    </format>
    <format dxfId="39">
      <pivotArea field="-2" type="button" dataOnly="0" labelOnly="1" outline="0" axis="axisCol" fieldPosition="0"/>
    </format>
    <format dxfId="38">
      <pivotArea type="topRight" dataOnly="0" labelOnly="1" outline="0" fieldPosition="0"/>
    </format>
    <format dxfId="37">
      <pivotArea outline="0" collapsedLevelsAreSubtotals="1" fieldPosition="0"/>
    </format>
    <format dxfId="36">
      <pivotArea field="-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field="0" type="button" dataOnly="0" labelOnly="1" outline="0" axis="axisRow" fieldPosition="2"/>
    </format>
    <format dxfId="31">
      <pivotArea type="topRight" dataOnly="0" labelOnly="1" outline="0" offset="F1" fieldPosition="0"/>
    </format>
    <format dxfId="30">
      <pivotArea type="topRight" dataOnly="0" labelOnly="1" outline="0" offset="G1" fieldPosition="0"/>
    </format>
    <format dxfId="29">
      <pivotArea type="topRight" dataOnly="0" labelOnly="1" outline="0" offset="O1:P1" fieldPosition="0"/>
    </format>
    <format dxfId="28">
      <pivotArea type="topRight" dataOnly="0" labelOnly="1" outline="0" offset="N1" fieldPosition="0"/>
    </format>
    <format dxfId="27">
      <pivotArea field="2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0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3">
      <pivotArea type="topRight" dataOnly="0" labelOnly="1" outline="0" offset="F1:G1" fieldPosition="0"/>
    </format>
    <format dxfId="2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1">
      <pivotArea type="topRight" dataOnly="0" labelOnly="1" outline="0" offset="N1:O1" fieldPosition="0"/>
    </format>
    <format dxfId="20">
      <pivotArea dataOnly="0" labelOnly="1" outline="0" fieldPosition="0">
        <references count="1">
          <reference field="4294967294" count="2">
            <x v="14"/>
            <x v="15"/>
          </reference>
        </references>
      </pivotArea>
    </format>
    <format dxfId="19">
      <pivotArea type="topRight" dataOnly="0" labelOnly="1" outline="0" offset="P1:Q1" fieldPosition="0"/>
    </format>
    <format dxfId="18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D4ED0-15FE-4CF9-8D0C-158361B261B0}" name="PivotTable3" cacheId="9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5:S11" firstHeaderRow="1" firstDataRow="2" firstDataCol="1" rowPageCount="3" colPageCount="1"/>
  <pivotFields count="24">
    <pivotField axis="axisPage" compact="0" outline="0" showAll="0">
      <items count="45">
        <item m="1" x="21"/>
        <item m="1" x="8"/>
        <item m="1" x="24"/>
        <item m="1" x="41"/>
        <item m="1" x="42"/>
        <item m="1" x="9"/>
        <item m="1" x="22"/>
        <item m="1" x="39"/>
        <item m="1" x="10"/>
        <item m="1" x="40"/>
        <item m="1" x="20"/>
        <item m="1" x="19"/>
        <item m="1" x="18"/>
        <item m="1" x="13"/>
        <item m="1" x="36"/>
        <item m="1" x="35"/>
        <item m="1" x="37"/>
        <item m="1" x="29"/>
        <item m="1" x="27"/>
        <item x="0"/>
        <item m="1" x="38"/>
        <item m="1" x="32"/>
        <item x="1"/>
        <item m="1" x="16"/>
        <item m="1" x="11"/>
        <item m="1" x="31"/>
        <item m="1" x="25"/>
        <item m="1" x="15"/>
        <item m="1" x="5"/>
        <item m="1" x="6"/>
        <item x="2"/>
        <item m="1" x="23"/>
        <item m="1" x="7"/>
        <item m="1" x="26"/>
        <item m="1" x="43"/>
        <item m="1" x="30"/>
        <item m="1" x="14"/>
        <item m="1" x="33"/>
        <item m="1" x="17"/>
        <item m="1" x="4"/>
        <item m="1" x="34"/>
        <item x="3"/>
        <item m="1" x="28"/>
        <item m="1" x="12"/>
        <item t="default"/>
      </items>
    </pivotField>
    <pivotField axis="axisPage" compact="0" outline="0" showAll="0">
      <items count="15">
        <item m="1" x="12"/>
        <item m="1" x="4"/>
        <item m="1" x="6"/>
        <item m="1" x="11"/>
        <item m="1" x="7"/>
        <item m="1" x="10"/>
        <item m="1" x="5"/>
        <item m="1" x="2"/>
        <item m="1" x="1"/>
        <item m="1" x="9"/>
        <item x="0"/>
        <item m="1" x="8"/>
        <item m="1" x="3"/>
        <item m="1" x="13"/>
        <item t="default"/>
      </items>
    </pivotField>
    <pivotField axis="axisPage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3">
    <pageField fld="2" hier="-1"/>
    <pageField fld="1" hier="-1"/>
    <pageField fld="0" hier="-1"/>
  </pageFields>
  <dataFields count="18">
    <dataField name="Sum of July'22 Units" fld="6" baseField="0" baseItem="0"/>
    <dataField name="Sum of July'22 Value" fld="7" baseField="0" baseItem="0"/>
    <dataField name="Sum of Aug'22 Units" fld="8" baseField="0" baseItem="0"/>
    <dataField name="Sum of Aug'22 Value" fld="9" baseField="0" baseItem="0"/>
    <dataField name="Sum of Sep'22 Units" fld="10" baseField="0" baseItem="0"/>
    <dataField name="Sum of Sep'22 Value" fld="11" baseField="0" baseItem="0"/>
    <dataField name="Sum of 3rd Qtr Units" fld="12" baseField="0" baseItem="0"/>
    <dataField name="Sum of 3rd Qtr Value" fld="13" baseField="0" baseItem="0"/>
    <dataField name="Sum of Oct'22 Units" fld="14" baseField="0" baseItem="0"/>
    <dataField name="Sum of Oct'22 Value" fld="15" baseField="0" baseItem="0"/>
    <dataField name="Sum of Nov'22 Units" fld="16" baseField="0" baseItem="0"/>
    <dataField name="Sum of Nov'22 Value" fld="17" baseField="0" baseItem="0"/>
    <dataField name="Sum of Dec'22 Units" fld="18" baseField="0" baseItem="0"/>
    <dataField name="Sum of Dec'22 Value" fld="19" baseField="0" baseItem="0"/>
    <dataField name="Sum of 4th Qtr Units" fld="20" baseField="0" baseItem="0"/>
    <dataField name="Sum of 4th Qtr Value" fld="21" baseField="0" baseItem="0"/>
    <dataField name="Sum of 2nd Half Units" fld="22" baseField="0" baseItem="0"/>
    <dataField name="Sum of 2nd Half Value" fld="23" baseField="0" baseItem="0"/>
  </dataFields>
  <formats count="18">
    <format dxfId="17">
      <pivotArea dataOnly="0" outline="0" fieldPosition="0">
        <references count="1">
          <reference field="1" count="0" defaultSubtotal="1"/>
        </references>
      </pivotArea>
    </format>
    <format dxfId="16">
      <pivotArea outline="0" collapsedLevelsAreSubtotals="1" fieldPosition="0"/>
    </format>
    <format dxfId="15">
      <pivotArea field="-2" type="button" dataOnly="0" labelOnly="1" outline="0" axis="axisCol" fieldPosition="0"/>
    </format>
    <format dxfId="14">
      <pivotArea type="topRight" dataOnly="0" labelOnly="1" outline="0" fieldPosition="0"/>
    </format>
    <format dxfId="13">
      <pivotArea outline="0" collapsedLevelsAreSubtotals="1" fieldPosition="0"/>
    </format>
    <format dxfId="12">
      <pivotArea field="-2" type="button" dataOnly="0" labelOnly="1" outline="0" axis="axisCol" fieldPosition="0"/>
    </format>
    <format dxfId="11">
      <pivotArea type="topRight" dataOnly="0" labelOnly="1" outline="0" fieldPosition="0"/>
    </format>
    <format dxfId="10">
      <pivotArea outline="0" collapsedLevelsAreSubtotals="1" fieldPosition="0"/>
    </format>
    <format dxfId="9">
      <pivotArea field="-2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Page" fieldPosition="0"/>
    </format>
    <format dxfId="6">
      <pivotArea field="1" type="button" dataOnly="0" labelOnly="1" outline="0" axis="axisPage" fieldPosition="1"/>
    </format>
    <format dxfId="5">
      <pivotArea field="0" type="button" dataOnly="0" labelOnly="1" outline="0" axis="axisPage" fieldPosition="2"/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4"/>
            <x v="15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51F1-9BD0-4BA3-96DD-2AC9AD669FB2}">
  <dimension ref="A2:AC35"/>
  <sheetViews>
    <sheetView tabSelected="1" topLeftCell="A5" workbookViewId="0">
      <pane xSplit="5" topLeftCell="Q1" activePane="topRight" state="frozen"/>
      <selection pane="topRight" activeCell="Z29" sqref="Z29"/>
    </sheetView>
  </sheetViews>
  <sheetFormatPr defaultRowHeight="13" x14ac:dyDescent="0.3"/>
  <cols>
    <col min="1" max="1" width="15.59765625" customWidth="1"/>
    <col min="2" max="2" width="15.3984375" hidden="1" customWidth="1"/>
    <col min="3" max="3" width="11.69921875" hidden="1" customWidth="1"/>
    <col min="4" max="4" width="13.8984375" hidden="1" customWidth="1"/>
    <col min="5" max="5" width="26" customWidth="1"/>
    <col min="6" max="6" width="6.69921875" customWidth="1"/>
    <col min="7" max="7" width="9.296875" style="10" bestFit="1" customWidth="1"/>
    <col min="8" max="8" width="9.3984375" style="10" bestFit="1" customWidth="1"/>
    <col min="9" max="9" width="9.296875" style="10" bestFit="1" customWidth="1"/>
    <col min="10" max="10" width="9.3984375" style="10" bestFit="1" customWidth="1"/>
    <col min="11" max="11" width="9.296875" style="10" bestFit="1" customWidth="1"/>
    <col min="12" max="12" width="9.3984375" style="10" bestFit="1" customWidth="1"/>
    <col min="13" max="13" width="9.296875" style="10" bestFit="1" customWidth="1"/>
    <col min="14" max="14" width="10.3984375" style="10" bestFit="1" customWidth="1"/>
    <col min="15" max="15" width="9.3984375" style="10" customWidth="1"/>
    <col min="16" max="17" width="10.3984375" style="10" bestFit="1" customWidth="1"/>
    <col min="18" max="18" width="10.59765625" style="10" customWidth="1"/>
    <col min="19" max="19" width="9.09765625" style="10" customWidth="1"/>
    <col min="20" max="24" width="10.3984375" style="10" bestFit="1" customWidth="1"/>
    <col min="27" max="27" width="16.3984375" bestFit="1" customWidth="1"/>
  </cols>
  <sheetData>
    <row r="2" spans="1:24" ht="26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6" t="s">
        <v>21</v>
      </c>
      <c r="H2" s="16" t="s">
        <v>39</v>
      </c>
      <c r="I2" s="16" t="s">
        <v>22</v>
      </c>
      <c r="J2" s="16" t="s">
        <v>23</v>
      </c>
      <c r="K2" s="16" t="s">
        <v>24</v>
      </c>
      <c r="L2" s="16" t="s">
        <v>25</v>
      </c>
      <c r="M2" s="21" t="s">
        <v>26</v>
      </c>
      <c r="N2" s="21" t="s">
        <v>27</v>
      </c>
      <c r="O2" s="16" t="s">
        <v>28</v>
      </c>
      <c r="P2" s="16" t="s">
        <v>29</v>
      </c>
      <c r="Q2" s="16" t="s">
        <v>30</v>
      </c>
      <c r="R2" s="16" t="s">
        <v>31</v>
      </c>
      <c r="S2" s="16" t="s">
        <v>32</v>
      </c>
      <c r="T2" s="16" t="s">
        <v>33</v>
      </c>
      <c r="U2" s="21" t="s">
        <v>34</v>
      </c>
      <c r="V2" s="21" t="s">
        <v>35</v>
      </c>
      <c r="W2" s="24" t="s">
        <v>36</v>
      </c>
      <c r="X2" s="24" t="s">
        <v>37</v>
      </c>
    </row>
    <row r="3" spans="1:24" s="7" customFormat="1" x14ac:dyDescent="0.3">
      <c r="A3" s="4" t="s">
        <v>11</v>
      </c>
      <c r="B3" s="4" t="s">
        <v>12</v>
      </c>
      <c r="C3" s="4" t="s">
        <v>10</v>
      </c>
      <c r="D3" s="5">
        <v>81571686</v>
      </c>
      <c r="E3" s="4" t="s">
        <v>6</v>
      </c>
      <c r="F3" s="6">
        <v>652.5</v>
      </c>
      <c r="G3" s="17">
        <v>294.02999999999997</v>
      </c>
      <c r="H3" s="17">
        <v>191854.57499999998</v>
      </c>
      <c r="I3" s="17">
        <v>276.87</v>
      </c>
      <c r="J3" s="17">
        <v>180657.67500000002</v>
      </c>
      <c r="K3" s="17">
        <v>294.02999999999997</v>
      </c>
      <c r="L3" s="17">
        <v>191854.57499999998</v>
      </c>
      <c r="M3" s="22">
        <f t="shared" ref="M3:N18" si="0">+G3+I3+K3</f>
        <v>864.93</v>
      </c>
      <c r="N3" s="22">
        <f t="shared" si="0"/>
        <v>564366.82499999995</v>
      </c>
      <c r="O3" s="17">
        <v>316.46999999999997</v>
      </c>
      <c r="P3" s="17">
        <v>206496.67499999999</v>
      </c>
      <c r="Q3" s="17">
        <v>304.92</v>
      </c>
      <c r="R3" s="17">
        <v>198960.30000000002</v>
      </c>
      <c r="S3" s="17">
        <v>304.92</v>
      </c>
      <c r="T3" s="17">
        <v>198960.30000000002</v>
      </c>
      <c r="U3" s="22">
        <f t="shared" ref="U3:V18" si="1">+O3+Q3+S3</f>
        <v>926.31</v>
      </c>
      <c r="V3" s="22">
        <f t="shared" si="1"/>
        <v>604417.27500000002</v>
      </c>
      <c r="W3" s="25">
        <f t="shared" ref="W3:W18" si="2">+M3+U3</f>
        <v>1791.2399999999998</v>
      </c>
      <c r="X3" s="25">
        <f t="shared" ref="X3:X18" si="3">+N3+V3</f>
        <v>1168784.1000000001</v>
      </c>
    </row>
    <row r="4" spans="1:24" s="7" customFormat="1" x14ac:dyDescent="0.3">
      <c r="A4" s="4" t="s">
        <v>11</v>
      </c>
      <c r="B4" s="4" t="s">
        <v>12</v>
      </c>
      <c r="C4" s="4" t="s">
        <v>10</v>
      </c>
      <c r="D4" s="5">
        <v>80802625</v>
      </c>
      <c r="E4" s="4" t="s">
        <v>7</v>
      </c>
      <c r="F4" s="8">
        <v>1305</v>
      </c>
      <c r="G4" s="17">
        <v>96.227999999999994</v>
      </c>
      <c r="H4" s="17">
        <v>125577.54</v>
      </c>
      <c r="I4" s="17">
        <v>90.612000000000009</v>
      </c>
      <c r="J4" s="17">
        <v>118248.66000000002</v>
      </c>
      <c r="K4" s="17">
        <v>96.227999999999994</v>
      </c>
      <c r="L4" s="17">
        <v>125577.54</v>
      </c>
      <c r="M4" s="22">
        <f t="shared" si="0"/>
        <v>283.06799999999998</v>
      </c>
      <c r="N4" s="22">
        <f t="shared" si="0"/>
        <v>369403.74</v>
      </c>
      <c r="O4" s="17">
        <v>103.572</v>
      </c>
      <c r="P4" s="17">
        <v>135161.46</v>
      </c>
      <c r="Q4" s="17">
        <v>99.792000000000016</v>
      </c>
      <c r="R4" s="17">
        <v>130228.56000000003</v>
      </c>
      <c r="S4" s="17">
        <v>99.792000000000016</v>
      </c>
      <c r="T4" s="17">
        <v>130228.56000000003</v>
      </c>
      <c r="U4" s="22">
        <f t="shared" si="1"/>
        <v>303.15600000000006</v>
      </c>
      <c r="V4" s="22">
        <f t="shared" si="1"/>
        <v>395618.58000000007</v>
      </c>
      <c r="W4" s="25">
        <f t="shared" si="2"/>
        <v>586.22400000000005</v>
      </c>
      <c r="X4" s="25">
        <f t="shared" si="3"/>
        <v>765022.32000000007</v>
      </c>
    </row>
    <row r="5" spans="1:24" s="7" customFormat="1" x14ac:dyDescent="0.3">
      <c r="A5" s="4" t="s">
        <v>11</v>
      </c>
      <c r="B5" s="4" t="s">
        <v>12</v>
      </c>
      <c r="C5" s="4" t="s">
        <v>10</v>
      </c>
      <c r="D5" s="5">
        <v>80802633</v>
      </c>
      <c r="E5" s="4" t="s">
        <v>8</v>
      </c>
      <c r="F5" s="8">
        <v>1305</v>
      </c>
      <c r="G5" s="17">
        <v>106.92</v>
      </c>
      <c r="H5" s="17">
        <v>139530.6</v>
      </c>
      <c r="I5" s="17">
        <v>100.68</v>
      </c>
      <c r="J5" s="17">
        <v>131387.40000000002</v>
      </c>
      <c r="K5" s="17">
        <v>106.92</v>
      </c>
      <c r="L5" s="17">
        <v>139530.6</v>
      </c>
      <c r="M5" s="22">
        <f t="shared" si="0"/>
        <v>314.52000000000004</v>
      </c>
      <c r="N5" s="22">
        <f t="shared" si="0"/>
        <v>410448.6</v>
      </c>
      <c r="O5" s="17">
        <v>115.08</v>
      </c>
      <c r="P5" s="17">
        <v>150179.4</v>
      </c>
      <c r="Q5" s="17">
        <v>110.88000000000001</v>
      </c>
      <c r="R5" s="17">
        <v>144698.40000000002</v>
      </c>
      <c r="S5" s="17">
        <v>110.88000000000001</v>
      </c>
      <c r="T5" s="17">
        <v>144698.40000000002</v>
      </c>
      <c r="U5" s="22">
        <f t="shared" si="1"/>
        <v>336.84000000000003</v>
      </c>
      <c r="V5" s="22">
        <f t="shared" si="1"/>
        <v>439576.20000000007</v>
      </c>
      <c r="W5" s="25">
        <f t="shared" si="2"/>
        <v>651.36000000000013</v>
      </c>
      <c r="X5" s="25">
        <f t="shared" si="3"/>
        <v>850024.8</v>
      </c>
    </row>
    <row r="6" spans="1:24" s="7" customFormat="1" x14ac:dyDescent="0.3">
      <c r="A6" s="4" t="s">
        <v>11</v>
      </c>
      <c r="B6" s="4" t="s">
        <v>12</v>
      </c>
      <c r="C6" s="4" t="s">
        <v>10</v>
      </c>
      <c r="D6" s="5">
        <v>86415798</v>
      </c>
      <c r="E6" s="4" t="s">
        <v>9</v>
      </c>
      <c r="F6" s="6">
        <f>652.5/2</f>
        <v>326.25</v>
      </c>
      <c r="G6" s="17">
        <v>213.84</v>
      </c>
      <c r="H6" s="17">
        <v>69765.3</v>
      </c>
      <c r="I6" s="17">
        <v>201.36</v>
      </c>
      <c r="J6" s="17">
        <v>65693.700000000012</v>
      </c>
      <c r="K6" s="17">
        <v>213.84</v>
      </c>
      <c r="L6" s="17">
        <v>69765.3</v>
      </c>
      <c r="M6" s="22">
        <f t="shared" si="0"/>
        <v>629.04000000000008</v>
      </c>
      <c r="N6" s="22">
        <f t="shared" si="0"/>
        <v>205224.3</v>
      </c>
      <c r="O6" s="17">
        <v>230.16</v>
      </c>
      <c r="P6" s="17">
        <v>75089.7</v>
      </c>
      <c r="Q6" s="17">
        <v>221.76000000000002</v>
      </c>
      <c r="R6" s="17">
        <v>72349.200000000012</v>
      </c>
      <c r="S6" s="17">
        <v>221.76000000000002</v>
      </c>
      <c r="T6" s="17">
        <v>72349.200000000012</v>
      </c>
      <c r="U6" s="22">
        <f t="shared" si="1"/>
        <v>673.68000000000006</v>
      </c>
      <c r="V6" s="22">
        <f t="shared" si="1"/>
        <v>219788.10000000003</v>
      </c>
      <c r="W6" s="25">
        <f t="shared" si="2"/>
        <v>1302.7200000000003</v>
      </c>
      <c r="X6" s="25">
        <f t="shared" si="3"/>
        <v>425012.4</v>
      </c>
    </row>
    <row r="7" spans="1:24" s="7" customFormat="1" x14ac:dyDescent="0.3">
      <c r="A7" s="4" t="s">
        <v>13</v>
      </c>
      <c r="B7" s="4" t="s">
        <v>12</v>
      </c>
      <c r="C7" s="4" t="s">
        <v>10</v>
      </c>
      <c r="D7" s="5">
        <v>81571686</v>
      </c>
      <c r="E7" s="4" t="s">
        <v>6</v>
      </c>
      <c r="F7" s="6">
        <v>652.5</v>
      </c>
      <c r="G7" s="17">
        <v>454.40999999999997</v>
      </c>
      <c r="H7" s="17">
        <v>296502.52499999997</v>
      </c>
      <c r="I7" s="17">
        <v>427.89</v>
      </c>
      <c r="J7" s="17">
        <v>279198.22499999998</v>
      </c>
      <c r="K7" s="17">
        <v>454.40999999999997</v>
      </c>
      <c r="L7" s="17">
        <v>296502.52499999997</v>
      </c>
      <c r="M7" s="22">
        <f t="shared" si="0"/>
        <v>1336.71</v>
      </c>
      <c r="N7" s="22">
        <f t="shared" si="0"/>
        <v>872203.27499999991</v>
      </c>
      <c r="O7" s="17">
        <v>489.09</v>
      </c>
      <c r="P7" s="17">
        <v>319131.22499999998</v>
      </c>
      <c r="Q7" s="17">
        <v>471.24000000000007</v>
      </c>
      <c r="R7" s="17">
        <v>307484.10000000003</v>
      </c>
      <c r="S7" s="17">
        <v>471.24000000000007</v>
      </c>
      <c r="T7" s="17">
        <v>307484.10000000003</v>
      </c>
      <c r="U7" s="22">
        <f t="shared" si="1"/>
        <v>1431.5700000000002</v>
      </c>
      <c r="V7" s="22">
        <f t="shared" si="1"/>
        <v>934099.42500000005</v>
      </c>
      <c r="W7" s="25">
        <f t="shared" si="2"/>
        <v>2768.28</v>
      </c>
      <c r="X7" s="25">
        <f t="shared" si="3"/>
        <v>1806302.7</v>
      </c>
    </row>
    <row r="8" spans="1:24" s="7" customFormat="1" x14ac:dyDescent="0.3">
      <c r="A8" s="4" t="s">
        <v>13</v>
      </c>
      <c r="B8" s="4" t="s">
        <v>12</v>
      </c>
      <c r="C8" s="4" t="s">
        <v>10</v>
      </c>
      <c r="D8" s="5">
        <v>80802625</v>
      </c>
      <c r="E8" s="4" t="s">
        <v>7</v>
      </c>
      <c r="F8" s="8">
        <v>1305</v>
      </c>
      <c r="G8" s="17">
        <v>127.59051724137933</v>
      </c>
      <c r="H8" s="17">
        <v>166505.62500000003</v>
      </c>
      <c r="I8" s="17">
        <v>120.14415708812263</v>
      </c>
      <c r="J8" s="17">
        <v>156788.12500000003</v>
      </c>
      <c r="K8" s="17">
        <v>127.59051724137933</v>
      </c>
      <c r="L8" s="17">
        <v>166505.62500000003</v>
      </c>
      <c r="M8" s="22">
        <f t="shared" si="0"/>
        <v>375.32519157088132</v>
      </c>
      <c r="N8" s="22">
        <f t="shared" si="0"/>
        <v>489799.37500000012</v>
      </c>
      <c r="O8" s="17">
        <v>137.32806513409963</v>
      </c>
      <c r="P8" s="17">
        <v>179213.12500000003</v>
      </c>
      <c r="Q8" s="17">
        <v>132.31609195402302</v>
      </c>
      <c r="R8" s="17">
        <v>172672.50000000006</v>
      </c>
      <c r="S8" s="17">
        <v>132.31609195402302</v>
      </c>
      <c r="T8" s="17">
        <v>172672.50000000006</v>
      </c>
      <c r="U8" s="22">
        <f t="shared" si="1"/>
        <v>401.96024904214568</v>
      </c>
      <c r="V8" s="22">
        <f t="shared" si="1"/>
        <v>524558.12500000023</v>
      </c>
      <c r="W8" s="25">
        <f t="shared" si="2"/>
        <v>777.28544061302705</v>
      </c>
      <c r="X8" s="25">
        <f t="shared" si="3"/>
        <v>1014357.5000000003</v>
      </c>
    </row>
    <row r="9" spans="1:24" s="7" customFormat="1" x14ac:dyDescent="0.3">
      <c r="A9" s="4" t="s">
        <v>13</v>
      </c>
      <c r="B9" s="4" t="s">
        <v>12</v>
      </c>
      <c r="C9" s="4" t="s">
        <v>10</v>
      </c>
      <c r="D9" s="5">
        <v>80802633</v>
      </c>
      <c r="E9" s="4" t="s">
        <v>8</v>
      </c>
      <c r="F9" s="8">
        <v>1305</v>
      </c>
      <c r="G9" s="17">
        <v>160.87500000000003</v>
      </c>
      <c r="H9" s="17">
        <v>209941.87500000003</v>
      </c>
      <c r="I9" s="17">
        <v>151.48611111111114</v>
      </c>
      <c r="J9" s="17">
        <v>197689.37500000003</v>
      </c>
      <c r="K9" s="17">
        <v>160.87500000000003</v>
      </c>
      <c r="L9" s="17">
        <v>209941.87500000003</v>
      </c>
      <c r="M9" s="22">
        <f t="shared" si="0"/>
        <v>473.2361111111112</v>
      </c>
      <c r="N9" s="22">
        <f t="shared" si="0"/>
        <v>617573.12500000012</v>
      </c>
      <c r="O9" s="17">
        <v>173.1527777777778</v>
      </c>
      <c r="P9" s="17">
        <v>225964.37500000003</v>
      </c>
      <c r="Q9" s="17">
        <v>166.83333333333337</v>
      </c>
      <c r="R9" s="17">
        <v>217717.50000000006</v>
      </c>
      <c r="S9" s="17">
        <v>166.83333333333337</v>
      </c>
      <c r="T9" s="17">
        <v>217717.50000000006</v>
      </c>
      <c r="U9" s="22">
        <f t="shared" si="1"/>
        <v>506.81944444444457</v>
      </c>
      <c r="V9" s="22">
        <f t="shared" si="1"/>
        <v>661399.37500000023</v>
      </c>
      <c r="W9" s="25">
        <f t="shared" si="2"/>
        <v>980.05555555555577</v>
      </c>
      <c r="X9" s="25">
        <f t="shared" si="3"/>
        <v>1278972.5000000005</v>
      </c>
    </row>
    <row r="10" spans="1:24" s="7" customFormat="1" x14ac:dyDescent="0.3">
      <c r="A10" s="4" t="s">
        <v>13</v>
      </c>
      <c r="B10" s="4" t="s">
        <v>12</v>
      </c>
      <c r="C10" s="4" t="s">
        <v>10</v>
      </c>
      <c r="D10" s="5">
        <v>86415798</v>
      </c>
      <c r="E10" s="4" t="s">
        <v>9</v>
      </c>
      <c r="F10" s="6">
        <f>652.5/2</f>
        <v>326.25</v>
      </c>
      <c r="G10" s="17">
        <v>244.08620689655174</v>
      </c>
      <c r="H10" s="17">
        <v>79633.125</v>
      </c>
      <c r="I10" s="17">
        <v>229.84099616858239</v>
      </c>
      <c r="J10" s="17">
        <v>74985.625</v>
      </c>
      <c r="K10" s="17">
        <v>244.08620689655174</v>
      </c>
      <c r="L10" s="17">
        <v>79633.125</v>
      </c>
      <c r="M10" s="22">
        <f t="shared" si="0"/>
        <v>718.01340996168585</v>
      </c>
      <c r="N10" s="22">
        <f t="shared" si="0"/>
        <v>234251.875</v>
      </c>
      <c r="O10" s="17">
        <v>262.71455938697318</v>
      </c>
      <c r="P10" s="17">
        <v>85710.625</v>
      </c>
      <c r="Q10" s="17">
        <v>253.12643678160924</v>
      </c>
      <c r="R10" s="17">
        <v>82582.500000000015</v>
      </c>
      <c r="S10" s="17">
        <v>253.12643678160924</v>
      </c>
      <c r="T10" s="17">
        <v>82582.500000000015</v>
      </c>
      <c r="U10" s="22">
        <f t="shared" si="1"/>
        <v>768.96743295019178</v>
      </c>
      <c r="V10" s="22">
        <f t="shared" si="1"/>
        <v>250875.625</v>
      </c>
      <c r="W10" s="25">
        <f t="shared" si="2"/>
        <v>1486.9808429118775</v>
      </c>
      <c r="X10" s="25">
        <f t="shared" si="3"/>
        <v>485127.5</v>
      </c>
    </row>
    <row r="11" spans="1:24" s="7" customFormat="1" x14ac:dyDescent="0.3">
      <c r="A11" s="4" t="s">
        <v>14</v>
      </c>
      <c r="B11" s="4" t="s">
        <v>12</v>
      </c>
      <c r="C11" s="4" t="s">
        <v>10</v>
      </c>
      <c r="D11" s="5">
        <v>81571686</v>
      </c>
      <c r="E11" s="4" t="s">
        <v>6</v>
      </c>
      <c r="F11" s="6">
        <v>652.5</v>
      </c>
      <c r="G11" s="17">
        <v>294.02999999999997</v>
      </c>
      <c r="H11" s="17">
        <v>191854.57499999998</v>
      </c>
      <c r="I11" s="17">
        <v>276.87</v>
      </c>
      <c r="J11" s="17">
        <v>180657.67500000002</v>
      </c>
      <c r="K11" s="17">
        <v>294.02999999999997</v>
      </c>
      <c r="L11" s="17">
        <v>191854.57499999998</v>
      </c>
      <c r="M11" s="22">
        <f t="shared" si="0"/>
        <v>864.93</v>
      </c>
      <c r="N11" s="22">
        <f t="shared" si="0"/>
        <v>564366.82499999995</v>
      </c>
      <c r="O11" s="17">
        <v>316.46999999999997</v>
      </c>
      <c r="P11" s="17">
        <v>206496.67499999999</v>
      </c>
      <c r="Q11" s="17">
        <v>304.92</v>
      </c>
      <c r="R11" s="17">
        <v>198960.30000000002</v>
      </c>
      <c r="S11" s="17">
        <v>304.92</v>
      </c>
      <c r="T11" s="17">
        <v>198960.30000000002</v>
      </c>
      <c r="U11" s="22">
        <f t="shared" si="1"/>
        <v>926.31</v>
      </c>
      <c r="V11" s="22">
        <f t="shared" si="1"/>
        <v>604417.27500000002</v>
      </c>
      <c r="W11" s="25">
        <f t="shared" si="2"/>
        <v>1791.2399999999998</v>
      </c>
      <c r="X11" s="25">
        <f t="shared" si="3"/>
        <v>1168784.1000000001</v>
      </c>
    </row>
    <row r="12" spans="1:24" s="7" customFormat="1" x14ac:dyDescent="0.3">
      <c r="A12" s="4" t="s">
        <v>14</v>
      </c>
      <c r="B12" s="4" t="s">
        <v>12</v>
      </c>
      <c r="C12" s="4" t="s">
        <v>10</v>
      </c>
      <c r="D12" s="5">
        <v>80802625</v>
      </c>
      <c r="E12" s="4" t="s">
        <v>7</v>
      </c>
      <c r="F12" s="8">
        <v>1305</v>
      </c>
      <c r="G12" s="17">
        <v>96.227999999999994</v>
      </c>
      <c r="H12" s="17">
        <v>125577.54</v>
      </c>
      <c r="I12" s="17">
        <v>90.612000000000009</v>
      </c>
      <c r="J12" s="17">
        <v>118248.66000000002</v>
      </c>
      <c r="K12" s="17">
        <v>96.227999999999994</v>
      </c>
      <c r="L12" s="17">
        <v>125577.54</v>
      </c>
      <c r="M12" s="22">
        <f t="shared" si="0"/>
        <v>283.06799999999998</v>
      </c>
      <c r="N12" s="22">
        <f t="shared" si="0"/>
        <v>369403.74</v>
      </c>
      <c r="O12" s="17">
        <v>103.572</v>
      </c>
      <c r="P12" s="17">
        <v>135161.46</v>
      </c>
      <c r="Q12" s="17">
        <v>99.792000000000016</v>
      </c>
      <c r="R12" s="17">
        <v>130228.56000000003</v>
      </c>
      <c r="S12" s="17">
        <v>99.792000000000016</v>
      </c>
      <c r="T12" s="17">
        <v>130228.56000000003</v>
      </c>
      <c r="U12" s="22">
        <f t="shared" si="1"/>
        <v>303.15600000000006</v>
      </c>
      <c r="V12" s="22">
        <f t="shared" si="1"/>
        <v>395618.58000000007</v>
      </c>
      <c r="W12" s="25">
        <f t="shared" si="2"/>
        <v>586.22400000000005</v>
      </c>
      <c r="X12" s="25">
        <f t="shared" si="3"/>
        <v>765022.32000000007</v>
      </c>
    </row>
    <row r="13" spans="1:24" s="7" customFormat="1" x14ac:dyDescent="0.3">
      <c r="A13" s="4" t="s">
        <v>14</v>
      </c>
      <c r="B13" s="4" t="s">
        <v>12</v>
      </c>
      <c r="C13" s="4" t="s">
        <v>10</v>
      </c>
      <c r="D13" s="5">
        <v>80802633</v>
      </c>
      <c r="E13" s="4" t="s">
        <v>8</v>
      </c>
      <c r="F13" s="8">
        <v>1305</v>
      </c>
      <c r="G13" s="17">
        <v>106.92</v>
      </c>
      <c r="H13" s="17">
        <v>139530.6</v>
      </c>
      <c r="I13" s="17">
        <v>100.68</v>
      </c>
      <c r="J13" s="17">
        <v>131387.40000000002</v>
      </c>
      <c r="K13" s="17">
        <v>106.92</v>
      </c>
      <c r="L13" s="17">
        <v>139530.6</v>
      </c>
      <c r="M13" s="22">
        <f t="shared" si="0"/>
        <v>314.52000000000004</v>
      </c>
      <c r="N13" s="22">
        <f t="shared" si="0"/>
        <v>410448.6</v>
      </c>
      <c r="O13" s="17">
        <v>115.08</v>
      </c>
      <c r="P13" s="17">
        <v>150179.4</v>
      </c>
      <c r="Q13" s="17">
        <v>110.88000000000001</v>
      </c>
      <c r="R13" s="17">
        <v>144698.40000000002</v>
      </c>
      <c r="S13" s="17">
        <v>110.88000000000001</v>
      </c>
      <c r="T13" s="17">
        <v>144698.40000000002</v>
      </c>
      <c r="U13" s="22">
        <f t="shared" si="1"/>
        <v>336.84000000000003</v>
      </c>
      <c r="V13" s="22">
        <f t="shared" si="1"/>
        <v>439576.20000000007</v>
      </c>
      <c r="W13" s="25">
        <f t="shared" si="2"/>
        <v>651.36000000000013</v>
      </c>
      <c r="X13" s="25">
        <f t="shared" si="3"/>
        <v>850024.8</v>
      </c>
    </row>
    <row r="14" spans="1:24" s="7" customFormat="1" x14ac:dyDescent="0.3">
      <c r="A14" s="4" t="s">
        <v>14</v>
      </c>
      <c r="B14" s="4" t="s">
        <v>12</v>
      </c>
      <c r="C14" s="4" t="s">
        <v>10</v>
      </c>
      <c r="D14" s="5">
        <v>86415798</v>
      </c>
      <c r="E14" s="4" t="s">
        <v>9</v>
      </c>
      <c r="F14" s="6">
        <f>652.5/2</f>
        <v>326.25</v>
      </c>
      <c r="G14" s="17">
        <v>213.84</v>
      </c>
      <c r="H14" s="17">
        <v>69765.3</v>
      </c>
      <c r="I14" s="17">
        <v>201.36</v>
      </c>
      <c r="J14" s="17">
        <v>65693.700000000012</v>
      </c>
      <c r="K14" s="17">
        <v>213.84</v>
      </c>
      <c r="L14" s="17">
        <v>69765.3</v>
      </c>
      <c r="M14" s="22">
        <f t="shared" si="0"/>
        <v>629.04000000000008</v>
      </c>
      <c r="N14" s="22">
        <f t="shared" si="0"/>
        <v>205224.3</v>
      </c>
      <c r="O14" s="17">
        <v>230.16</v>
      </c>
      <c r="P14" s="17">
        <v>75089.7</v>
      </c>
      <c r="Q14" s="17">
        <v>221.76000000000002</v>
      </c>
      <c r="R14" s="17">
        <v>72349.200000000012</v>
      </c>
      <c r="S14" s="17">
        <v>221.76000000000002</v>
      </c>
      <c r="T14" s="17">
        <v>72349.200000000012</v>
      </c>
      <c r="U14" s="22">
        <f t="shared" si="1"/>
        <v>673.68000000000006</v>
      </c>
      <c r="V14" s="22">
        <f t="shared" si="1"/>
        <v>219788.10000000003</v>
      </c>
      <c r="W14" s="25">
        <f t="shared" si="2"/>
        <v>1302.7200000000003</v>
      </c>
      <c r="X14" s="25">
        <f t="shared" si="3"/>
        <v>425012.4</v>
      </c>
    </row>
    <row r="15" spans="1:24" s="37" customFormat="1" x14ac:dyDescent="0.3">
      <c r="A15" s="33" t="s">
        <v>15</v>
      </c>
      <c r="B15" s="33" t="s">
        <v>12</v>
      </c>
      <c r="C15" s="33" t="s">
        <v>10</v>
      </c>
      <c r="D15" s="34">
        <v>81571686</v>
      </c>
      <c r="E15" s="33" t="s">
        <v>6</v>
      </c>
      <c r="F15" s="35">
        <v>652.5</v>
      </c>
      <c r="G15" s="36">
        <v>294.02999999999997</v>
      </c>
      <c r="H15" s="36">
        <v>191854.57499999998</v>
      </c>
      <c r="I15" s="36">
        <v>276.87</v>
      </c>
      <c r="J15" s="36">
        <v>180657.67500000002</v>
      </c>
      <c r="K15" s="36">
        <v>294.02999999999997</v>
      </c>
      <c r="L15" s="36">
        <v>191854.57499999998</v>
      </c>
      <c r="M15" s="36">
        <f t="shared" si="0"/>
        <v>864.93</v>
      </c>
      <c r="N15" s="36">
        <f t="shared" si="0"/>
        <v>564366.82499999995</v>
      </c>
      <c r="O15" s="36">
        <v>316.46999999999997</v>
      </c>
      <c r="P15" s="36">
        <v>206496.67499999999</v>
      </c>
      <c r="Q15" s="36">
        <v>304.92</v>
      </c>
      <c r="R15" s="36">
        <v>198960.30000000002</v>
      </c>
      <c r="S15" s="36">
        <v>304.92</v>
      </c>
      <c r="T15" s="36">
        <v>198960.30000000002</v>
      </c>
      <c r="U15" s="36">
        <f t="shared" si="1"/>
        <v>926.31</v>
      </c>
      <c r="V15" s="36">
        <f t="shared" si="1"/>
        <v>604417.27500000002</v>
      </c>
      <c r="W15" s="36">
        <f t="shared" si="2"/>
        <v>1791.2399999999998</v>
      </c>
      <c r="X15" s="36">
        <f t="shared" si="3"/>
        <v>1168784.1000000001</v>
      </c>
    </row>
    <row r="16" spans="1:24" s="37" customFormat="1" x14ac:dyDescent="0.3">
      <c r="A16" s="33" t="s">
        <v>15</v>
      </c>
      <c r="B16" s="33" t="s">
        <v>12</v>
      </c>
      <c r="C16" s="33" t="s">
        <v>10</v>
      </c>
      <c r="D16" s="34">
        <v>80802625</v>
      </c>
      <c r="E16" s="33" t="s">
        <v>7</v>
      </c>
      <c r="F16" s="38">
        <v>1305</v>
      </c>
      <c r="G16" s="36">
        <v>96.227999999999994</v>
      </c>
      <c r="H16" s="36">
        <v>125577.54</v>
      </c>
      <c r="I16" s="36">
        <v>90.612000000000009</v>
      </c>
      <c r="J16" s="36">
        <v>118248.66000000002</v>
      </c>
      <c r="K16" s="36">
        <v>96.227999999999994</v>
      </c>
      <c r="L16" s="36">
        <v>125577.54</v>
      </c>
      <c r="M16" s="36">
        <f t="shared" si="0"/>
        <v>283.06799999999998</v>
      </c>
      <c r="N16" s="36">
        <f t="shared" si="0"/>
        <v>369403.74</v>
      </c>
      <c r="O16" s="36">
        <v>103.572</v>
      </c>
      <c r="P16" s="36">
        <v>135161.46</v>
      </c>
      <c r="Q16" s="36">
        <v>99.792000000000016</v>
      </c>
      <c r="R16" s="36">
        <v>130228.56000000003</v>
      </c>
      <c r="S16" s="36">
        <v>99.792000000000016</v>
      </c>
      <c r="T16" s="36">
        <v>130228.56000000003</v>
      </c>
      <c r="U16" s="36">
        <f t="shared" si="1"/>
        <v>303.15600000000006</v>
      </c>
      <c r="V16" s="36">
        <f t="shared" si="1"/>
        <v>395618.58000000007</v>
      </c>
      <c r="W16" s="36">
        <f t="shared" si="2"/>
        <v>586.22400000000005</v>
      </c>
      <c r="X16" s="36">
        <f t="shared" si="3"/>
        <v>765022.32000000007</v>
      </c>
    </row>
    <row r="17" spans="1:28" s="37" customFormat="1" x14ac:dyDescent="0.3">
      <c r="A17" s="33" t="s">
        <v>15</v>
      </c>
      <c r="B17" s="33" t="s">
        <v>12</v>
      </c>
      <c r="C17" s="33" t="s">
        <v>10</v>
      </c>
      <c r="D17" s="34">
        <v>80802633</v>
      </c>
      <c r="E17" s="33" t="s">
        <v>8</v>
      </c>
      <c r="F17" s="38">
        <v>1305</v>
      </c>
      <c r="G17" s="36">
        <v>106.92</v>
      </c>
      <c r="H17" s="36">
        <v>139530.6</v>
      </c>
      <c r="I17" s="36">
        <v>100.68</v>
      </c>
      <c r="J17" s="36">
        <v>131387.40000000002</v>
      </c>
      <c r="K17" s="36">
        <v>106.92</v>
      </c>
      <c r="L17" s="36">
        <v>139530.6</v>
      </c>
      <c r="M17" s="36">
        <f t="shared" si="0"/>
        <v>314.52000000000004</v>
      </c>
      <c r="N17" s="36">
        <f t="shared" si="0"/>
        <v>410448.6</v>
      </c>
      <c r="O17" s="36">
        <v>115.08</v>
      </c>
      <c r="P17" s="36">
        <v>150179.4</v>
      </c>
      <c r="Q17" s="36">
        <v>110.88000000000001</v>
      </c>
      <c r="R17" s="36">
        <v>144698.40000000002</v>
      </c>
      <c r="S17" s="36">
        <v>110.88000000000001</v>
      </c>
      <c r="T17" s="36">
        <v>144698.40000000002</v>
      </c>
      <c r="U17" s="36">
        <f t="shared" si="1"/>
        <v>336.84000000000003</v>
      </c>
      <c r="V17" s="36">
        <f t="shared" si="1"/>
        <v>439576.20000000007</v>
      </c>
      <c r="W17" s="36">
        <f t="shared" si="2"/>
        <v>651.36000000000013</v>
      </c>
      <c r="X17" s="36">
        <f t="shared" si="3"/>
        <v>850024.8</v>
      </c>
    </row>
    <row r="18" spans="1:28" s="37" customFormat="1" x14ac:dyDescent="0.3">
      <c r="A18" s="33" t="s">
        <v>15</v>
      </c>
      <c r="B18" s="33" t="s">
        <v>12</v>
      </c>
      <c r="C18" s="33" t="s">
        <v>10</v>
      </c>
      <c r="D18" s="34">
        <v>86415798</v>
      </c>
      <c r="E18" s="33" t="s">
        <v>9</v>
      </c>
      <c r="F18" s="35">
        <f>652.5/2</f>
        <v>326.25</v>
      </c>
      <c r="G18" s="36">
        <v>213.84</v>
      </c>
      <c r="H18" s="36">
        <v>69765.3</v>
      </c>
      <c r="I18" s="36">
        <v>201.36</v>
      </c>
      <c r="J18" s="36">
        <v>65693.700000000012</v>
      </c>
      <c r="K18" s="36">
        <v>213.84</v>
      </c>
      <c r="L18" s="36">
        <v>69765.3</v>
      </c>
      <c r="M18" s="36">
        <f t="shared" si="0"/>
        <v>629.04000000000008</v>
      </c>
      <c r="N18" s="36">
        <f t="shared" si="0"/>
        <v>205224.3</v>
      </c>
      <c r="O18" s="36">
        <v>230.16</v>
      </c>
      <c r="P18" s="36">
        <v>75089.7</v>
      </c>
      <c r="Q18" s="36">
        <v>221.76000000000002</v>
      </c>
      <c r="R18" s="36">
        <v>72349.200000000012</v>
      </c>
      <c r="S18" s="36">
        <v>221.76000000000002</v>
      </c>
      <c r="T18" s="36">
        <v>72349.200000000012</v>
      </c>
      <c r="U18" s="36">
        <f t="shared" si="1"/>
        <v>673.68000000000006</v>
      </c>
      <c r="V18" s="36">
        <f t="shared" si="1"/>
        <v>219788.10000000003</v>
      </c>
      <c r="W18" s="36">
        <f t="shared" si="2"/>
        <v>1302.7200000000003</v>
      </c>
      <c r="X18" s="36">
        <f t="shared" si="3"/>
        <v>425012.4</v>
      </c>
    </row>
    <row r="19" spans="1:28" x14ac:dyDescent="0.3">
      <c r="A19" s="3"/>
      <c r="B19" s="3"/>
      <c r="C19" s="3"/>
      <c r="D19" s="3"/>
      <c r="E19" s="3"/>
      <c r="F19" s="3"/>
      <c r="G19" s="18"/>
      <c r="H19" s="18">
        <f>SUM(H15:H18)</f>
        <v>526728.01500000001</v>
      </c>
      <c r="I19" s="18"/>
      <c r="J19" s="18">
        <f>SUM(J15:J18)</f>
        <v>495987.43500000006</v>
      </c>
      <c r="K19" s="18"/>
      <c r="L19" s="18">
        <f>SUM(L15:L18)</f>
        <v>526728.01500000001</v>
      </c>
      <c r="M19" s="23"/>
      <c r="N19" s="23"/>
      <c r="O19" s="18"/>
      <c r="P19" s="18"/>
      <c r="Q19" s="18"/>
      <c r="R19" s="18"/>
      <c r="S19" s="18"/>
      <c r="T19" s="18"/>
      <c r="U19" s="23"/>
      <c r="V19" s="23"/>
      <c r="W19" s="26"/>
      <c r="X19" s="26"/>
    </row>
    <row r="20" spans="1:28" x14ac:dyDescent="0.3">
      <c r="AA20" t="s">
        <v>101</v>
      </c>
    </row>
    <row r="22" spans="1:28" x14ac:dyDescent="0.3">
      <c r="P22" s="10" t="s">
        <v>93</v>
      </c>
      <c r="R22" s="10" t="s">
        <v>86</v>
      </c>
    </row>
    <row r="23" spans="1:28" x14ac:dyDescent="0.3">
      <c r="N23" s="10" t="s">
        <v>75</v>
      </c>
      <c r="O23" s="10">
        <f>M15/3</f>
        <v>288.31</v>
      </c>
      <c r="P23" s="10" t="s">
        <v>92</v>
      </c>
      <c r="Q23" s="10">
        <f>288-37</f>
        <v>251</v>
      </c>
      <c r="R23" s="10">
        <v>125</v>
      </c>
      <c r="S23" s="10" t="s">
        <v>79</v>
      </c>
      <c r="T23" s="10" t="s">
        <v>87</v>
      </c>
      <c r="U23" s="10" t="s">
        <v>80</v>
      </c>
      <c r="W23" s="10">
        <f>R23*1305</f>
        <v>163125</v>
      </c>
    </row>
    <row r="24" spans="1:28" x14ac:dyDescent="0.3">
      <c r="N24" s="10" t="s">
        <v>76</v>
      </c>
      <c r="O24" s="10">
        <f t="shared" ref="O24:O27" si="4">M16/3</f>
        <v>94.355999999999995</v>
      </c>
      <c r="P24" s="10" t="s">
        <v>92</v>
      </c>
      <c r="Q24" s="10">
        <f>94-11</f>
        <v>83</v>
      </c>
      <c r="R24" s="10">
        <v>45</v>
      </c>
      <c r="S24" s="10" t="s">
        <v>83</v>
      </c>
      <c r="U24" s="10" t="s">
        <v>84</v>
      </c>
      <c r="V24" s="10" t="s">
        <v>81</v>
      </c>
      <c r="W24" s="10">
        <f>45*1305</f>
        <v>58725</v>
      </c>
      <c r="Y24">
        <v>20</v>
      </c>
      <c r="Z24" t="s">
        <v>94</v>
      </c>
      <c r="AA24" t="s">
        <v>95</v>
      </c>
    </row>
    <row r="25" spans="1:28" x14ac:dyDescent="0.3">
      <c r="R25" s="10">
        <v>30</v>
      </c>
      <c r="S25" s="10" t="s">
        <v>83</v>
      </c>
      <c r="U25" s="10" t="s">
        <v>84</v>
      </c>
      <c r="V25" s="10" t="s">
        <v>82</v>
      </c>
      <c r="Y25">
        <v>5</v>
      </c>
      <c r="Z25" t="s">
        <v>96</v>
      </c>
      <c r="AB25" t="s">
        <v>97</v>
      </c>
    </row>
    <row r="28" spans="1:28" x14ac:dyDescent="0.3">
      <c r="N28" s="10" t="s">
        <v>77</v>
      </c>
      <c r="O28" s="10">
        <f>M17/3</f>
        <v>104.84000000000002</v>
      </c>
      <c r="P28" s="10" t="s">
        <v>92</v>
      </c>
      <c r="Q28" s="10">
        <f>315/3</f>
        <v>105</v>
      </c>
    </row>
    <row r="29" spans="1:28" x14ac:dyDescent="0.3">
      <c r="Q29" s="10">
        <f>105-24</f>
        <v>81</v>
      </c>
      <c r="R29" s="10">
        <v>45</v>
      </c>
      <c r="S29" s="10" t="s">
        <v>83</v>
      </c>
      <c r="T29" s="10" t="s">
        <v>85</v>
      </c>
      <c r="U29" s="10" t="s">
        <v>84</v>
      </c>
      <c r="V29" s="10" t="s">
        <v>82</v>
      </c>
      <c r="W29" s="10">
        <f>1305*42</f>
        <v>54810</v>
      </c>
      <c r="Y29">
        <v>20</v>
      </c>
      <c r="Z29" t="s">
        <v>94</v>
      </c>
      <c r="AA29" t="s">
        <v>98</v>
      </c>
    </row>
    <row r="30" spans="1:28" x14ac:dyDescent="0.3">
      <c r="S30" s="10" t="s">
        <v>83</v>
      </c>
      <c r="T30" s="10" t="s">
        <v>85</v>
      </c>
      <c r="U30" s="10" t="s">
        <v>84</v>
      </c>
      <c r="V30" s="10" t="s">
        <v>81</v>
      </c>
      <c r="Y30">
        <v>5</v>
      </c>
      <c r="Z30" t="s">
        <v>99</v>
      </c>
      <c r="AA30" t="s">
        <v>100</v>
      </c>
    </row>
    <row r="33" spans="14:29" x14ac:dyDescent="0.3">
      <c r="N33" s="10" t="s">
        <v>78</v>
      </c>
      <c r="O33" s="10">
        <f>M18/3</f>
        <v>209.68000000000004</v>
      </c>
      <c r="P33" s="10" t="s">
        <v>92</v>
      </c>
      <c r="Q33" s="10">
        <f>O33-45</f>
        <v>164.68000000000004</v>
      </c>
    </row>
    <row r="34" spans="14:29" x14ac:dyDescent="0.3">
      <c r="Q34" s="10">
        <f>165/4</f>
        <v>41.25</v>
      </c>
      <c r="S34" s="10" t="s">
        <v>88</v>
      </c>
      <c r="T34" s="10" t="s">
        <v>89</v>
      </c>
      <c r="U34" s="10" t="s">
        <v>84</v>
      </c>
      <c r="V34" s="10" t="s">
        <v>90</v>
      </c>
      <c r="W34" s="10">
        <f>41*1305</f>
        <v>53505</v>
      </c>
      <c r="Z34">
        <v>20</v>
      </c>
      <c r="AA34" t="s">
        <v>102</v>
      </c>
      <c r="AB34" t="s">
        <v>94</v>
      </c>
      <c r="AC34" t="s">
        <v>103</v>
      </c>
    </row>
    <row r="35" spans="14:29" x14ac:dyDescent="0.3">
      <c r="V35" s="10" t="s">
        <v>91</v>
      </c>
    </row>
  </sheetData>
  <autoFilter ref="A2:N18" xr:uid="{070B4A95-54DF-4201-9E7C-74AD1EE4C5E4}"/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3FB4-B282-4ABA-BB10-66A3B11D6DE6}">
  <dimension ref="A4:U7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5" sqref="E15"/>
    </sheetView>
  </sheetViews>
  <sheetFormatPr defaultRowHeight="13" x14ac:dyDescent="0.3"/>
  <cols>
    <col min="1" max="1" width="15" bestFit="1" customWidth="1"/>
    <col min="2" max="2" width="20" bestFit="1" customWidth="1"/>
    <col min="3" max="3" width="14.296875" bestFit="1" customWidth="1"/>
    <col min="4" max="4" width="9.296875" style="11" bestFit="1" customWidth="1"/>
    <col min="5" max="5" width="10" style="11" customWidth="1"/>
    <col min="6" max="6" width="9.296875" style="11" bestFit="1" customWidth="1"/>
    <col min="7" max="7" width="10.3984375" style="11" bestFit="1" customWidth="1"/>
    <col min="8" max="8" width="9.296875" style="11" bestFit="1" customWidth="1"/>
    <col min="9" max="9" width="10.3984375" style="11" bestFit="1" customWidth="1"/>
    <col min="10" max="10" width="8.69921875" style="11" customWidth="1"/>
    <col min="11" max="11" width="11.296875" style="11" bestFit="1" customWidth="1"/>
    <col min="12" max="12" width="9.8984375" customWidth="1"/>
    <col min="13" max="13" width="10.296875" bestFit="1" customWidth="1"/>
    <col min="15" max="15" width="10.296875" bestFit="1" customWidth="1"/>
    <col min="17" max="17" width="10.296875" bestFit="1" customWidth="1"/>
    <col min="19" max="19" width="11.296875" bestFit="1" customWidth="1"/>
    <col min="21" max="21" width="11.296875" bestFit="1" customWidth="1"/>
  </cols>
  <sheetData>
    <row r="4" spans="1:21" x14ac:dyDescent="0.3">
      <c r="D4" s="12" t="s">
        <v>20</v>
      </c>
      <c r="J4" s="19"/>
      <c r="K4" s="19"/>
      <c r="L4" s="11"/>
      <c r="M4" s="11"/>
      <c r="N4" s="11"/>
      <c r="O4" s="11"/>
      <c r="P4" s="11"/>
      <c r="Q4" s="11"/>
      <c r="R4" s="19"/>
      <c r="S4" s="19"/>
      <c r="T4" s="20"/>
      <c r="U4" s="20"/>
    </row>
    <row r="5" spans="1:21" s="29" customFormat="1" ht="26" x14ac:dyDescent="0.3">
      <c r="A5" s="27" t="s">
        <v>2</v>
      </c>
      <c r="B5" s="27" t="s">
        <v>1</v>
      </c>
      <c r="C5" s="27" t="s">
        <v>0</v>
      </c>
      <c r="D5" s="28" t="s">
        <v>57</v>
      </c>
      <c r="E5" s="28" t="s">
        <v>58</v>
      </c>
      <c r="F5" s="28" t="s">
        <v>59</v>
      </c>
      <c r="G5" s="28" t="s">
        <v>60</v>
      </c>
      <c r="H5" s="28" t="s">
        <v>61</v>
      </c>
      <c r="I5" s="28" t="s">
        <v>62</v>
      </c>
      <c r="J5" s="30" t="s">
        <v>63</v>
      </c>
      <c r="K5" s="30" t="s">
        <v>64</v>
      </c>
      <c r="L5" s="28" t="s">
        <v>65</v>
      </c>
      <c r="M5" s="28" t="s">
        <v>66</v>
      </c>
      <c r="N5" s="28" t="s">
        <v>67</v>
      </c>
      <c r="O5" s="28" t="s">
        <v>68</v>
      </c>
      <c r="P5" s="28" t="s">
        <v>69</v>
      </c>
      <c r="Q5" s="28" t="s">
        <v>70</v>
      </c>
      <c r="R5" s="30" t="s">
        <v>71</v>
      </c>
      <c r="S5" s="30" t="s">
        <v>72</v>
      </c>
      <c r="T5" s="31" t="s">
        <v>73</v>
      </c>
      <c r="U5" s="31" t="s">
        <v>74</v>
      </c>
    </row>
    <row r="6" spans="1:21" x14ac:dyDescent="0.3">
      <c r="A6" t="s">
        <v>10</v>
      </c>
      <c r="B6" t="s">
        <v>12</v>
      </c>
      <c r="C6" t="s">
        <v>11</v>
      </c>
      <c r="D6" s="11">
        <v>711.01800000000003</v>
      </c>
      <c r="E6" s="11">
        <v>526728.01500000001</v>
      </c>
      <c r="F6" s="11">
        <v>669.52200000000005</v>
      </c>
      <c r="G6" s="11">
        <v>495987.43500000006</v>
      </c>
      <c r="H6" s="11">
        <v>711.01800000000003</v>
      </c>
      <c r="I6" s="11">
        <v>526728.01500000001</v>
      </c>
      <c r="J6" s="11">
        <v>2091.558</v>
      </c>
      <c r="K6" s="11">
        <v>1549443.4650000001</v>
      </c>
      <c r="L6" s="11">
        <v>765.28199999999993</v>
      </c>
      <c r="M6" s="11">
        <v>566927.23499999999</v>
      </c>
      <c r="N6" s="11">
        <v>737.35200000000009</v>
      </c>
      <c r="O6" s="11">
        <v>546236.46000000008</v>
      </c>
      <c r="P6" s="11">
        <v>737.35200000000009</v>
      </c>
      <c r="Q6" s="11">
        <v>546236.46000000008</v>
      </c>
      <c r="R6" s="11">
        <v>2239.9859999999999</v>
      </c>
      <c r="S6" s="11">
        <v>1659400.1550000003</v>
      </c>
      <c r="T6" s="11">
        <v>4331.5439999999999</v>
      </c>
      <c r="U6" s="11">
        <v>3208843.62</v>
      </c>
    </row>
    <row r="7" spans="1:21" x14ac:dyDescent="0.3">
      <c r="C7" t="s">
        <v>13</v>
      </c>
      <c r="D7" s="11">
        <v>986.96172413793101</v>
      </c>
      <c r="E7" s="11">
        <v>752583.15</v>
      </c>
      <c r="F7" s="11">
        <v>929.36126436781603</v>
      </c>
      <c r="G7" s="11">
        <v>708661.35</v>
      </c>
      <c r="H7" s="11">
        <v>986.96172413793101</v>
      </c>
      <c r="I7" s="11">
        <v>752583.15</v>
      </c>
      <c r="J7" s="11">
        <v>2903.2847126436782</v>
      </c>
      <c r="K7" s="11">
        <v>2213827.65</v>
      </c>
      <c r="L7" s="11">
        <v>1062.2854022988506</v>
      </c>
      <c r="M7" s="11">
        <v>810019.35</v>
      </c>
      <c r="N7" s="11">
        <v>1023.5158620689656</v>
      </c>
      <c r="O7" s="11">
        <v>780456.60000000009</v>
      </c>
      <c r="P7" s="11">
        <v>1023.5158620689656</v>
      </c>
      <c r="Q7" s="11">
        <v>780456.60000000009</v>
      </c>
      <c r="R7" s="11">
        <v>3109.3171264367825</v>
      </c>
      <c r="S7" s="11">
        <v>2370932.5500000007</v>
      </c>
      <c r="T7" s="11">
        <v>6012.6018390804602</v>
      </c>
      <c r="U7" s="11">
        <v>4584760.2000000011</v>
      </c>
    </row>
    <row r="8" spans="1:21" x14ac:dyDescent="0.3">
      <c r="C8" t="s">
        <v>14</v>
      </c>
      <c r="D8" s="11">
        <v>711.01800000000003</v>
      </c>
      <c r="E8" s="11">
        <v>526728.01500000001</v>
      </c>
      <c r="F8" s="11">
        <v>669.52200000000005</v>
      </c>
      <c r="G8" s="11">
        <v>495987.43500000006</v>
      </c>
      <c r="H8" s="11">
        <v>711.01800000000003</v>
      </c>
      <c r="I8" s="11">
        <v>526728.01500000001</v>
      </c>
      <c r="J8" s="11">
        <v>2091.558</v>
      </c>
      <c r="K8" s="11">
        <v>1549443.4650000001</v>
      </c>
      <c r="L8" s="11">
        <v>765.28199999999993</v>
      </c>
      <c r="M8" s="11">
        <v>566927.23499999999</v>
      </c>
      <c r="N8" s="11">
        <v>737.35200000000009</v>
      </c>
      <c r="O8" s="11">
        <v>546236.46000000008</v>
      </c>
      <c r="P8" s="11">
        <v>737.35200000000009</v>
      </c>
      <c r="Q8" s="11">
        <v>546236.46000000008</v>
      </c>
      <c r="R8" s="11">
        <v>2239.9859999999999</v>
      </c>
      <c r="S8" s="11">
        <v>1659400.1550000003</v>
      </c>
      <c r="T8" s="11">
        <v>4331.5439999999999</v>
      </c>
      <c r="U8" s="11">
        <v>3208843.62</v>
      </c>
    </row>
    <row r="9" spans="1:21" x14ac:dyDescent="0.3">
      <c r="C9" t="s">
        <v>15</v>
      </c>
      <c r="D9" s="11">
        <v>711.01800000000003</v>
      </c>
      <c r="E9" s="11">
        <v>526728.01500000001</v>
      </c>
      <c r="F9" s="11">
        <v>669.52200000000005</v>
      </c>
      <c r="G9" s="11">
        <v>495987.43500000006</v>
      </c>
      <c r="H9" s="11">
        <v>711.01800000000003</v>
      </c>
      <c r="I9" s="11">
        <v>526728.01500000001</v>
      </c>
      <c r="J9" s="11">
        <v>2091.558</v>
      </c>
      <c r="K9" s="11">
        <v>1549443.4650000001</v>
      </c>
      <c r="L9" s="11">
        <v>765.28199999999993</v>
      </c>
      <c r="M9" s="11">
        <v>566927.23499999999</v>
      </c>
      <c r="N9" s="11">
        <v>737.35200000000009</v>
      </c>
      <c r="O9" s="11">
        <v>546236.46000000008</v>
      </c>
      <c r="P9" s="11">
        <v>737.35200000000009</v>
      </c>
      <c r="Q9" s="11">
        <v>546236.46000000008</v>
      </c>
      <c r="R9" s="11">
        <v>2239.9859999999999</v>
      </c>
      <c r="S9" s="11">
        <v>1659400.1550000003</v>
      </c>
      <c r="T9" s="11">
        <v>4331.5439999999999</v>
      </c>
      <c r="U9" s="11">
        <v>3208843.62</v>
      </c>
    </row>
    <row r="10" spans="1:21" x14ac:dyDescent="0.3">
      <c r="B10" s="9" t="s">
        <v>19</v>
      </c>
      <c r="C10" s="9"/>
      <c r="D10" s="13">
        <v>3120.0157241379311</v>
      </c>
      <c r="E10" s="13">
        <v>2332767.1950000003</v>
      </c>
      <c r="F10" s="13">
        <v>2937.927264367816</v>
      </c>
      <c r="G10" s="13">
        <v>2196623.6550000003</v>
      </c>
      <c r="H10" s="13">
        <v>3120.0157241379311</v>
      </c>
      <c r="I10" s="13">
        <v>2332767.1950000003</v>
      </c>
      <c r="J10" s="13">
        <v>9177.9587126436782</v>
      </c>
      <c r="K10" s="13">
        <v>6862158.0449999999</v>
      </c>
      <c r="L10" s="13">
        <v>3358.1314022988508</v>
      </c>
      <c r="M10" s="13">
        <v>2510801.0549999997</v>
      </c>
      <c r="N10" s="13">
        <v>3235.5718620689659</v>
      </c>
      <c r="O10" s="13">
        <v>2419165.98</v>
      </c>
      <c r="P10" s="13">
        <v>3235.5718620689659</v>
      </c>
      <c r="Q10" s="13">
        <v>2419165.98</v>
      </c>
      <c r="R10" s="13">
        <v>9829.2751264367816</v>
      </c>
      <c r="S10" s="13">
        <v>7349133.0150000015</v>
      </c>
      <c r="T10" s="13">
        <v>19007.233839080458</v>
      </c>
      <c r="U10" s="13">
        <v>14211291.060000002</v>
      </c>
    </row>
    <row r="11" spans="1:21" x14ac:dyDescent="0.3">
      <c r="A11" t="s">
        <v>18</v>
      </c>
      <c r="D11" s="11">
        <v>3120.0157241379311</v>
      </c>
      <c r="E11" s="11">
        <v>2332767.1950000003</v>
      </c>
      <c r="F11" s="11">
        <v>2937.927264367816</v>
      </c>
      <c r="G11" s="11">
        <v>2196623.6550000003</v>
      </c>
      <c r="H11" s="11">
        <v>3120.0157241379311</v>
      </c>
      <c r="I11" s="11">
        <v>2332767.1950000003</v>
      </c>
      <c r="J11" s="11">
        <v>9177.9587126436782</v>
      </c>
      <c r="K11" s="11">
        <v>6862158.0449999999</v>
      </c>
      <c r="L11" s="11">
        <v>3358.1314022988508</v>
      </c>
      <c r="M11" s="11">
        <v>2510801.0549999997</v>
      </c>
      <c r="N11" s="11">
        <v>3235.5718620689659</v>
      </c>
      <c r="O11" s="11">
        <v>2419165.98</v>
      </c>
      <c r="P11" s="11">
        <v>3235.5718620689659</v>
      </c>
      <c r="Q11" s="11">
        <v>2419165.98</v>
      </c>
      <c r="R11" s="11">
        <v>9829.2751264367816</v>
      </c>
      <c r="S11" s="11">
        <v>7349133.0150000015</v>
      </c>
      <c r="T11" s="11">
        <v>19007.233839080458</v>
      </c>
      <c r="U11" s="11">
        <v>14211291.060000002</v>
      </c>
    </row>
    <row r="12" spans="1:21" x14ac:dyDescent="0.3">
      <c r="A12" t="s">
        <v>17</v>
      </c>
      <c r="D12" s="11">
        <v>3120.0157241379311</v>
      </c>
      <c r="E12" s="11">
        <v>2332767.1950000003</v>
      </c>
      <c r="F12" s="11">
        <v>2937.927264367816</v>
      </c>
      <c r="G12" s="11">
        <v>2196623.6550000003</v>
      </c>
      <c r="H12" s="11">
        <v>3120.0157241379311</v>
      </c>
      <c r="I12" s="11">
        <v>2332767.1950000003</v>
      </c>
      <c r="J12" s="11">
        <v>9177.9587126436782</v>
      </c>
      <c r="K12" s="11">
        <v>6862158.0449999999</v>
      </c>
      <c r="L12" s="11">
        <v>3358.1314022988508</v>
      </c>
      <c r="M12" s="11">
        <v>2510801.0549999997</v>
      </c>
      <c r="N12" s="11">
        <v>3235.5718620689659</v>
      </c>
      <c r="O12" s="11">
        <v>2419165.98</v>
      </c>
      <c r="P12" s="11">
        <v>3235.5718620689659</v>
      </c>
      <c r="Q12" s="11">
        <v>2419165.98</v>
      </c>
      <c r="R12" s="11">
        <v>9829.2751264367816</v>
      </c>
      <c r="S12" s="11">
        <v>7349133.0150000015</v>
      </c>
      <c r="T12" s="11">
        <v>19007.233839080458</v>
      </c>
      <c r="U12" s="11">
        <v>14211291.060000002</v>
      </c>
    </row>
    <row r="13" spans="1:21" x14ac:dyDescent="0.3">
      <c r="D13"/>
      <c r="E13"/>
      <c r="F13"/>
      <c r="G13"/>
      <c r="H13"/>
      <c r="I13"/>
      <c r="J13"/>
      <c r="K13"/>
    </row>
    <row r="14" spans="1:21" x14ac:dyDescent="0.3">
      <c r="D14"/>
      <c r="E14"/>
      <c r="F14"/>
      <c r="G14"/>
      <c r="H14"/>
      <c r="I14"/>
      <c r="J14"/>
      <c r="K14"/>
    </row>
    <row r="15" spans="1:21" x14ac:dyDescent="0.3">
      <c r="D15"/>
      <c r="E15"/>
      <c r="F15"/>
      <c r="G15"/>
      <c r="H15"/>
      <c r="I15"/>
      <c r="J15"/>
      <c r="K15"/>
    </row>
    <row r="16" spans="1:21" x14ac:dyDescent="0.3">
      <c r="D16"/>
      <c r="E16"/>
      <c r="F16"/>
      <c r="G16"/>
      <c r="H16"/>
      <c r="I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1D6D-7515-48C8-8D35-84B3E1ACE24D}">
  <dimension ref="A1:S7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9" sqref="G9"/>
    </sheetView>
  </sheetViews>
  <sheetFormatPr defaultRowHeight="13" x14ac:dyDescent="0.3"/>
  <cols>
    <col min="1" max="1" width="22" bestFit="1" customWidth="1"/>
    <col min="2" max="2" width="9.09765625" customWidth="1"/>
    <col min="3" max="3" width="11" customWidth="1"/>
    <col min="4" max="4" width="9.296875" style="11" bestFit="1" customWidth="1"/>
    <col min="5" max="5" width="10" style="11" customWidth="1"/>
    <col min="6" max="6" width="9.296875" style="11" bestFit="1" customWidth="1"/>
    <col min="7" max="7" width="10.3984375" style="11" bestFit="1" customWidth="1"/>
    <col min="8" max="8" width="8.69921875" style="11" customWidth="1"/>
    <col min="9" max="9" width="11.296875" style="11" bestFit="1" customWidth="1"/>
    <col min="10" max="10" width="9.296875" style="11" bestFit="1" customWidth="1"/>
    <col min="11" max="11" width="10.3984375" style="11" bestFit="1" customWidth="1"/>
    <col min="13" max="13" width="10.296875" bestFit="1" customWidth="1"/>
    <col min="15" max="15" width="10.296875" bestFit="1" customWidth="1"/>
    <col min="17" max="17" width="11.296875" bestFit="1" customWidth="1"/>
    <col min="19" max="19" width="11.296875" bestFit="1" customWidth="1"/>
  </cols>
  <sheetData>
    <row r="1" spans="1:19" x14ac:dyDescent="0.3">
      <c r="A1" s="14" t="s">
        <v>2</v>
      </c>
      <c r="B1" t="s">
        <v>16</v>
      </c>
    </row>
    <row r="2" spans="1:19" x14ac:dyDescent="0.3">
      <c r="A2" s="14" t="s">
        <v>1</v>
      </c>
      <c r="B2" t="s">
        <v>16</v>
      </c>
    </row>
    <row r="3" spans="1:19" x14ac:dyDescent="0.3">
      <c r="A3" s="14" t="s">
        <v>0</v>
      </c>
      <c r="B3" t="s">
        <v>16</v>
      </c>
    </row>
    <row r="4" spans="1:19" x14ac:dyDescent="0.3">
      <c r="D4"/>
      <c r="E4"/>
      <c r="F4"/>
      <c r="G4"/>
      <c r="H4"/>
      <c r="I4"/>
      <c r="J4"/>
      <c r="K4"/>
    </row>
    <row r="5" spans="1:19" s="15" customFormat="1" x14ac:dyDescent="0.3">
      <c r="A5"/>
      <c r="B5" s="12" t="s">
        <v>20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s="28" customFormat="1" ht="39" x14ac:dyDescent="0.3">
      <c r="A6" s="32" t="s">
        <v>4</v>
      </c>
      <c r="B6" s="28" t="s">
        <v>38</v>
      </c>
      <c r="C6" s="28" t="s">
        <v>40</v>
      </c>
      <c r="D6" s="28" t="s">
        <v>41</v>
      </c>
      <c r="E6" s="28" t="s">
        <v>42</v>
      </c>
      <c r="F6" s="28" t="s">
        <v>43</v>
      </c>
      <c r="G6" s="28" t="s">
        <v>44</v>
      </c>
      <c r="H6" s="30" t="s">
        <v>45</v>
      </c>
      <c r="I6" s="30" t="s">
        <v>46</v>
      </c>
      <c r="J6" s="28" t="s">
        <v>47</v>
      </c>
      <c r="K6" s="28" t="s">
        <v>48</v>
      </c>
      <c r="L6" s="28" t="s">
        <v>49</v>
      </c>
      <c r="M6" s="28" t="s">
        <v>50</v>
      </c>
      <c r="N6" s="28" t="s">
        <v>51</v>
      </c>
      <c r="O6" s="28" t="s">
        <v>52</v>
      </c>
      <c r="P6" s="30" t="s">
        <v>53</v>
      </c>
      <c r="Q6" s="30" t="s">
        <v>54</v>
      </c>
      <c r="R6" s="31" t="s">
        <v>55</v>
      </c>
      <c r="S6" s="31" t="s">
        <v>56</v>
      </c>
    </row>
    <row r="7" spans="1:19" x14ac:dyDescent="0.3">
      <c r="A7" t="s">
        <v>6</v>
      </c>
      <c r="B7" s="11">
        <v>1336.4999999999998</v>
      </c>
      <c r="C7" s="11">
        <v>872066.24999999988</v>
      </c>
      <c r="D7" s="11">
        <v>1258.5</v>
      </c>
      <c r="E7" s="11">
        <v>821171.25000000012</v>
      </c>
      <c r="F7" s="11">
        <v>1336.4999999999998</v>
      </c>
      <c r="G7" s="11">
        <v>872066.24999999988</v>
      </c>
      <c r="H7" s="11">
        <v>3931.4999999999995</v>
      </c>
      <c r="I7" s="11">
        <v>2565303.75</v>
      </c>
      <c r="J7" s="11">
        <v>1438.5</v>
      </c>
      <c r="K7" s="11">
        <v>938621.25</v>
      </c>
      <c r="L7" s="11">
        <v>1386.0000000000002</v>
      </c>
      <c r="M7" s="11">
        <v>904365.00000000012</v>
      </c>
      <c r="N7" s="11">
        <v>1386.0000000000002</v>
      </c>
      <c r="O7" s="11">
        <v>904365.00000000012</v>
      </c>
      <c r="P7" s="11">
        <v>4210.5</v>
      </c>
      <c r="Q7" s="11">
        <v>2747351.25</v>
      </c>
      <c r="R7" s="11">
        <v>8142</v>
      </c>
      <c r="S7" s="11">
        <v>5312655</v>
      </c>
    </row>
    <row r="8" spans="1:19" x14ac:dyDescent="0.3">
      <c r="A8" t="s">
        <v>7</v>
      </c>
      <c r="B8" s="11">
        <v>416.27451724137933</v>
      </c>
      <c r="C8" s="11">
        <v>543238.245</v>
      </c>
      <c r="D8" s="11">
        <v>391.98015708812267</v>
      </c>
      <c r="E8" s="11">
        <v>511534.1050000001</v>
      </c>
      <c r="F8" s="11">
        <v>416.27451724137933</v>
      </c>
      <c r="G8" s="11">
        <v>543238.245</v>
      </c>
      <c r="H8" s="11">
        <v>1224.5291915708813</v>
      </c>
      <c r="I8" s="11">
        <v>1598010.595</v>
      </c>
      <c r="J8" s="11">
        <v>448.04406513409964</v>
      </c>
      <c r="K8" s="11">
        <v>584697.505</v>
      </c>
      <c r="L8" s="11">
        <v>431.69209195402311</v>
      </c>
      <c r="M8" s="11">
        <v>563358.18000000017</v>
      </c>
      <c r="N8" s="11">
        <v>431.69209195402311</v>
      </c>
      <c r="O8" s="11">
        <v>563358.18000000017</v>
      </c>
      <c r="P8" s="11">
        <v>1311.4282490421458</v>
      </c>
      <c r="Q8" s="11">
        <v>1711413.8650000005</v>
      </c>
      <c r="R8" s="11">
        <v>2535.9574406130273</v>
      </c>
      <c r="S8" s="11">
        <v>3309424.4600000009</v>
      </c>
    </row>
    <row r="9" spans="1:19" x14ac:dyDescent="0.3">
      <c r="A9" t="s">
        <v>9</v>
      </c>
      <c r="B9" s="11">
        <v>885.60620689655184</v>
      </c>
      <c r="C9" s="11">
        <v>288929.02499999997</v>
      </c>
      <c r="D9" s="11">
        <v>833.92099616858241</v>
      </c>
      <c r="E9" s="11">
        <v>272066.72500000003</v>
      </c>
      <c r="F9" s="11">
        <v>885.60620689655184</v>
      </c>
      <c r="G9" s="11">
        <v>288929.02499999997</v>
      </c>
      <c r="H9" s="11">
        <v>2605.1334099616861</v>
      </c>
      <c r="I9" s="11">
        <v>849924.77499999991</v>
      </c>
      <c r="J9" s="11">
        <v>953.19455938697308</v>
      </c>
      <c r="K9" s="11">
        <v>310979.72500000003</v>
      </c>
      <c r="L9" s="11">
        <v>918.40643678160927</v>
      </c>
      <c r="M9" s="11">
        <v>299630.10000000003</v>
      </c>
      <c r="N9" s="11">
        <v>918.40643678160927</v>
      </c>
      <c r="O9" s="11">
        <v>299630.10000000003</v>
      </c>
      <c r="P9" s="11">
        <v>2790.0074329501922</v>
      </c>
      <c r="Q9" s="11">
        <v>910239.92500000005</v>
      </c>
      <c r="R9" s="11">
        <v>5395.1408429118783</v>
      </c>
      <c r="S9" s="11">
        <v>1760164.7000000002</v>
      </c>
    </row>
    <row r="10" spans="1:19" x14ac:dyDescent="0.3">
      <c r="A10" t="s">
        <v>8</v>
      </c>
      <c r="B10" s="11">
        <v>481.63500000000005</v>
      </c>
      <c r="C10" s="11">
        <v>628533.67500000005</v>
      </c>
      <c r="D10" s="11">
        <v>453.52611111111116</v>
      </c>
      <c r="E10" s="11">
        <v>591851.57500000007</v>
      </c>
      <c r="F10" s="11">
        <v>481.63500000000005</v>
      </c>
      <c r="G10" s="11">
        <v>628533.67500000005</v>
      </c>
      <c r="H10" s="11">
        <v>1416.7961111111113</v>
      </c>
      <c r="I10" s="11">
        <v>1848918.9250000003</v>
      </c>
      <c r="J10" s="11">
        <v>518.39277777777784</v>
      </c>
      <c r="K10" s="11">
        <v>676502.57500000007</v>
      </c>
      <c r="L10" s="11">
        <v>499.47333333333336</v>
      </c>
      <c r="M10" s="11">
        <v>651812.70000000019</v>
      </c>
      <c r="N10" s="11">
        <v>499.47333333333336</v>
      </c>
      <c r="O10" s="11">
        <v>651812.70000000019</v>
      </c>
      <c r="P10" s="11">
        <v>1517.3394444444448</v>
      </c>
      <c r="Q10" s="11">
        <v>1980127.9750000006</v>
      </c>
      <c r="R10" s="11">
        <v>2934.135555555556</v>
      </c>
      <c r="S10" s="11">
        <v>3829046.9000000004</v>
      </c>
    </row>
    <row r="11" spans="1:19" x14ac:dyDescent="0.3">
      <c r="A11" t="s">
        <v>17</v>
      </c>
      <c r="B11" s="11">
        <v>3120.0157241379311</v>
      </c>
      <c r="C11" s="11">
        <v>2332767.1949999998</v>
      </c>
      <c r="D11" s="11">
        <v>2937.9272643678164</v>
      </c>
      <c r="E11" s="11">
        <v>2196623.6550000003</v>
      </c>
      <c r="F11" s="11">
        <v>3120.0157241379311</v>
      </c>
      <c r="G11" s="11">
        <v>2332767.1949999998</v>
      </c>
      <c r="H11" s="11">
        <v>9177.9587126436782</v>
      </c>
      <c r="I11" s="11">
        <v>6862158.0449999999</v>
      </c>
      <c r="J11" s="11">
        <v>3358.1314022988508</v>
      </c>
      <c r="K11" s="11">
        <v>2510801.0550000002</v>
      </c>
      <c r="L11" s="11">
        <v>3235.5718620689659</v>
      </c>
      <c r="M11" s="11">
        <v>2419165.9800000004</v>
      </c>
      <c r="N11" s="11">
        <v>3235.5718620689659</v>
      </c>
      <c r="O11" s="11">
        <v>2419165.9800000004</v>
      </c>
      <c r="P11" s="11">
        <v>9829.2751264367835</v>
      </c>
      <c r="Q11" s="11">
        <v>7349133.0150000006</v>
      </c>
      <c r="R11" s="11">
        <v>19007.233839080462</v>
      </c>
      <c r="S11" s="11">
        <v>14211291.060000001</v>
      </c>
    </row>
    <row r="12" spans="1:19" x14ac:dyDescent="0.3">
      <c r="D12"/>
      <c r="E12"/>
      <c r="F12"/>
      <c r="G12"/>
      <c r="H12"/>
      <c r="I12"/>
      <c r="J12"/>
      <c r="K12"/>
    </row>
    <row r="13" spans="1:19" x14ac:dyDescent="0.3">
      <c r="D13"/>
      <c r="E13"/>
      <c r="F13"/>
      <c r="G13"/>
      <c r="H13"/>
      <c r="I13"/>
      <c r="J13"/>
      <c r="K13"/>
    </row>
    <row r="14" spans="1:19" x14ac:dyDescent="0.3">
      <c r="D14"/>
      <c r="E14"/>
      <c r="F14"/>
      <c r="G14"/>
      <c r="H14"/>
      <c r="I14"/>
      <c r="J14"/>
      <c r="K14"/>
    </row>
    <row r="15" spans="1:19" x14ac:dyDescent="0.3">
      <c r="D15"/>
      <c r="E15"/>
      <c r="F15"/>
      <c r="G15"/>
      <c r="H15"/>
      <c r="I15"/>
      <c r="J15"/>
      <c r="K15"/>
    </row>
    <row r="16" spans="1:19" x14ac:dyDescent="0.3">
      <c r="D16"/>
      <c r="E16"/>
      <c r="F16"/>
      <c r="G16"/>
      <c r="H16"/>
      <c r="I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file</vt:lpstr>
      <vt:lpstr>HQ-wise</vt:lpstr>
      <vt:lpstr>SKU-wise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Chavan</dc:creator>
  <cp:lastModifiedBy>Hanit Pal Singh</cp:lastModifiedBy>
  <dcterms:created xsi:type="dcterms:W3CDTF">2021-12-28T03:51:19Z</dcterms:created>
  <dcterms:modified xsi:type="dcterms:W3CDTF">2022-07-04T18:09:59Z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2022-07-04T18:09:14Z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196265d9-085c-4b72-99fa-e4215c08476e</vt:lpwstr>
  </property>
  <property fmtid="{D5CDD505-2E9C-101B-9397-08002B2CF9AE}" pid="8" name="MSIP_Label_2c76c141-ac86-40e5-abf2-c6f60e474cee_ContentBits">
    <vt:lpwstr>2</vt:lpwstr>
  </property>
</Properties>
</file>