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CNV\AppData\Local\Microsoft\Windows\INetCache\Content.Outlook\NLIR7RY5\"/>
    </mc:Choice>
  </mc:AlternateContent>
  <xr:revisionPtr revIDLastSave="0" documentId="13_ncr:1_{9B77E8F6-96A5-4D8F-BCDC-B3DC5A053579}" xr6:coauthVersionLast="47" xr6:coauthVersionMax="47" xr10:uidLastSave="{00000000-0000-0000-0000-000000000000}"/>
  <bookViews>
    <workbookView xWindow="-110" yWindow="-110" windowWidth="19420" windowHeight="10420" activeTab="2" xr2:uid="{DE59D9A7-CED8-4FCB-A549-20DA753EC578}"/>
  </bookViews>
  <sheets>
    <sheet name="Data" sheetId="1" r:id="rId1"/>
    <sheet name="Frontline" sheetId="3" r:id="rId2"/>
    <sheet name="Managers" sheetId="4" r:id="rId3"/>
  </sheets>
  <externalReferences>
    <externalReference r:id="rId4"/>
  </externalReferences>
  <definedNames>
    <definedName name="_xlnm._FilterDatabase" localSheetId="0" hidden="1">Data!$A$3:$AL$3</definedName>
    <definedName name="_xlnm._FilterDatabase" localSheetId="1" hidden="1">Frontline!$A$3:$W$3</definedName>
    <definedName name="_xlnm._FilterDatabase" localSheetId="2" hidden="1">Managers!$A$2:$T$43</definedName>
    <definedName name="AMT">[1]Incentive!$C$3:$C$10</definedName>
    <definedName name="AMTT">[1]Incentive!$C$4:$C$11</definedName>
    <definedName name="SLAB">[1]Incentive!$B$4:$B$11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5" i="3" l="1"/>
  <c r="AC15" i="3"/>
  <c r="T43" i="3"/>
  <c r="S43" i="3"/>
  <c r="T42" i="3"/>
  <c r="S42" i="3"/>
  <c r="T41" i="3"/>
  <c r="S41" i="3"/>
  <c r="T40" i="3"/>
  <c r="S40" i="3"/>
  <c r="T39" i="3"/>
  <c r="S39" i="3"/>
  <c r="T38" i="3"/>
  <c r="S38" i="3"/>
  <c r="T37" i="3"/>
  <c r="S37" i="3"/>
  <c r="T36" i="3"/>
  <c r="S36" i="3"/>
  <c r="T35" i="3"/>
  <c r="S35" i="3"/>
  <c r="T34" i="3"/>
  <c r="S34" i="3"/>
  <c r="T33" i="3"/>
  <c r="S33" i="3"/>
  <c r="T32" i="3"/>
  <c r="S32" i="3"/>
  <c r="T31" i="3"/>
  <c r="S31" i="3"/>
  <c r="T30" i="3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T11" i="3"/>
  <c r="S11" i="3"/>
  <c r="T10" i="3"/>
  <c r="S10" i="3"/>
  <c r="T9" i="3"/>
  <c r="S9" i="3"/>
  <c r="T8" i="3"/>
  <c r="S8" i="3"/>
  <c r="T7" i="3"/>
  <c r="S7" i="3"/>
  <c r="T6" i="3"/>
  <c r="S6" i="3"/>
  <c r="T5" i="3"/>
  <c r="S5" i="3"/>
  <c r="T4" i="3"/>
  <c r="S4" i="3"/>
  <c r="AK120" i="1"/>
  <c r="AJ120" i="1"/>
  <c r="AI120" i="1"/>
  <c r="AH120" i="1"/>
  <c r="AK119" i="1"/>
  <c r="AJ119" i="1"/>
  <c r="AI119" i="1"/>
  <c r="AH119" i="1"/>
  <c r="AK118" i="1"/>
  <c r="AJ118" i="1"/>
  <c r="AI118" i="1"/>
  <c r="AH118" i="1"/>
  <c r="AK117" i="1"/>
  <c r="AJ117" i="1"/>
  <c r="AI117" i="1"/>
  <c r="AH117" i="1"/>
  <c r="AK116" i="1"/>
  <c r="AJ116" i="1"/>
  <c r="AI116" i="1"/>
  <c r="AH116" i="1"/>
  <c r="AK115" i="1"/>
  <c r="AJ115" i="1"/>
  <c r="AI115" i="1"/>
  <c r="AH115" i="1"/>
  <c r="AK114" i="1"/>
  <c r="AJ114" i="1"/>
  <c r="AI114" i="1"/>
  <c r="AH114" i="1"/>
  <c r="AK113" i="1"/>
  <c r="AJ113" i="1"/>
  <c r="AI113" i="1"/>
  <c r="AH113" i="1"/>
  <c r="AK112" i="1"/>
  <c r="AJ112" i="1"/>
  <c r="AI112" i="1"/>
  <c r="AH112" i="1"/>
  <c r="AK111" i="1"/>
  <c r="AJ111" i="1"/>
  <c r="AI111" i="1"/>
  <c r="AH111" i="1"/>
  <c r="AK110" i="1"/>
  <c r="AJ110" i="1"/>
  <c r="AI110" i="1"/>
  <c r="AH110" i="1"/>
  <c r="AK109" i="1"/>
  <c r="AJ109" i="1"/>
  <c r="AI109" i="1"/>
  <c r="AH109" i="1"/>
  <c r="AK108" i="1"/>
  <c r="AJ108" i="1"/>
  <c r="AI108" i="1"/>
  <c r="AH108" i="1"/>
  <c r="AK107" i="1"/>
  <c r="AJ107" i="1"/>
  <c r="AI107" i="1"/>
  <c r="AH107" i="1"/>
  <c r="AK106" i="1"/>
  <c r="AJ106" i="1"/>
  <c r="AI106" i="1"/>
  <c r="AH106" i="1"/>
  <c r="AK105" i="1"/>
  <c r="AJ105" i="1"/>
  <c r="AI105" i="1"/>
  <c r="AH105" i="1"/>
  <c r="AK104" i="1"/>
  <c r="AJ104" i="1"/>
  <c r="AI104" i="1"/>
  <c r="AH104" i="1"/>
  <c r="AK103" i="1"/>
  <c r="AJ103" i="1"/>
  <c r="AI103" i="1"/>
  <c r="AH103" i="1"/>
  <c r="AK102" i="1"/>
  <c r="AJ102" i="1"/>
  <c r="AI102" i="1"/>
  <c r="AH102" i="1"/>
  <c r="AK101" i="1"/>
  <c r="AJ101" i="1"/>
  <c r="AI101" i="1"/>
  <c r="AH101" i="1"/>
  <c r="AK100" i="1"/>
  <c r="AJ100" i="1"/>
  <c r="AI100" i="1"/>
  <c r="AH100" i="1"/>
  <c r="AK99" i="1"/>
  <c r="AJ99" i="1"/>
  <c r="AI99" i="1"/>
  <c r="AH99" i="1"/>
  <c r="AK98" i="1"/>
  <c r="AJ98" i="1"/>
  <c r="AI98" i="1"/>
  <c r="AH98" i="1"/>
  <c r="AK97" i="1"/>
  <c r="AJ97" i="1"/>
  <c r="AI97" i="1"/>
  <c r="AH97" i="1"/>
  <c r="AK96" i="1"/>
  <c r="AJ96" i="1"/>
  <c r="AI96" i="1"/>
  <c r="AH96" i="1"/>
  <c r="AK95" i="1"/>
  <c r="AJ95" i="1"/>
  <c r="AI95" i="1"/>
  <c r="AH95" i="1"/>
  <c r="AK94" i="1"/>
  <c r="AJ94" i="1"/>
  <c r="AI94" i="1"/>
  <c r="AH94" i="1"/>
  <c r="AK93" i="1"/>
  <c r="AJ93" i="1"/>
  <c r="AI93" i="1"/>
  <c r="AH93" i="1"/>
  <c r="AK92" i="1"/>
  <c r="AJ92" i="1"/>
  <c r="AI92" i="1"/>
  <c r="AH92" i="1"/>
  <c r="AK91" i="1"/>
  <c r="AJ91" i="1"/>
  <c r="AI91" i="1"/>
  <c r="AH91" i="1"/>
  <c r="AK90" i="1"/>
  <c r="AJ90" i="1"/>
  <c r="AI90" i="1"/>
  <c r="AH90" i="1"/>
  <c r="AK89" i="1"/>
  <c r="AJ89" i="1"/>
  <c r="AI89" i="1"/>
  <c r="AH89" i="1"/>
  <c r="AK88" i="1"/>
  <c r="AJ88" i="1"/>
  <c r="AI88" i="1"/>
  <c r="AH88" i="1"/>
  <c r="AK87" i="1"/>
  <c r="AJ87" i="1"/>
  <c r="AI87" i="1"/>
  <c r="AH87" i="1"/>
  <c r="AK86" i="1"/>
  <c r="AJ86" i="1"/>
  <c r="AI86" i="1"/>
  <c r="AH86" i="1"/>
  <c r="AK85" i="1"/>
  <c r="AJ85" i="1"/>
  <c r="AI85" i="1"/>
  <c r="AH85" i="1"/>
  <c r="AK84" i="1"/>
  <c r="AJ84" i="1"/>
  <c r="AI84" i="1"/>
  <c r="AH84" i="1"/>
  <c r="AK83" i="1"/>
  <c r="AJ83" i="1"/>
  <c r="AI83" i="1"/>
  <c r="AH83" i="1"/>
  <c r="AK82" i="1"/>
  <c r="AJ82" i="1"/>
  <c r="AI82" i="1"/>
  <c r="AH82" i="1"/>
  <c r="AK81" i="1"/>
  <c r="AJ81" i="1"/>
  <c r="AI81" i="1"/>
  <c r="AH81" i="1"/>
  <c r="AK80" i="1"/>
  <c r="AJ80" i="1"/>
  <c r="AI80" i="1"/>
  <c r="AH80" i="1"/>
  <c r="AK79" i="1"/>
  <c r="AJ79" i="1"/>
  <c r="AI79" i="1"/>
  <c r="AH79" i="1"/>
  <c r="AK78" i="1"/>
  <c r="AJ78" i="1"/>
  <c r="AI78" i="1"/>
  <c r="AH78" i="1"/>
  <c r="AK77" i="1"/>
  <c r="AJ77" i="1"/>
  <c r="AI77" i="1"/>
  <c r="AH77" i="1"/>
  <c r="AK76" i="1"/>
  <c r="AJ76" i="1"/>
  <c r="AI76" i="1"/>
  <c r="AH76" i="1"/>
  <c r="AK75" i="1"/>
  <c r="AJ75" i="1"/>
  <c r="AI75" i="1"/>
  <c r="AH75" i="1"/>
  <c r="AK74" i="1"/>
  <c r="AJ74" i="1"/>
  <c r="AI74" i="1"/>
  <c r="AH74" i="1"/>
  <c r="AK73" i="1"/>
  <c r="AJ73" i="1"/>
  <c r="AI73" i="1"/>
  <c r="AH73" i="1"/>
  <c r="AK72" i="1"/>
  <c r="AJ72" i="1"/>
  <c r="AI72" i="1"/>
  <c r="AH72" i="1"/>
  <c r="AK71" i="1"/>
  <c r="AJ71" i="1"/>
  <c r="AI71" i="1"/>
  <c r="AH71" i="1"/>
  <c r="AK70" i="1"/>
  <c r="AJ70" i="1"/>
  <c r="AI70" i="1"/>
  <c r="AH70" i="1"/>
  <c r="AK69" i="1"/>
  <c r="AJ69" i="1"/>
  <c r="AI69" i="1"/>
  <c r="AH69" i="1"/>
  <c r="AK68" i="1"/>
  <c r="AJ68" i="1"/>
  <c r="AI68" i="1"/>
  <c r="AH68" i="1"/>
  <c r="AK67" i="1"/>
  <c r="AJ67" i="1"/>
  <c r="AI67" i="1"/>
  <c r="AH67" i="1"/>
  <c r="AK66" i="1"/>
  <c r="AJ66" i="1"/>
  <c r="AI66" i="1"/>
  <c r="AH66" i="1"/>
  <c r="AK65" i="1"/>
  <c r="AJ65" i="1"/>
  <c r="AI65" i="1"/>
  <c r="AH65" i="1"/>
  <c r="AK64" i="1"/>
  <c r="AJ64" i="1"/>
  <c r="AI64" i="1"/>
  <c r="AH64" i="1"/>
  <c r="AK63" i="1"/>
  <c r="AJ63" i="1"/>
  <c r="AI63" i="1"/>
  <c r="AH63" i="1"/>
  <c r="AK62" i="1"/>
  <c r="AJ62" i="1"/>
  <c r="AI62" i="1"/>
  <c r="AH62" i="1"/>
  <c r="AK61" i="1"/>
  <c r="AJ61" i="1"/>
  <c r="AI61" i="1"/>
  <c r="AH61" i="1"/>
  <c r="AK60" i="1"/>
  <c r="AJ60" i="1"/>
  <c r="AI60" i="1"/>
  <c r="AH60" i="1"/>
  <c r="AK59" i="1"/>
  <c r="AJ59" i="1"/>
  <c r="AI59" i="1"/>
  <c r="AH59" i="1"/>
  <c r="AK58" i="1"/>
  <c r="AJ58" i="1"/>
  <c r="AI58" i="1"/>
  <c r="AH58" i="1"/>
  <c r="AK57" i="1"/>
  <c r="AJ57" i="1"/>
  <c r="AI57" i="1"/>
  <c r="AH57" i="1"/>
  <c r="AK56" i="1"/>
  <c r="AJ56" i="1"/>
  <c r="AI56" i="1"/>
  <c r="AH56" i="1"/>
  <c r="AK55" i="1"/>
  <c r="AJ55" i="1"/>
  <c r="AI55" i="1"/>
  <c r="AH55" i="1"/>
  <c r="AK54" i="1"/>
  <c r="AJ54" i="1"/>
  <c r="AI54" i="1"/>
  <c r="AH54" i="1"/>
  <c r="AK53" i="1"/>
  <c r="AJ53" i="1"/>
  <c r="AI53" i="1"/>
  <c r="AH53" i="1"/>
  <c r="AK52" i="1"/>
  <c r="AJ52" i="1"/>
  <c r="AI52" i="1"/>
  <c r="AH52" i="1"/>
  <c r="AK51" i="1"/>
  <c r="AJ51" i="1"/>
  <c r="AI51" i="1"/>
  <c r="AH51" i="1"/>
  <c r="AK50" i="1"/>
  <c r="AJ50" i="1"/>
  <c r="AI50" i="1"/>
  <c r="AH50" i="1"/>
  <c r="AK49" i="1"/>
  <c r="AJ49" i="1"/>
  <c r="AI49" i="1"/>
  <c r="AH49" i="1"/>
  <c r="AK48" i="1"/>
  <c r="AJ48" i="1"/>
  <c r="AI48" i="1"/>
  <c r="AH48" i="1"/>
  <c r="AK47" i="1"/>
  <c r="AJ47" i="1"/>
  <c r="AI47" i="1"/>
  <c r="AH47" i="1"/>
  <c r="AK46" i="1"/>
  <c r="AJ46" i="1"/>
  <c r="AI46" i="1"/>
  <c r="AH46" i="1"/>
  <c r="AK45" i="1"/>
  <c r="AJ45" i="1"/>
  <c r="AI45" i="1"/>
  <c r="AH45" i="1"/>
  <c r="AK44" i="1"/>
  <c r="AJ44" i="1"/>
  <c r="AI44" i="1"/>
  <c r="AH44" i="1"/>
  <c r="AK43" i="1"/>
  <c r="AJ43" i="1"/>
  <c r="AI43" i="1"/>
  <c r="AH43" i="1"/>
  <c r="AK42" i="1"/>
  <c r="AJ42" i="1"/>
  <c r="AI42" i="1"/>
  <c r="AH42" i="1"/>
  <c r="AK41" i="1"/>
  <c r="AJ41" i="1"/>
  <c r="AI41" i="1"/>
  <c r="AH41" i="1"/>
  <c r="AK40" i="1"/>
  <c r="AJ40" i="1"/>
  <c r="AI40" i="1"/>
  <c r="AH40" i="1"/>
  <c r="AK39" i="1"/>
  <c r="AJ39" i="1"/>
  <c r="AI39" i="1"/>
  <c r="AH39" i="1"/>
  <c r="AK38" i="1"/>
  <c r="AJ38" i="1"/>
  <c r="AI38" i="1"/>
  <c r="AH38" i="1"/>
  <c r="AK37" i="1"/>
  <c r="AJ37" i="1"/>
  <c r="AI37" i="1"/>
  <c r="AH37" i="1"/>
  <c r="AK36" i="1"/>
  <c r="AJ36" i="1"/>
  <c r="AI36" i="1"/>
  <c r="AH36" i="1"/>
  <c r="AK35" i="1"/>
  <c r="AJ35" i="1"/>
  <c r="AI35" i="1"/>
  <c r="AH35" i="1"/>
  <c r="AK34" i="1"/>
  <c r="AJ34" i="1"/>
  <c r="AI34" i="1"/>
  <c r="AH34" i="1"/>
  <c r="AK33" i="1"/>
  <c r="AJ33" i="1"/>
  <c r="AI33" i="1"/>
  <c r="AH33" i="1"/>
  <c r="AK32" i="1"/>
  <c r="AJ32" i="1"/>
  <c r="AI32" i="1"/>
  <c r="AH32" i="1"/>
  <c r="AK31" i="1"/>
  <c r="AJ31" i="1"/>
  <c r="AI31" i="1"/>
  <c r="AH31" i="1"/>
  <c r="AK30" i="1"/>
  <c r="AJ30" i="1"/>
  <c r="AI30" i="1"/>
  <c r="AH30" i="1"/>
  <c r="AK29" i="1"/>
  <c r="AJ29" i="1"/>
  <c r="AI29" i="1"/>
  <c r="AH29" i="1"/>
  <c r="AK28" i="1"/>
  <c r="AJ28" i="1"/>
  <c r="AI28" i="1"/>
  <c r="AH28" i="1"/>
  <c r="AK27" i="1"/>
  <c r="AJ27" i="1"/>
  <c r="AI27" i="1"/>
  <c r="AH27" i="1"/>
  <c r="AK26" i="1"/>
  <c r="AJ26" i="1"/>
  <c r="AI26" i="1"/>
  <c r="AH26" i="1"/>
  <c r="AK25" i="1"/>
  <c r="AJ25" i="1"/>
  <c r="AI25" i="1"/>
  <c r="AH25" i="1"/>
  <c r="AK24" i="1"/>
  <c r="AJ24" i="1"/>
  <c r="AI24" i="1"/>
  <c r="AH24" i="1"/>
  <c r="AK23" i="1"/>
  <c r="AJ23" i="1"/>
  <c r="AI23" i="1"/>
  <c r="AH23" i="1"/>
  <c r="AK22" i="1"/>
  <c r="AJ22" i="1"/>
  <c r="AI22" i="1"/>
  <c r="AH22" i="1"/>
  <c r="AK21" i="1"/>
  <c r="AJ21" i="1"/>
  <c r="AI21" i="1"/>
  <c r="AH21" i="1"/>
  <c r="AK20" i="1"/>
  <c r="AJ20" i="1"/>
  <c r="AI20" i="1"/>
  <c r="AH20" i="1"/>
  <c r="AK19" i="1"/>
  <c r="AJ19" i="1"/>
  <c r="AI19" i="1"/>
  <c r="AH19" i="1"/>
  <c r="AK18" i="1"/>
  <c r="AJ18" i="1"/>
  <c r="AI18" i="1"/>
  <c r="AH18" i="1"/>
  <c r="AK17" i="1"/>
  <c r="AJ17" i="1"/>
  <c r="AI17" i="1"/>
  <c r="AH17" i="1"/>
  <c r="AK16" i="1"/>
  <c r="AJ16" i="1"/>
  <c r="AI16" i="1"/>
  <c r="AH16" i="1"/>
  <c r="AK15" i="1"/>
  <c r="AJ15" i="1"/>
  <c r="AI15" i="1"/>
  <c r="AH15" i="1"/>
  <c r="AK14" i="1"/>
  <c r="AJ14" i="1"/>
  <c r="AI14" i="1"/>
  <c r="AH14" i="1"/>
  <c r="AK13" i="1"/>
  <c r="AJ13" i="1"/>
  <c r="AI13" i="1"/>
  <c r="AH13" i="1"/>
  <c r="AK12" i="1"/>
  <c r="AJ12" i="1"/>
  <c r="AI12" i="1"/>
  <c r="AH12" i="1"/>
  <c r="AK11" i="1"/>
  <c r="AJ11" i="1"/>
  <c r="AI11" i="1"/>
  <c r="AH11" i="1"/>
  <c r="AK10" i="1"/>
  <c r="AJ10" i="1"/>
  <c r="AI10" i="1"/>
  <c r="AH10" i="1"/>
  <c r="AK9" i="1"/>
  <c r="AJ9" i="1"/>
  <c r="AI9" i="1"/>
  <c r="AH9" i="1"/>
  <c r="AK8" i="1"/>
  <c r="AJ8" i="1"/>
  <c r="AI8" i="1"/>
  <c r="AH8" i="1"/>
  <c r="AK7" i="1"/>
  <c r="AJ7" i="1"/>
  <c r="AI7" i="1"/>
  <c r="AH7" i="1"/>
  <c r="AK6" i="1"/>
  <c r="AJ6" i="1"/>
  <c r="AI6" i="1"/>
  <c r="AH6" i="1"/>
  <c r="AK5" i="1"/>
  <c r="AJ5" i="1"/>
  <c r="AI5" i="1"/>
  <c r="AI1" i="1" s="1"/>
  <c r="AH5" i="1"/>
  <c r="AK4" i="1"/>
  <c r="AJ4" i="1"/>
  <c r="AI4" i="1"/>
  <c r="AH4" i="1"/>
  <c r="AF1" i="1"/>
  <c r="AD1" i="1"/>
  <c r="AA1" i="1"/>
  <c r="Y1" i="1"/>
  <c r="T1" i="1"/>
  <c r="Q43" i="3" a="1"/>
  <c r="Q43" i="3" s="1"/>
  <c r="Q42" i="3" a="1"/>
  <c r="Q42" i="3" s="1"/>
  <c r="Q41" i="3" a="1"/>
  <c r="Q41" i="3" s="1"/>
  <c r="Q40" i="3" a="1"/>
  <c r="Q40" i="3" s="1"/>
  <c r="Q39" i="3" a="1"/>
  <c r="Q39" i="3" s="1"/>
  <c r="Q38" i="3" a="1"/>
  <c r="Q38" i="3" s="1"/>
  <c r="Q37" i="3" a="1"/>
  <c r="Q37" i="3" s="1"/>
  <c r="Q36" i="3" a="1"/>
  <c r="Q36" i="3" s="1"/>
  <c r="Q35" i="3" a="1"/>
  <c r="Q35" i="3" s="1"/>
  <c r="Q34" i="3" a="1"/>
  <c r="Q34" i="3" s="1"/>
  <c r="Q33" i="3" a="1"/>
  <c r="Q33" i="3" s="1"/>
  <c r="Q32" i="3" a="1"/>
  <c r="Q32" i="3" s="1"/>
  <c r="Q31" i="3" a="1"/>
  <c r="Q31" i="3" s="1"/>
  <c r="Q30" i="3" a="1"/>
  <c r="Q30" i="3" s="1"/>
  <c r="Q29" i="3" a="1"/>
  <c r="Q29" i="3" s="1"/>
  <c r="Q28" i="3" a="1"/>
  <c r="Q28" i="3" s="1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Q13" i="3" a="1"/>
  <c r="Q13" i="3" s="1"/>
  <c r="Q12" i="3" a="1"/>
  <c r="Q12" i="3" s="1"/>
  <c r="Q11" i="3" a="1"/>
  <c r="Q11" i="3" s="1"/>
  <c r="Q10" i="3" a="1"/>
  <c r="Q10" i="3" s="1"/>
  <c r="Q9" i="3" a="1"/>
  <c r="Q9" i="3" s="1"/>
  <c r="Q8" i="3" a="1"/>
  <c r="Q8" i="3" s="1"/>
  <c r="Q7" i="3" a="1"/>
  <c r="Q7" i="3" s="1"/>
  <c r="Q6" i="3" a="1"/>
  <c r="Q6" i="3" s="1"/>
  <c r="Q5" i="3" a="1"/>
  <c r="Q5" i="3" s="1"/>
  <c r="Q4" i="3" a="1"/>
  <c r="Q4" i="3" s="1"/>
  <c r="Q1" i="3" l="1"/>
  <c r="N43" i="3" l="1" a="1"/>
  <c r="N43" i="3" s="1"/>
  <c r="N42" i="3" a="1"/>
  <c r="N42" i="3" s="1"/>
  <c r="N41" i="3" a="1"/>
  <c r="N41" i="3" s="1"/>
  <c r="N40" i="3" a="1"/>
  <c r="N40" i="3" s="1"/>
  <c r="N39" i="3" a="1"/>
  <c r="N39" i="3" s="1"/>
  <c r="N38" i="3" a="1"/>
  <c r="N38" i="3" s="1"/>
  <c r="N37" i="3" a="1"/>
  <c r="N37" i="3" s="1"/>
  <c r="N36" i="3" a="1"/>
  <c r="N36" i="3" s="1"/>
  <c r="N35" i="3" a="1"/>
  <c r="N35" i="3" s="1"/>
  <c r="N34" i="3" a="1"/>
  <c r="N34" i="3" s="1"/>
  <c r="N33" i="3" a="1"/>
  <c r="N33" i="3" s="1"/>
  <c r="N32" i="3" a="1"/>
  <c r="N32" i="3" s="1"/>
  <c r="N31" i="3" a="1"/>
  <c r="N31" i="3" s="1"/>
  <c r="N30" i="3" a="1"/>
  <c r="N30" i="3" s="1"/>
  <c r="N29" i="3" a="1"/>
  <c r="N29" i="3" s="1"/>
  <c r="N28" i="3" a="1"/>
  <c r="N28" i="3" s="1"/>
  <c r="N27" i="3" a="1"/>
  <c r="N27" i="3" s="1"/>
  <c r="N26" i="3" a="1"/>
  <c r="N26" i="3" s="1"/>
  <c r="N25" i="3" a="1"/>
  <c r="N25" i="3" s="1"/>
  <c r="N24" i="3" a="1"/>
  <c r="N24" i="3" s="1"/>
  <c r="N23" i="3" a="1"/>
  <c r="N23" i="3" s="1"/>
  <c r="N22" i="3" a="1"/>
  <c r="N22" i="3" s="1"/>
  <c r="N21" i="3" a="1"/>
  <c r="N21" i="3" s="1"/>
  <c r="N20" i="3" a="1"/>
  <c r="N20" i="3" s="1"/>
  <c r="N19" i="3" a="1"/>
  <c r="N19" i="3" s="1"/>
  <c r="N18" i="3" a="1"/>
  <c r="N18" i="3" s="1"/>
  <c r="N17" i="3" a="1"/>
  <c r="N17" i="3" s="1"/>
  <c r="N16" i="3" a="1"/>
  <c r="N16" i="3" s="1"/>
  <c r="N15" i="3" a="1"/>
  <c r="N15" i="3" s="1"/>
  <c r="N14" i="3" a="1"/>
  <c r="N14" i="3" s="1"/>
  <c r="N13" i="3" a="1"/>
  <c r="N13" i="3" s="1"/>
  <c r="N12" i="3" a="1"/>
  <c r="N12" i="3" s="1"/>
  <c r="N11" i="3" a="1"/>
  <c r="N11" i="3" s="1"/>
  <c r="N10" i="3" a="1"/>
  <c r="N10" i="3" s="1"/>
  <c r="N9" i="3" a="1"/>
  <c r="N9" i="3" s="1"/>
  <c r="N8" i="3" a="1"/>
  <c r="N8" i="3" s="1"/>
  <c r="N7" i="3" a="1"/>
  <c r="N7" i="3" s="1"/>
  <c r="N6" i="3" a="1"/>
  <c r="N6" i="3" s="1"/>
  <c r="N5" i="3" a="1"/>
  <c r="N5" i="3" s="1"/>
  <c r="N4" i="3" a="1"/>
  <c r="N4" i="3" s="1"/>
  <c r="N1" i="3" l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AF2" i="3" l="1" a="1"/>
  <c r="AF2" i="3" l="1"/>
  <c r="O1" i="1" l="1"/>
  <c r="Q44" i="3" l="1"/>
  <c r="N44" i="3"/>
  <c r="E44" i="3"/>
  <c r="D44" i="3"/>
  <c r="K4" i="3" a="1"/>
  <c r="K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" i="3" a="1"/>
  <c r="H4" i="3" s="1"/>
  <c r="Q1" i="1"/>
  <c r="K44" i="3" l="1"/>
  <c r="K1" i="3"/>
  <c r="H1" i="3"/>
  <c r="H44" i="3"/>
  <c r="T44" i="3" l="1"/>
  <c r="T1" i="3"/>
  <c r="B20" i="4" a="1"/>
  <c r="B20" i="4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S8" i="4" a="1"/>
  <c r="S8" i="4" s="1"/>
  <c r="S7" i="4" a="1"/>
  <c r="S7" i="4" s="1"/>
  <c r="S6" i="4" a="1"/>
  <c r="S6" i="4" s="1"/>
  <c r="S5" i="4" a="1"/>
  <c r="S5" i="4" s="1"/>
  <c r="S4" i="4" a="1"/>
  <c r="S4" i="4" s="1"/>
  <c r="S3" i="4" a="1"/>
  <c r="S3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8" i="4" a="1"/>
  <c r="P8" i="4" s="1"/>
  <c r="P7" i="4" a="1"/>
  <c r="P7" i="4" s="1"/>
  <c r="P6" i="4" a="1"/>
  <c r="P6" i="4" s="1"/>
  <c r="P5" i="4" a="1"/>
  <c r="P5" i="4" s="1"/>
  <c r="P4" i="4" a="1"/>
  <c r="P4" i="4" s="1"/>
  <c r="P3" i="4" a="1"/>
  <c r="P3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J16" i="4" a="1"/>
  <c r="J16" i="4" s="1"/>
  <c r="J15" i="4" a="1"/>
  <c r="J15" i="4" s="1"/>
  <c r="J14" i="4" a="1"/>
  <c r="J14" i="4" s="1"/>
  <c r="J13" i="4" a="1"/>
  <c r="J13" i="4" s="1"/>
  <c r="J12" i="4" a="1"/>
  <c r="J12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J3" i="4" a="1"/>
  <c r="J3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E1" i="3"/>
  <c r="D1" i="3"/>
  <c r="D16" i="4" a="1"/>
  <c r="D16" i="4" s="1"/>
  <c r="C16" i="4" a="1"/>
  <c r="C16" i="4" s="1"/>
  <c r="D15" i="4" a="1"/>
  <c r="D15" i="4" s="1"/>
  <c r="C15" i="4" a="1"/>
  <c r="C15" i="4" s="1"/>
  <c r="D14" i="4" a="1"/>
  <c r="D14" i="4" s="1"/>
  <c r="C14" i="4" a="1"/>
  <c r="C14" i="4" s="1"/>
  <c r="D13" i="4" a="1"/>
  <c r="D13" i="4" s="1"/>
  <c r="C13" i="4" a="1"/>
  <c r="C13" i="4" s="1"/>
  <c r="D12" i="4" a="1"/>
  <c r="D12" i="4" s="1"/>
  <c r="C12" i="4" a="1"/>
  <c r="C12" i="4" s="1"/>
  <c r="D11" i="4" a="1"/>
  <c r="D11" i="4" s="1"/>
  <c r="C11" i="4" a="1"/>
  <c r="C11" i="4" s="1"/>
  <c r="D10" i="4" a="1"/>
  <c r="D10" i="4" s="1"/>
  <c r="C10" i="4" a="1"/>
  <c r="C10" i="4" s="1"/>
  <c r="D9" i="4" a="1"/>
  <c r="D9" i="4" s="1"/>
  <c r="C9" i="4" a="1"/>
  <c r="C9" i="4" s="1"/>
  <c r="D8" i="4" a="1"/>
  <c r="D8" i="4" s="1"/>
  <c r="C8" i="4" a="1"/>
  <c r="C8" i="4" s="1"/>
  <c r="D7" i="4" a="1"/>
  <c r="D7" i="4" s="1"/>
  <c r="C7" i="4" a="1"/>
  <c r="C7" i="4" s="1"/>
  <c r="D6" i="4" a="1"/>
  <c r="D6" i="4" s="1"/>
  <c r="C6" i="4" a="1"/>
  <c r="C6" i="4" s="1"/>
  <c r="D5" i="4" a="1"/>
  <c r="D5" i="4" s="1"/>
  <c r="C5" i="4" a="1"/>
  <c r="C5" i="4" s="1"/>
  <c r="D4" i="4" a="1"/>
  <c r="D4" i="4" s="1"/>
  <c r="C4" i="4" a="1"/>
  <c r="C4" i="4" s="1"/>
  <c r="D3" i="4" a="1"/>
  <c r="D3" i="4" s="1"/>
  <c r="C3" i="4" a="1"/>
  <c r="C3" i="4" s="1"/>
  <c r="P17" i="4" l="1"/>
  <c r="M17" i="4"/>
  <c r="J17" i="4"/>
  <c r="S17" i="4"/>
  <c r="G17" i="4"/>
  <c r="D24" i="4" a="1"/>
  <c r="D24" i="4" s="1"/>
  <c r="D17" i="4"/>
  <c r="C17" i="4"/>
  <c r="M21" i="4" a="1"/>
  <c r="M21" i="4" s="1"/>
  <c r="D20" i="4" a="1"/>
  <c r="D20" i="4" s="1"/>
  <c r="M24" i="4" a="1"/>
  <c r="M24" i="4" s="1"/>
  <c r="D22" i="4" a="1"/>
  <c r="D22" i="4" s="1"/>
  <c r="J24" i="4" a="1"/>
  <c r="J24" i="4" s="1"/>
  <c r="P22" i="4" a="1"/>
  <c r="P22" i="4" s="1"/>
  <c r="P21" i="4" a="1"/>
  <c r="P21" i="4" s="1"/>
  <c r="P23" i="4" a="1"/>
  <c r="P23" i="4" s="1"/>
  <c r="C22" i="4" a="1"/>
  <c r="C22" i="4" s="1"/>
  <c r="G23" i="4" a="1"/>
  <c r="G23" i="4" s="1"/>
  <c r="G21" i="4" a="1"/>
  <c r="G21" i="4" s="1"/>
  <c r="S24" i="4" a="1"/>
  <c r="S24" i="4" s="1"/>
  <c r="S21" i="4" a="1"/>
  <c r="S21" i="4" s="1"/>
  <c r="C21" i="4" a="1"/>
  <c r="C21" i="4" s="1"/>
  <c r="J21" i="4" a="1"/>
  <c r="J21" i="4" s="1"/>
  <c r="C23" i="4" a="1"/>
  <c r="C23" i="4" s="1"/>
  <c r="D21" i="4" a="1"/>
  <c r="D21" i="4" s="1"/>
  <c r="D23" i="4" a="1"/>
  <c r="D23" i="4" s="1"/>
  <c r="J20" i="4" a="1"/>
  <c r="J20" i="4" s="1"/>
  <c r="J23" i="4" a="1"/>
  <c r="J23" i="4" s="1"/>
  <c r="M20" i="4" a="1"/>
  <c r="M20" i="4" s="1"/>
  <c r="M23" i="4" a="1"/>
  <c r="M23" i="4" s="1"/>
  <c r="P20" i="4" a="1"/>
  <c r="P20" i="4" s="1"/>
  <c r="P24" i="4" a="1"/>
  <c r="P24" i="4" s="1"/>
  <c r="S20" i="4" a="1"/>
  <c r="S20" i="4" s="1"/>
  <c r="S23" i="4" a="1"/>
  <c r="S23" i="4" s="1"/>
  <c r="C20" i="4" a="1"/>
  <c r="C20" i="4" s="1"/>
  <c r="C24" i="4" a="1"/>
  <c r="C24" i="4" s="1"/>
  <c r="G20" i="4" a="1"/>
  <c r="G20" i="4" s="1"/>
  <c r="G22" i="4" a="1"/>
  <c r="G22" i="4" s="1"/>
  <c r="G24" i="4" a="1"/>
  <c r="G24" i="4" s="1"/>
  <c r="J22" i="4" a="1"/>
  <c r="J22" i="4" s="1"/>
  <c r="M22" i="4" a="1"/>
  <c r="M22" i="4" s="1"/>
  <c r="S22" i="4" a="1"/>
  <c r="S22" i="4" s="1"/>
  <c r="C25" i="4" l="1"/>
  <c r="D25" i="4"/>
  <c r="M25" i="4"/>
  <c r="S25" i="4"/>
  <c r="J25" i="4"/>
  <c r="G25" i="4"/>
  <c r="P25" i="4"/>
  <c r="F42" i="3" l="1"/>
  <c r="V42" i="3" s="1"/>
  <c r="F43" i="3"/>
  <c r="V43" i="3" s="1"/>
  <c r="F41" i="3"/>
  <c r="V41" i="3" s="1"/>
  <c r="F40" i="3"/>
  <c r="V40" i="3" s="1"/>
  <c r="F39" i="3"/>
  <c r="V39" i="3" s="1"/>
  <c r="F38" i="3"/>
  <c r="V38" i="3" s="1"/>
  <c r="F37" i="3"/>
  <c r="V37" i="3" s="1"/>
  <c r="F36" i="3"/>
  <c r="V36" i="3" s="1"/>
  <c r="F35" i="3"/>
  <c r="V35" i="3" s="1"/>
  <c r="F34" i="3"/>
  <c r="V34" i="3" s="1"/>
  <c r="F33" i="3"/>
  <c r="V33" i="3" s="1"/>
  <c r="F32" i="3"/>
  <c r="V32" i="3" s="1"/>
  <c r="F31" i="3"/>
  <c r="V31" i="3" s="1"/>
  <c r="F30" i="3"/>
  <c r="V30" i="3" s="1"/>
  <c r="F29" i="3"/>
  <c r="V29" i="3" s="1"/>
  <c r="F28" i="3"/>
  <c r="V28" i="3" s="1"/>
  <c r="F27" i="3"/>
  <c r="V27" i="3" s="1"/>
  <c r="F26" i="3"/>
  <c r="V26" i="3" s="1"/>
  <c r="F25" i="3"/>
  <c r="V25" i="3" s="1"/>
  <c r="F24" i="3"/>
  <c r="V24" i="3" s="1"/>
  <c r="F23" i="3"/>
  <c r="V23" i="3" s="1"/>
  <c r="F22" i="3"/>
  <c r="V22" i="3" s="1"/>
  <c r="F21" i="3"/>
  <c r="V21" i="3" s="1"/>
  <c r="F20" i="3"/>
  <c r="V20" i="3" s="1"/>
  <c r="F19" i="3"/>
  <c r="V19" i="3" s="1"/>
  <c r="F18" i="3"/>
  <c r="V18" i="3" s="1"/>
  <c r="F17" i="3"/>
  <c r="V17" i="3" s="1"/>
  <c r="F16" i="3"/>
  <c r="V16" i="3" s="1"/>
  <c r="F15" i="3"/>
  <c r="V15" i="3" s="1"/>
  <c r="F14" i="3"/>
  <c r="V14" i="3" s="1"/>
  <c r="F13" i="3"/>
  <c r="V13" i="3" s="1"/>
  <c r="F12" i="3"/>
  <c r="V12" i="3" s="1"/>
  <c r="F11" i="3"/>
  <c r="V11" i="3" s="1"/>
  <c r="F10" i="3"/>
  <c r="V10" i="3" s="1"/>
  <c r="F9" i="3"/>
  <c r="V9" i="3" s="1"/>
  <c r="F8" i="3"/>
  <c r="V8" i="3" s="1"/>
  <c r="F7" i="3"/>
  <c r="V7" i="3" s="1"/>
  <c r="F6" i="3"/>
  <c r="V6" i="3" s="1"/>
  <c r="F5" i="3"/>
  <c r="V5" i="3" s="1"/>
  <c r="F4" i="3"/>
  <c r="V4" i="3" s="1"/>
  <c r="S2" i="3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J2" i="1"/>
  <c r="F44" i="3" l="1"/>
  <c r="V44" i="3" s="1"/>
  <c r="F1" i="3"/>
  <c r="E13" i="4" a="1"/>
  <c r="E13" i="4" s="1"/>
  <c r="U13" i="4" s="1"/>
  <c r="E9" i="4" a="1"/>
  <c r="E9" i="4" s="1"/>
  <c r="U9" i="4" s="1"/>
  <c r="E5" i="4" a="1"/>
  <c r="E5" i="4" s="1"/>
  <c r="U5" i="4" s="1"/>
  <c r="E14" i="4" a="1"/>
  <c r="E14" i="4" s="1"/>
  <c r="U14" i="4" s="1"/>
  <c r="E10" i="4" a="1"/>
  <c r="E10" i="4" s="1"/>
  <c r="U10" i="4" s="1"/>
  <c r="E6" i="4" a="1"/>
  <c r="E6" i="4" s="1"/>
  <c r="U6" i="4" s="1"/>
  <c r="E15" i="4" a="1"/>
  <c r="E15" i="4" s="1"/>
  <c r="U15" i="4" s="1"/>
  <c r="E11" i="4" a="1"/>
  <c r="E11" i="4" s="1"/>
  <c r="U11" i="4" s="1"/>
  <c r="E7" i="4" a="1"/>
  <c r="E7" i="4" s="1"/>
  <c r="U7" i="4" s="1"/>
  <c r="E3" i="4" a="1"/>
  <c r="E3" i="4" s="1"/>
  <c r="E16" i="4" a="1"/>
  <c r="E16" i="4" s="1"/>
  <c r="U16" i="4" s="1"/>
  <c r="E12" i="4" a="1"/>
  <c r="E12" i="4" s="1"/>
  <c r="U12" i="4" s="1"/>
  <c r="E8" i="4" a="1"/>
  <c r="E8" i="4" s="1"/>
  <c r="U8" i="4" s="1"/>
  <c r="E4" i="4" a="1"/>
  <c r="E4" i="4" s="1"/>
  <c r="U4" i="4" s="1"/>
  <c r="K67" i="1"/>
  <c r="L67" i="1" s="1"/>
  <c r="M67" i="1" s="1"/>
  <c r="K23" i="1"/>
  <c r="L23" i="1" s="1"/>
  <c r="M23" i="1" s="1"/>
  <c r="U23" i="1" s="1"/>
  <c r="K57" i="1"/>
  <c r="L57" i="1" s="1"/>
  <c r="M57" i="1" s="1"/>
  <c r="U57" i="1" s="1"/>
  <c r="K65" i="1"/>
  <c r="L65" i="1" s="1"/>
  <c r="M65" i="1" s="1"/>
  <c r="K113" i="1"/>
  <c r="L113" i="1" s="1"/>
  <c r="M113" i="1" s="1"/>
  <c r="AE113" i="1" s="1"/>
  <c r="K25" i="1"/>
  <c r="L25" i="1" s="1"/>
  <c r="M25" i="1" s="1"/>
  <c r="K8" i="1"/>
  <c r="L8" i="1" s="1"/>
  <c r="M8" i="1" s="1"/>
  <c r="P8" i="1" s="1"/>
  <c r="R8" i="1" s="1"/>
  <c r="K20" i="1"/>
  <c r="L20" i="1" s="1"/>
  <c r="M20" i="1" s="1"/>
  <c r="K68" i="1"/>
  <c r="L68" i="1" s="1"/>
  <c r="M68" i="1" s="1"/>
  <c r="U68" i="1" s="1"/>
  <c r="K56" i="1"/>
  <c r="L56" i="1" s="1"/>
  <c r="M56" i="1" s="1"/>
  <c r="K83" i="1"/>
  <c r="L83" i="1" s="1"/>
  <c r="M83" i="1" s="1"/>
  <c r="K6" i="1"/>
  <c r="L6" i="1" s="1"/>
  <c r="M6" i="1" s="1"/>
  <c r="P6" i="1" s="1"/>
  <c r="R6" i="1" s="1"/>
  <c r="K11" i="1"/>
  <c r="L11" i="1" s="1"/>
  <c r="M11" i="1" s="1"/>
  <c r="U11" i="1" s="1"/>
  <c r="K24" i="1"/>
  <c r="L24" i="1" s="1"/>
  <c r="M24" i="1" s="1"/>
  <c r="U24" i="1" s="1"/>
  <c r="K87" i="1"/>
  <c r="L87" i="1" s="1"/>
  <c r="M87" i="1" s="1"/>
  <c r="U87" i="1" s="1"/>
  <c r="K27" i="1"/>
  <c r="L27" i="1" s="1"/>
  <c r="M27" i="1" s="1"/>
  <c r="K35" i="1"/>
  <c r="L35" i="1" s="1"/>
  <c r="M35" i="1" s="1"/>
  <c r="U35" i="1" s="1"/>
  <c r="K39" i="1"/>
  <c r="L39" i="1" s="1"/>
  <c r="M39" i="1" s="1"/>
  <c r="U39" i="1" s="1"/>
  <c r="K47" i="1"/>
  <c r="L47" i="1" s="1"/>
  <c r="M47" i="1" s="1"/>
  <c r="P47" i="1" s="1"/>
  <c r="R47" i="1" s="1"/>
  <c r="K51" i="1"/>
  <c r="L51" i="1" s="1"/>
  <c r="M51" i="1" s="1"/>
  <c r="K64" i="1"/>
  <c r="L64" i="1" s="1"/>
  <c r="M64" i="1" s="1"/>
  <c r="K75" i="1"/>
  <c r="L75" i="1" s="1"/>
  <c r="M75" i="1" s="1"/>
  <c r="U75" i="1" s="1"/>
  <c r="K78" i="1"/>
  <c r="L78" i="1" s="1"/>
  <c r="M78" i="1" s="1"/>
  <c r="K30" i="1"/>
  <c r="L30" i="1" s="1"/>
  <c r="M30" i="1" s="1"/>
  <c r="K38" i="1"/>
  <c r="L38" i="1" s="1"/>
  <c r="M38" i="1" s="1"/>
  <c r="U38" i="1" s="1"/>
  <c r="K42" i="1"/>
  <c r="L42" i="1" s="1"/>
  <c r="M42" i="1" s="1"/>
  <c r="K50" i="1"/>
  <c r="L50" i="1" s="1"/>
  <c r="M50" i="1" s="1"/>
  <c r="K76" i="1"/>
  <c r="L76" i="1" s="1"/>
  <c r="M76" i="1" s="1"/>
  <c r="AE76" i="1" s="1"/>
  <c r="K93" i="1"/>
  <c r="L93" i="1" s="1"/>
  <c r="M93" i="1" s="1"/>
  <c r="AE93" i="1" s="1"/>
  <c r="K103" i="1"/>
  <c r="L103" i="1" s="1"/>
  <c r="M103" i="1" s="1"/>
  <c r="P103" i="1" s="1"/>
  <c r="R103" i="1" s="1"/>
  <c r="K80" i="1"/>
  <c r="L80" i="1" s="1"/>
  <c r="M80" i="1" s="1"/>
  <c r="P80" i="1" s="1"/>
  <c r="R80" i="1" s="1"/>
  <c r="K14" i="1"/>
  <c r="L14" i="1" s="1"/>
  <c r="M14" i="1" s="1"/>
  <c r="AE14" i="1" s="1"/>
  <c r="K77" i="1"/>
  <c r="L77" i="1" s="1"/>
  <c r="M77" i="1" s="1"/>
  <c r="K107" i="1"/>
  <c r="L107" i="1" s="1"/>
  <c r="M107" i="1" s="1"/>
  <c r="U107" i="1" s="1"/>
  <c r="K13" i="1"/>
  <c r="L13" i="1" s="1"/>
  <c r="M13" i="1" s="1"/>
  <c r="P13" i="1" s="1"/>
  <c r="R13" i="1" s="1"/>
  <c r="K26" i="1"/>
  <c r="L26" i="1" s="1"/>
  <c r="M26" i="1" s="1"/>
  <c r="P26" i="1" s="1"/>
  <c r="K86" i="1"/>
  <c r="L86" i="1" s="1"/>
  <c r="M86" i="1" s="1"/>
  <c r="K106" i="1"/>
  <c r="L106" i="1" s="1"/>
  <c r="M106" i="1" s="1"/>
  <c r="U106" i="1" s="1"/>
  <c r="K89" i="1"/>
  <c r="L89" i="1" s="1"/>
  <c r="M89" i="1" s="1"/>
  <c r="K7" i="1"/>
  <c r="L7" i="1" s="1"/>
  <c r="M7" i="1" s="1"/>
  <c r="U20" i="1"/>
  <c r="K22" i="1"/>
  <c r="L22" i="1" s="1"/>
  <c r="M22" i="1" s="1"/>
  <c r="K18" i="1"/>
  <c r="L18" i="1" s="1"/>
  <c r="M18" i="1" s="1"/>
  <c r="K10" i="1"/>
  <c r="L10" i="1" s="1"/>
  <c r="M10" i="1" s="1"/>
  <c r="K9" i="1"/>
  <c r="L9" i="1" s="1"/>
  <c r="M9" i="1" s="1"/>
  <c r="K19" i="1"/>
  <c r="L19" i="1" s="1"/>
  <c r="M19" i="1" s="1"/>
  <c r="K21" i="1"/>
  <c r="L21" i="1" s="1"/>
  <c r="M21" i="1" s="1"/>
  <c r="K32" i="1"/>
  <c r="L32" i="1" s="1"/>
  <c r="M32" i="1" s="1"/>
  <c r="K40" i="1"/>
  <c r="L40" i="1" s="1"/>
  <c r="M40" i="1" s="1"/>
  <c r="K48" i="1"/>
  <c r="L48" i="1" s="1"/>
  <c r="M48" i="1" s="1"/>
  <c r="P23" i="1"/>
  <c r="R23" i="1" s="1"/>
  <c r="K29" i="1"/>
  <c r="L29" i="1" s="1"/>
  <c r="M29" i="1" s="1"/>
  <c r="K37" i="1"/>
  <c r="L37" i="1" s="1"/>
  <c r="M37" i="1" s="1"/>
  <c r="K45" i="1"/>
  <c r="L45" i="1" s="1"/>
  <c r="M45" i="1" s="1"/>
  <c r="K54" i="1"/>
  <c r="L54" i="1" s="1"/>
  <c r="M54" i="1" s="1"/>
  <c r="K4" i="1"/>
  <c r="L4" i="1" s="1"/>
  <c r="K5" i="1"/>
  <c r="L5" i="1" s="1"/>
  <c r="M5" i="1" s="1"/>
  <c r="K12" i="1"/>
  <c r="L12" i="1" s="1"/>
  <c r="M12" i="1" s="1"/>
  <c r="AE23" i="1"/>
  <c r="K36" i="1"/>
  <c r="L36" i="1" s="1"/>
  <c r="M36" i="1" s="1"/>
  <c r="K44" i="1"/>
  <c r="L44" i="1" s="1"/>
  <c r="M44" i="1" s="1"/>
  <c r="K15" i="1"/>
  <c r="L15" i="1" s="1"/>
  <c r="M15" i="1" s="1"/>
  <c r="K17" i="1"/>
  <c r="L17" i="1" s="1"/>
  <c r="M17" i="1" s="1"/>
  <c r="K33" i="1"/>
  <c r="L33" i="1" s="1"/>
  <c r="M33" i="1" s="1"/>
  <c r="K41" i="1"/>
  <c r="L41" i="1" s="1"/>
  <c r="M41" i="1" s="1"/>
  <c r="K49" i="1"/>
  <c r="L49" i="1" s="1"/>
  <c r="M49" i="1" s="1"/>
  <c r="P67" i="1"/>
  <c r="R67" i="1" s="1"/>
  <c r="AE67" i="1"/>
  <c r="K85" i="1"/>
  <c r="L85" i="1" s="1"/>
  <c r="M85" i="1" s="1"/>
  <c r="K97" i="1"/>
  <c r="L97" i="1" s="1"/>
  <c r="M97" i="1" s="1"/>
  <c r="K99" i="1"/>
  <c r="L99" i="1" s="1"/>
  <c r="M99" i="1" s="1"/>
  <c r="K104" i="1"/>
  <c r="L104" i="1" s="1"/>
  <c r="M104" i="1" s="1"/>
  <c r="K34" i="1"/>
  <c r="L34" i="1" s="1"/>
  <c r="M34" i="1" s="1"/>
  <c r="K46" i="1"/>
  <c r="L46" i="1" s="1"/>
  <c r="M46" i="1" s="1"/>
  <c r="K61" i="1"/>
  <c r="L61" i="1" s="1"/>
  <c r="M61" i="1" s="1"/>
  <c r="U67" i="1"/>
  <c r="K92" i="1"/>
  <c r="L92" i="1" s="1"/>
  <c r="M92" i="1" s="1"/>
  <c r="K31" i="1"/>
  <c r="L31" i="1" s="1"/>
  <c r="M31" i="1" s="1"/>
  <c r="K43" i="1"/>
  <c r="L43" i="1" s="1"/>
  <c r="M43" i="1" s="1"/>
  <c r="K52" i="1"/>
  <c r="L52" i="1" s="1"/>
  <c r="M52" i="1" s="1"/>
  <c r="K53" i="1"/>
  <c r="L53" i="1" s="1"/>
  <c r="M53" i="1" s="1"/>
  <c r="K63" i="1"/>
  <c r="L63" i="1" s="1"/>
  <c r="M63" i="1" s="1"/>
  <c r="K72" i="1"/>
  <c r="L72" i="1" s="1"/>
  <c r="M72" i="1" s="1"/>
  <c r="K16" i="1"/>
  <c r="L16" i="1" s="1"/>
  <c r="M16" i="1" s="1"/>
  <c r="K28" i="1"/>
  <c r="L28" i="1" s="1"/>
  <c r="M28" i="1" s="1"/>
  <c r="K55" i="1"/>
  <c r="L55" i="1" s="1"/>
  <c r="M55" i="1" s="1"/>
  <c r="K59" i="1"/>
  <c r="L59" i="1" s="1"/>
  <c r="M59" i="1" s="1"/>
  <c r="K60" i="1"/>
  <c r="L60" i="1" s="1"/>
  <c r="M60" i="1" s="1"/>
  <c r="K62" i="1"/>
  <c r="L62" i="1" s="1"/>
  <c r="M62" i="1" s="1"/>
  <c r="K79" i="1"/>
  <c r="L79" i="1" s="1"/>
  <c r="M79" i="1" s="1"/>
  <c r="K96" i="1"/>
  <c r="L96" i="1" s="1"/>
  <c r="M96" i="1" s="1"/>
  <c r="K120" i="1"/>
  <c r="L120" i="1" s="1"/>
  <c r="M120" i="1" s="1"/>
  <c r="K58" i="1"/>
  <c r="L58" i="1" s="1"/>
  <c r="M58" i="1" s="1"/>
  <c r="K66" i="1"/>
  <c r="L66" i="1" s="1"/>
  <c r="M66" i="1" s="1"/>
  <c r="K69" i="1"/>
  <c r="L69" i="1" s="1"/>
  <c r="M69" i="1" s="1"/>
  <c r="K71" i="1"/>
  <c r="L71" i="1" s="1"/>
  <c r="M71" i="1" s="1"/>
  <c r="K84" i="1"/>
  <c r="L84" i="1" s="1"/>
  <c r="M84" i="1" s="1"/>
  <c r="K100" i="1"/>
  <c r="L100" i="1" s="1"/>
  <c r="M100" i="1" s="1"/>
  <c r="K112" i="1"/>
  <c r="L112" i="1" s="1"/>
  <c r="M112" i="1" s="1"/>
  <c r="K114" i="1"/>
  <c r="L114" i="1" s="1"/>
  <c r="M114" i="1" s="1"/>
  <c r="K88" i="1"/>
  <c r="L88" i="1" s="1"/>
  <c r="M88" i="1" s="1"/>
  <c r="K91" i="1"/>
  <c r="L91" i="1" s="1"/>
  <c r="M91" i="1" s="1"/>
  <c r="K115" i="1"/>
  <c r="L115" i="1" s="1"/>
  <c r="M115" i="1" s="1"/>
  <c r="K116" i="1"/>
  <c r="L116" i="1" s="1"/>
  <c r="M116" i="1" s="1"/>
  <c r="K95" i="1"/>
  <c r="L95" i="1" s="1"/>
  <c r="M95" i="1" s="1"/>
  <c r="K98" i="1"/>
  <c r="L98" i="1" s="1"/>
  <c r="M98" i="1" s="1"/>
  <c r="K105" i="1"/>
  <c r="L105" i="1" s="1"/>
  <c r="M105" i="1" s="1"/>
  <c r="K108" i="1"/>
  <c r="L108" i="1" s="1"/>
  <c r="M108" i="1" s="1"/>
  <c r="K73" i="1"/>
  <c r="L73" i="1" s="1"/>
  <c r="M73" i="1" s="1"/>
  <c r="K74" i="1"/>
  <c r="L74" i="1" s="1"/>
  <c r="M74" i="1" s="1"/>
  <c r="K81" i="1"/>
  <c r="L81" i="1" s="1"/>
  <c r="M81" i="1" s="1"/>
  <c r="K82" i="1"/>
  <c r="L82" i="1" s="1"/>
  <c r="M82" i="1" s="1"/>
  <c r="K90" i="1"/>
  <c r="L90" i="1" s="1"/>
  <c r="M90" i="1" s="1"/>
  <c r="K94" i="1"/>
  <c r="L94" i="1" s="1"/>
  <c r="M94" i="1" s="1"/>
  <c r="K119" i="1"/>
  <c r="L119" i="1" s="1"/>
  <c r="M119" i="1" s="1"/>
  <c r="K70" i="1"/>
  <c r="L70" i="1" s="1"/>
  <c r="M70" i="1" s="1"/>
  <c r="K102" i="1"/>
  <c r="L102" i="1" s="1"/>
  <c r="M102" i="1" s="1"/>
  <c r="K111" i="1"/>
  <c r="L111" i="1" s="1"/>
  <c r="M111" i="1" s="1"/>
  <c r="K101" i="1"/>
  <c r="L101" i="1" s="1"/>
  <c r="M101" i="1" s="1"/>
  <c r="K109" i="1"/>
  <c r="L109" i="1" s="1"/>
  <c r="M109" i="1" s="1"/>
  <c r="K110" i="1"/>
  <c r="L110" i="1" s="1"/>
  <c r="M110" i="1" s="1"/>
  <c r="K117" i="1"/>
  <c r="L117" i="1" s="1"/>
  <c r="M117" i="1" s="1"/>
  <c r="K118" i="1"/>
  <c r="L118" i="1" s="1"/>
  <c r="M118" i="1" s="1"/>
  <c r="E17" i="4" l="1"/>
  <c r="U17" i="4" s="1"/>
  <c r="E22" i="4" a="1"/>
  <c r="E22" i="4" s="1"/>
  <c r="U22" i="4" s="1"/>
  <c r="E24" i="4" a="1"/>
  <c r="E24" i="4" s="1"/>
  <c r="U24" i="4" s="1"/>
  <c r="E20" i="4" a="1"/>
  <c r="E20" i="4" s="1"/>
  <c r="E21" i="4" a="1"/>
  <c r="E21" i="4" s="1"/>
  <c r="U21" i="4" s="1"/>
  <c r="E23" i="4" a="1"/>
  <c r="E23" i="4" s="1"/>
  <c r="U23" i="4" s="1"/>
  <c r="U3" i="4"/>
  <c r="AC76" i="1"/>
  <c r="AG76" i="1"/>
  <c r="AC67" i="1"/>
  <c r="AG67" i="1"/>
  <c r="AC23" i="1"/>
  <c r="AG23" i="1"/>
  <c r="AC14" i="1"/>
  <c r="AG14" i="1"/>
  <c r="AC93" i="1"/>
  <c r="AG93" i="1"/>
  <c r="AC113" i="1"/>
  <c r="AG113" i="1"/>
  <c r="X67" i="1"/>
  <c r="AB67" i="1"/>
  <c r="X51" i="1"/>
  <c r="AB51" i="1"/>
  <c r="X27" i="1"/>
  <c r="AB27" i="1"/>
  <c r="X20" i="1"/>
  <c r="AB20" i="1"/>
  <c r="X23" i="1"/>
  <c r="AB23" i="1"/>
  <c r="X50" i="1"/>
  <c r="AB50" i="1"/>
  <c r="X83" i="1"/>
  <c r="AB83" i="1"/>
  <c r="X42" i="1"/>
  <c r="AB42" i="1"/>
  <c r="X86" i="1"/>
  <c r="AB86" i="1"/>
  <c r="X77" i="1"/>
  <c r="AB77" i="1"/>
  <c r="S20" i="1"/>
  <c r="W20" i="1"/>
  <c r="S57" i="1"/>
  <c r="W57" i="1"/>
  <c r="S87" i="1"/>
  <c r="W87" i="1"/>
  <c r="S106" i="1"/>
  <c r="W106" i="1"/>
  <c r="S107" i="1"/>
  <c r="W107" i="1"/>
  <c r="S75" i="1"/>
  <c r="W75" i="1"/>
  <c r="S39" i="1"/>
  <c r="W39" i="1"/>
  <c r="S24" i="1"/>
  <c r="W24" i="1"/>
  <c r="S23" i="1"/>
  <c r="W23" i="1"/>
  <c r="S67" i="1"/>
  <c r="W67" i="1"/>
  <c r="S38" i="1"/>
  <c r="W38" i="1"/>
  <c r="S35" i="1"/>
  <c r="W35" i="1"/>
  <c r="S11" i="1"/>
  <c r="W11" i="1"/>
  <c r="S68" i="1"/>
  <c r="W68" i="1"/>
  <c r="N26" i="1"/>
  <c r="R26" i="1"/>
  <c r="AE83" i="1"/>
  <c r="P57" i="1"/>
  <c r="R57" i="1" s="1"/>
  <c r="P50" i="1"/>
  <c r="R50" i="1" s="1"/>
  <c r="AE8" i="1"/>
  <c r="U14" i="1"/>
  <c r="U30" i="1"/>
  <c r="P83" i="1"/>
  <c r="AE57" i="1"/>
  <c r="U8" i="1"/>
  <c r="U83" i="1"/>
  <c r="U26" i="1"/>
  <c r="AE65" i="1"/>
  <c r="AE30" i="1"/>
  <c r="U65" i="1"/>
  <c r="AE20" i="1"/>
  <c r="U76" i="1"/>
  <c r="AE77" i="1"/>
  <c r="P30" i="1"/>
  <c r="P65" i="1"/>
  <c r="R65" i="1" s="1"/>
  <c r="AE64" i="1"/>
  <c r="P20" i="1"/>
  <c r="R20" i="1" s="1"/>
  <c r="AE68" i="1"/>
  <c r="P76" i="1"/>
  <c r="AE26" i="1"/>
  <c r="P14" i="1"/>
  <c r="U77" i="1"/>
  <c r="P35" i="1"/>
  <c r="U93" i="1"/>
  <c r="P89" i="1"/>
  <c r="R89" i="1" s="1"/>
  <c r="P68" i="1"/>
  <c r="R68" i="1" s="1"/>
  <c r="P56" i="1"/>
  <c r="U13" i="1"/>
  <c r="P39" i="1"/>
  <c r="AE56" i="1"/>
  <c r="AE24" i="1"/>
  <c r="P106" i="1"/>
  <c r="U113" i="1"/>
  <c r="AE35" i="1"/>
  <c r="P64" i="1"/>
  <c r="AE75" i="1"/>
  <c r="AE42" i="1"/>
  <c r="P24" i="1"/>
  <c r="AE25" i="1"/>
  <c r="P93" i="1"/>
  <c r="R93" i="1" s="1"/>
  <c r="AE89" i="1"/>
  <c r="P75" i="1"/>
  <c r="P107" i="1"/>
  <c r="AE107" i="1"/>
  <c r="U56" i="1"/>
  <c r="AE38" i="1"/>
  <c r="U64" i="1"/>
  <c r="P25" i="1"/>
  <c r="R25" i="1" s="1"/>
  <c r="P113" i="1"/>
  <c r="AE106" i="1"/>
  <c r="U89" i="1"/>
  <c r="P77" i="1"/>
  <c r="AE39" i="1"/>
  <c r="P38" i="1"/>
  <c r="U25" i="1"/>
  <c r="AL67" i="1"/>
  <c r="AE50" i="1"/>
  <c r="N103" i="1"/>
  <c r="U80" i="1"/>
  <c r="U103" i="1"/>
  <c r="AL23" i="1"/>
  <c r="U6" i="1"/>
  <c r="N80" i="1"/>
  <c r="U86" i="1"/>
  <c r="P51" i="1"/>
  <c r="P27" i="1"/>
  <c r="AE11" i="1"/>
  <c r="AE80" i="1"/>
  <c r="P86" i="1"/>
  <c r="P87" i="1"/>
  <c r="AE78" i="1"/>
  <c r="U51" i="1"/>
  <c r="U50" i="1"/>
  <c r="U27" i="1"/>
  <c r="AE6" i="1"/>
  <c r="P11" i="1"/>
  <c r="AE87" i="1"/>
  <c r="AE86" i="1"/>
  <c r="AE51" i="1"/>
  <c r="P42" i="1"/>
  <c r="AE27" i="1"/>
  <c r="AE103" i="1"/>
  <c r="U78" i="1"/>
  <c r="U47" i="1"/>
  <c r="P78" i="1"/>
  <c r="R78" i="1" s="1"/>
  <c r="AE47" i="1"/>
  <c r="U42" i="1"/>
  <c r="AE13" i="1"/>
  <c r="U109" i="1"/>
  <c r="AE109" i="1"/>
  <c r="P109" i="1"/>
  <c r="R109" i="1" s="1"/>
  <c r="U70" i="1"/>
  <c r="P70" i="1"/>
  <c r="R70" i="1" s="1"/>
  <c r="AE70" i="1"/>
  <c r="AE119" i="1"/>
  <c r="U119" i="1"/>
  <c r="P119" i="1"/>
  <c r="R119" i="1" s="1"/>
  <c r="P98" i="1"/>
  <c r="R98" i="1" s="1"/>
  <c r="U98" i="1"/>
  <c r="AE98" i="1"/>
  <c r="AE115" i="1"/>
  <c r="P115" i="1"/>
  <c r="R115" i="1" s="1"/>
  <c r="U115" i="1"/>
  <c r="P114" i="1"/>
  <c r="R114" i="1" s="1"/>
  <c r="U114" i="1"/>
  <c r="AE114" i="1"/>
  <c r="U62" i="1"/>
  <c r="AE62" i="1"/>
  <c r="P62" i="1"/>
  <c r="R62" i="1" s="1"/>
  <c r="P55" i="1"/>
  <c r="R55" i="1" s="1"/>
  <c r="AE55" i="1"/>
  <c r="U55" i="1"/>
  <c r="P53" i="1"/>
  <c r="R53" i="1" s="1"/>
  <c r="AE53" i="1"/>
  <c r="U53" i="1"/>
  <c r="U43" i="1"/>
  <c r="P43" i="1"/>
  <c r="R43" i="1" s="1"/>
  <c r="AE43" i="1"/>
  <c r="AE46" i="1"/>
  <c r="U46" i="1"/>
  <c r="P46" i="1"/>
  <c r="R46" i="1" s="1"/>
  <c r="U97" i="1"/>
  <c r="P97" i="1"/>
  <c r="R97" i="1" s="1"/>
  <c r="AE97" i="1"/>
  <c r="U15" i="1"/>
  <c r="AE15" i="1"/>
  <c r="P15" i="1"/>
  <c r="R15" i="1" s="1"/>
  <c r="U12" i="1"/>
  <c r="P12" i="1"/>
  <c r="R12" i="1" s="1"/>
  <c r="AE12" i="1"/>
  <c r="L1" i="1"/>
  <c r="M4" i="1"/>
  <c r="U32" i="1"/>
  <c r="P32" i="1"/>
  <c r="R32" i="1" s="1"/>
  <c r="AE32" i="1"/>
  <c r="U19" i="1"/>
  <c r="AE19" i="1"/>
  <c r="P19" i="1"/>
  <c r="R19" i="1" s="1"/>
  <c r="U117" i="1"/>
  <c r="AE117" i="1"/>
  <c r="P117" i="1"/>
  <c r="R117" i="1" s="1"/>
  <c r="AE111" i="1"/>
  <c r="U111" i="1"/>
  <c r="P111" i="1"/>
  <c r="R111" i="1" s="1"/>
  <c r="P82" i="1"/>
  <c r="R82" i="1" s="1"/>
  <c r="AE82" i="1"/>
  <c r="U82" i="1"/>
  <c r="P74" i="1"/>
  <c r="R74" i="1" s="1"/>
  <c r="AE74" i="1"/>
  <c r="U74" i="1"/>
  <c r="AE95" i="1"/>
  <c r="U95" i="1"/>
  <c r="P95" i="1"/>
  <c r="R95" i="1" s="1"/>
  <c r="AE88" i="1"/>
  <c r="U88" i="1"/>
  <c r="P88" i="1"/>
  <c r="R88" i="1" s="1"/>
  <c r="N89" i="1"/>
  <c r="U69" i="1"/>
  <c r="P69" i="1"/>
  <c r="R69" i="1" s="1"/>
  <c r="AE69" i="1"/>
  <c r="U66" i="1"/>
  <c r="AE66" i="1"/>
  <c r="P66" i="1"/>
  <c r="R66" i="1" s="1"/>
  <c r="U120" i="1"/>
  <c r="P120" i="1"/>
  <c r="R120" i="1" s="1"/>
  <c r="AE120" i="1"/>
  <c r="P96" i="1"/>
  <c r="R96" i="1" s="1"/>
  <c r="AE96" i="1"/>
  <c r="U96" i="1"/>
  <c r="U28" i="1"/>
  <c r="P28" i="1"/>
  <c r="R28" i="1" s="1"/>
  <c r="AE28" i="1"/>
  <c r="P63" i="1"/>
  <c r="R63" i="1" s="1"/>
  <c r="AE63" i="1"/>
  <c r="U63" i="1"/>
  <c r="U31" i="1"/>
  <c r="P31" i="1"/>
  <c r="R31" i="1" s="1"/>
  <c r="AE31" i="1"/>
  <c r="AE34" i="1"/>
  <c r="U34" i="1"/>
  <c r="P34" i="1"/>
  <c r="R34" i="1" s="1"/>
  <c r="AE99" i="1"/>
  <c r="U99" i="1"/>
  <c r="P99" i="1"/>
  <c r="R99" i="1" s="1"/>
  <c r="U44" i="1"/>
  <c r="P44" i="1"/>
  <c r="R44" i="1" s="1"/>
  <c r="AE44" i="1"/>
  <c r="P37" i="1"/>
  <c r="R37" i="1" s="1"/>
  <c r="AE37" i="1"/>
  <c r="U37" i="1"/>
  <c r="P29" i="1"/>
  <c r="R29" i="1" s="1"/>
  <c r="AE29" i="1"/>
  <c r="U29" i="1"/>
  <c r="U40" i="1"/>
  <c r="P40" i="1"/>
  <c r="R40" i="1" s="1"/>
  <c r="AE40" i="1"/>
  <c r="AE10" i="1"/>
  <c r="P10" i="1"/>
  <c r="R10" i="1" s="1"/>
  <c r="U10" i="1"/>
  <c r="N6" i="1"/>
  <c r="N13" i="1"/>
  <c r="U7" i="1"/>
  <c r="P7" i="1"/>
  <c r="R7" i="1" s="1"/>
  <c r="AE7" i="1"/>
  <c r="P110" i="1"/>
  <c r="R110" i="1" s="1"/>
  <c r="AE110" i="1"/>
  <c r="U110" i="1"/>
  <c r="P102" i="1"/>
  <c r="R102" i="1" s="1"/>
  <c r="AE102" i="1"/>
  <c r="U102" i="1"/>
  <c r="P90" i="1"/>
  <c r="R90" i="1" s="1"/>
  <c r="AE90" i="1"/>
  <c r="U90" i="1"/>
  <c r="AE108" i="1"/>
  <c r="P108" i="1"/>
  <c r="R108" i="1" s="1"/>
  <c r="U108" i="1"/>
  <c r="AE91" i="1"/>
  <c r="U91" i="1"/>
  <c r="P91" i="1"/>
  <c r="R91" i="1" s="1"/>
  <c r="U112" i="1"/>
  <c r="P112" i="1"/>
  <c r="R112" i="1" s="1"/>
  <c r="AE112" i="1"/>
  <c r="U84" i="1"/>
  <c r="P84" i="1"/>
  <c r="R84" i="1" s="1"/>
  <c r="AE84" i="1"/>
  <c r="AE60" i="1"/>
  <c r="U60" i="1"/>
  <c r="P60" i="1"/>
  <c r="R60" i="1" s="1"/>
  <c r="U16" i="1"/>
  <c r="P16" i="1"/>
  <c r="R16" i="1" s="1"/>
  <c r="AE16" i="1"/>
  <c r="AE72" i="1"/>
  <c r="P72" i="1"/>
  <c r="R72" i="1" s="1"/>
  <c r="U72" i="1"/>
  <c r="U52" i="1"/>
  <c r="AE52" i="1"/>
  <c r="P52" i="1"/>
  <c r="R52" i="1" s="1"/>
  <c r="U92" i="1"/>
  <c r="P92" i="1"/>
  <c r="R92" i="1" s="1"/>
  <c r="AE92" i="1"/>
  <c r="P17" i="1"/>
  <c r="R17" i="1" s="1"/>
  <c r="AE17" i="1"/>
  <c r="U17" i="1"/>
  <c r="P5" i="1"/>
  <c r="R5" i="1" s="1"/>
  <c r="AE5" i="1"/>
  <c r="U5" i="1"/>
  <c r="P45" i="1"/>
  <c r="R45" i="1" s="1"/>
  <c r="AE45" i="1"/>
  <c r="U45" i="1"/>
  <c r="P21" i="1"/>
  <c r="R21" i="1" s="1"/>
  <c r="AE21" i="1"/>
  <c r="U21" i="1"/>
  <c r="P9" i="1"/>
  <c r="R9" i="1" s="1"/>
  <c r="U9" i="1"/>
  <c r="AE9" i="1"/>
  <c r="N8" i="1"/>
  <c r="AE22" i="1"/>
  <c r="U22" i="1"/>
  <c r="P22" i="1"/>
  <c r="R22" i="1" s="1"/>
  <c r="N20" i="1"/>
  <c r="P118" i="1"/>
  <c r="R118" i="1" s="1"/>
  <c r="AE118" i="1"/>
  <c r="U118" i="1"/>
  <c r="U101" i="1"/>
  <c r="AE101" i="1"/>
  <c r="P101" i="1"/>
  <c r="R101" i="1" s="1"/>
  <c r="P94" i="1"/>
  <c r="R94" i="1" s="1"/>
  <c r="U94" i="1"/>
  <c r="AE94" i="1"/>
  <c r="U81" i="1"/>
  <c r="AE81" i="1"/>
  <c r="P81" i="1"/>
  <c r="R81" i="1" s="1"/>
  <c r="U73" i="1"/>
  <c r="AE73" i="1"/>
  <c r="P73" i="1"/>
  <c r="R73" i="1" s="1"/>
  <c r="U105" i="1"/>
  <c r="P105" i="1"/>
  <c r="R105" i="1" s="1"/>
  <c r="AE105" i="1"/>
  <c r="AE116" i="1"/>
  <c r="U116" i="1"/>
  <c r="P116" i="1"/>
  <c r="AE100" i="1"/>
  <c r="U100" i="1"/>
  <c r="P100" i="1"/>
  <c r="R100" i="1" s="1"/>
  <c r="P71" i="1"/>
  <c r="R71" i="1" s="1"/>
  <c r="AE71" i="1"/>
  <c r="U71" i="1"/>
  <c r="U58" i="1"/>
  <c r="AE58" i="1"/>
  <c r="P58" i="1"/>
  <c r="R58" i="1" s="1"/>
  <c r="AE79" i="1"/>
  <c r="P79" i="1"/>
  <c r="R79" i="1" s="1"/>
  <c r="U79" i="1"/>
  <c r="P59" i="1"/>
  <c r="R59" i="1" s="1"/>
  <c r="U59" i="1"/>
  <c r="AE59" i="1"/>
  <c r="P61" i="1"/>
  <c r="R61" i="1" s="1"/>
  <c r="AE61" i="1"/>
  <c r="U61" i="1"/>
  <c r="P104" i="1"/>
  <c r="R104" i="1" s="1"/>
  <c r="AE104" i="1"/>
  <c r="U104" i="1"/>
  <c r="U85" i="1"/>
  <c r="P85" i="1"/>
  <c r="R85" i="1" s="1"/>
  <c r="AE85" i="1"/>
  <c r="N67" i="1"/>
  <c r="P49" i="1"/>
  <c r="R49" i="1" s="1"/>
  <c r="AE49" i="1"/>
  <c r="U49" i="1"/>
  <c r="N47" i="1"/>
  <c r="P41" i="1"/>
  <c r="R41" i="1" s="1"/>
  <c r="AE41" i="1"/>
  <c r="U41" i="1"/>
  <c r="P33" i="1"/>
  <c r="R33" i="1" s="1"/>
  <c r="AE33" i="1"/>
  <c r="U33" i="1"/>
  <c r="U36" i="1"/>
  <c r="P36" i="1"/>
  <c r="R36" i="1" s="1"/>
  <c r="AE36" i="1"/>
  <c r="AE54" i="1"/>
  <c r="U54" i="1"/>
  <c r="P54" i="1"/>
  <c r="R54" i="1" s="1"/>
  <c r="N23" i="1"/>
  <c r="U48" i="1"/>
  <c r="P48" i="1"/>
  <c r="R48" i="1" s="1"/>
  <c r="AE48" i="1"/>
  <c r="AE18" i="1"/>
  <c r="U18" i="1"/>
  <c r="P18" i="1"/>
  <c r="R18" i="1" s="1"/>
  <c r="N50" i="1" l="1"/>
  <c r="N65" i="1"/>
  <c r="R116" i="1"/>
  <c r="J38" i="3" a="1"/>
  <c r="J38" i="3" s="1"/>
  <c r="L38" i="3" s="1"/>
  <c r="J22" i="3" a="1"/>
  <c r="J22" i="3" s="1"/>
  <c r="L22" i="3" s="1"/>
  <c r="J28" i="3" a="1"/>
  <c r="J28" i="3" s="1"/>
  <c r="L28" i="3" s="1"/>
  <c r="J4" i="3" a="1"/>
  <c r="J4" i="3" s="1"/>
  <c r="J12" i="3" a="1"/>
  <c r="J12" i="3" s="1"/>
  <c r="L12" i="3" s="1"/>
  <c r="J43" i="3" a="1"/>
  <c r="J43" i="3" s="1"/>
  <c r="L43" i="3" s="1"/>
  <c r="J10" i="3" a="1"/>
  <c r="J10" i="3" s="1"/>
  <c r="L10" i="3" s="1"/>
  <c r="J33" i="3" a="1"/>
  <c r="J33" i="3" s="1"/>
  <c r="L33" i="3" s="1"/>
  <c r="J40" i="3" a="1"/>
  <c r="J40" i="3" s="1"/>
  <c r="L40" i="3" s="1"/>
  <c r="J24" i="3" a="1"/>
  <c r="J24" i="3" s="1"/>
  <c r="L24" i="3" s="1"/>
  <c r="P38" i="3" a="1"/>
  <c r="P38" i="3" s="1"/>
  <c r="R38" i="3" s="1"/>
  <c r="P22" i="3" a="1"/>
  <c r="P22" i="3" s="1"/>
  <c r="R22" i="3" s="1"/>
  <c r="P29" i="3" a="1"/>
  <c r="P29" i="3" s="1"/>
  <c r="R29" i="3" s="1"/>
  <c r="P13" i="3" a="1"/>
  <c r="P13" i="3" s="1"/>
  <c r="R13" i="3" s="1"/>
  <c r="P35" i="3" a="1"/>
  <c r="P35" i="3" s="1"/>
  <c r="R35" i="3" s="1"/>
  <c r="P19" i="3" a="1"/>
  <c r="P19" i="3" s="1"/>
  <c r="R19" i="3" s="1"/>
  <c r="P10" i="3" a="1"/>
  <c r="P10" i="3" s="1"/>
  <c r="R10" i="3" s="1"/>
  <c r="P33" i="3" a="1"/>
  <c r="P33" i="3" s="1"/>
  <c r="R33" i="3" s="1"/>
  <c r="P40" i="3" a="1"/>
  <c r="P40" i="3" s="1"/>
  <c r="R40" i="3" s="1"/>
  <c r="P24" i="3" a="1"/>
  <c r="P24" i="3" s="1"/>
  <c r="R24" i="3" s="1"/>
  <c r="M38" i="3" a="1"/>
  <c r="M38" i="3" s="1"/>
  <c r="O38" i="3" s="1"/>
  <c r="M30" i="3" a="1"/>
  <c r="M30" i="3" s="1"/>
  <c r="O30" i="3" s="1"/>
  <c r="M22" i="3" a="1"/>
  <c r="M22" i="3" s="1"/>
  <c r="O22" i="3" s="1"/>
  <c r="M14" i="3" a="1"/>
  <c r="M14" i="3" s="1"/>
  <c r="O14" i="3" s="1"/>
  <c r="M6" i="3" a="1"/>
  <c r="M6" i="3" s="1"/>
  <c r="O6" i="3" s="1"/>
  <c r="M21" i="3" a="1"/>
  <c r="M21" i="3" s="1"/>
  <c r="O21" i="3" s="1"/>
  <c r="M5" i="3" a="1"/>
  <c r="M5" i="3" s="1"/>
  <c r="O5" i="3" s="1"/>
  <c r="M36" i="3" a="1"/>
  <c r="M36" i="3" s="1"/>
  <c r="O36" i="3" s="1"/>
  <c r="M20" i="3" a="1"/>
  <c r="M20" i="3" s="1"/>
  <c r="O20" i="3" s="1"/>
  <c r="M12" i="3" a="1"/>
  <c r="M12" i="3" s="1"/>
  <c r="O12" i="3" s="1"/>
  <c r="M42" i="3" a="1"/>
  <c r="M42" i="3" s="1"/>
  <c r="O42" i="3" s="1"/>
  <c r="M10" i="3" a="1"/>
  <c r="M10" i="3" s="1"/>
  <c r="O10" i="3" s="1"/>
  <c r="M37" i="3" a="1"/>
  <c r="M37" i="3" s="1"/>
  <c r="O37" i="3" s="1"/>
  <c r="M29" i="3" a="1"/>
  <c r="M29" i="3" s="1"/>
  <c r="O29" i="3" s="1"/>
  <c r="M13" i="3" a="1"/>
  <c r="M13" i="3" s="1"/>
  <c r="O13" i="3" s="1"/>
  <c r="M28" i="3" a="1"/>
  <c r="M28" i="3" s="1"/>
  <c r="O28" i="3" s="1"/>
  <c r="M34" i="3" a="1"/>
  <c r="M34" i="3" s="1"/>
  <c r="O34" i="3" s="1"/>
  <c r="M4" i="3" a="1"/>
  <c r="M4" i="3" s="1"/>
  <c r="M18" i="3" a="1"/>
  <c r="M18" i="3" s="1"/>
  <c r="O18" i="3" s="1"/>
  <c r="M43" i="3" a="1"/>
  <c r="M43" i="3" s="1"/>
  <c r="O43" i="3" s="1"/>
  <c r="M35" i="3" a="1"/>
  <c r="M35" i="3" s="1"/>
  <c r="O35" i="3" s="1"/>
  <c r="M27" i="3" a="1"/>
  <c r="M27" i="3" s="1"/>
  <c r="O27" i="3" s="1"/>
  <c r="M19" i="3" a="1"/>
  <c r="M19" i="3" s="1"/>
  <c r="O19" i="3" s="1"/>
  <c r="M11" i="3" a="1"/>
  <c r="M11" i="3" s="1"/>
  <c r="O11" i="3" s="1"/>
  <c r="M26" i="3" a="1"/>
  <c r="M26" i="3" s="1"/>
  <c r="O26" i="3" s="1"/>
  <c r="M41" i="3" a="1"/>
  <c r="M41" i="3" s="1"/>
  <c r="O41" i="3" s="1"/>
  <c r="M33" i="3" a="1"/>
  <c r="M33" i="3" s="1"/>
  <c r="O33" i="3" s="1"/>
  <c r="M25" i="3" a="1"/>
  <c r="M25" i="3" s="1"/>
  <c r="O25" i="3" s="1"/>
  <c r="M17" i="3" a="1"/>
  <c r="M17" i="3" s="1"/>
  <c r="O17" i="3" s="1"/>
  <c r="M9" i="3" a="1"/>
  <c r="M9" i="3" s="1"/>
  <c r="O9" i="3" s="1"/>
  <c r="M39" i="3" a="1"/>
  <c r="M39" i="3" s="1"/>
  <c r="O39" i="3" s="1"/>
  <c r="M23" i="3" a="1"/>
  <c r="M23" i="3" s="1"/>
  <c r="O23" i="3" s="1"/>
  <c r="M7" i="3" a="1"/>
  <c r="M7" i="3" s="1"/>
  <c r="O7" i="3" s="1"/>
  <c r="M40" i="3" a="1"/>
  <c r="M40" i="3" s="1"/>
  <c r="O40" i="3" s="1"/>
  <c r="M32" i="3" a="1"/>
  <c r="M32" i="3" s="1"/>
  <c r="O32" i="3" s="1"/>
  <c r="M24" i="3" a="1"/>
  <c r="M24" i="3" s="1"/>
  <c r="O24" i="3" s="1"/>
  <c r="M16" i="3" a="1"/>
  <c r="M16" i="3" s="1"/>
  <c r="O16" i="3" s="1"/>
  <c r="M8" i="3" a="1"/>
  <c r="M8" i="3" s="1"/>
  <c r="O8" i="3" s="1"/>
  <c r="M31" i="3" a="1"/>
  <c r="M31" i="3" s="1"/>
  <c r="O31" i="3" s="1"/>
  <c r="M15" i="3" a="1"/>
  <c r="M15" i="3" s="1"/>
  <c r="O15" i="3" s="1"/>
  <c r="U20" i="4"/>
  <c r="E25" i="4"/>
  <c r="U25" i="4" s="1"/>
  <c r="AC48" i="1"/>
  <c r="AG48" i="1"/>
  <c r="AC104" i="1"/>
  <c r="AG104" i="1"/>
  <c r="AC61" i="1"/>
  <c r="AG61" i="1"/>
  <c r="AC31" i="1"/>
  <c r="AG31" i="1"/>
  <c r="AC28" i="1"/>
  <c r="AG28" i="1"/>
  <c r="AC106" i="1"/>
  <c r="AG106" i="1"/>
  <c r="AC107" i="1"/>
  <c r="AG107" i="1"/>
  <c r="AC57" i="1"/>
  <c r="AG57" i="1"/>
  <c r="AC100" i="1"/>
  <c r="AG100" i="1"/>
  <c r="AC116" i="1"/>
  <c r="AG116" i="1"/>
  <c r="AC105" i="1"/>
  <c r="AG105" i="1"/>
  <c r="AC73" i="1"/>
  <c r="AG73" i="1"/>
  <c r="AC45" i="1"/>
  <c r="AG45" i="1"/>
  <c r="AC60" i="1"/>
  <c r="AG60" i="1"/>
  <c r="AC84" i="1"/>
  <c r="AG84" i="1"/>
  <c r="AC40" i="1"/>
  <c r="AG40" i="1"/>
  <c r="AC29" i="1"/>
  <c r="AG29" i="1"/>
  <c r="AC99" i="1"/>
  <c r="AG99" i="1"/>
  <c r="AC46" i="1"/>
  <c r="AG46" i="1"/>
  <c r="AC70" i="1"/>
  <c r="AG70" i="1"/>
  <c r="AC109" i="1"/>
  <c r="AG109" i="1"/>
  <c r="AC86" i="1"/>
  <c r="AG86" i="1"/>
  <c r="AC50" i="1"/>
  <c r="AG50" i="1"/>
  <c r="AC39" i="1"/>
  <c r="AG39" i="1"/>
  <c r="AC38" i="1"/>
  <c r="AG38" i="1"/>
  <c r="AC89" i="1"/>
  <c r="AG89" i="1"/>
  <c r="AC25" i="1"/>
  <c r="AG25" i="1"/>
  <c r="AC75" i="1"/>
  <c r="AG75" i="1"/>
  <c r="AC64" i="1"/>
  <c r="AG64" i="1"/>
  <c r="AC77" i="1"/>
  <c r="AG77" i="1"/>
  <c r="AC83" i="1"/>
  <c r="AG83" i="1"/>
  <c r="AC94" i="1"/>
  <c r="AG94" i="1"/>
  <c r="AC118" i="1"/>
  <c r="AG118" i="1"/>
  <c r="AC22" i="1"/>
  <c r="AG22" i="1"/>
  <c r="AC16" i="1"/>
  <c r="AG16" i="1"/>
  <c r="AC13" i="1"/>
  <c r="AG13" i="1"/>
  <c r="AC51" i="1"/>
  <c r="AG51" i="1"/>
  <c r="AC36" i="1"/>
  <c r="AG36" i="1"/>
  <c r="AC79" i="1"/>
  <c r="AG79" i="1"/>
  <c r="AC81" i="1"/>
  <c r="AG81" i="1"/>
  <c r="AC101" i="1"/>
  <c r="AG101" i="1"/>
  <c r="AC21" i="1"/>
  <c r="AG21" i="1"/>
  <c r="AC5" i="1"/>
  <c r="AG5" i="1"/>
  <c r="AC17" i="1"/>
  <c r="AG17" i="1"/>
  <c r="AC72" i="1"/>
  <c r="AG72" i="1"/>
  <c r="AC112" i="1"/>
  <c r="AG112" i="1"/>
  <c r="AC102" i="1"/>
  <c r="AG102" i="1"/>
  <c r="AC37" i="1"/>
  <c r="AG37" i="1"/>
  <c r="AC34" i="1"/>
  <c r="AG34" i="1"/>
  <c r="AC96" i="1"/>
  <c r="AG96" i="1"/>
  <c r="AC120" i="1"/>
  <c r="AG120" i="1"/>
  <c r="AC74" i="1"/>
  <c r="AG74" i="1"/>
  <c r="AC43" i="1"/>
  <c r="AG43" i="1"/>
  <c r="AC53" i="1"/>
  <c r="AG53" i="1"/>
  <c r="AC27" i="1"/>
  <c r="AG27" i="1"/>
  <c r="AC6" i="1"/>
  <c r="AG6" i="1"/>
  <c r="AC80" i="1"/>
  <c r="AG80" i="1"/>
  <c r="AC24" i="1"/>
  <c r="AG24" i="1"/>
  <c r="AC68" i="1"/>
  <c r="AG68" i="1"/>
  <c r="AC30" i="1"/>
  <c r="AG30" i="1"/>
  <c r="AC8" i="1"/>
  <c r="AG8" i="1"/>
  <c r="AC54" i="1"/>
  <c r="AG54" i="1"/>
  <c r="AC33" i="1"/>
  <c r="AG33" i="1"/>
  <c r="AC9" i="1"/>
  <c r="AG9" i="1"/>
  <c r="AC110" i="1"/>
  <c r="AG110" i="1"/>
  <c r="AC66" i="1"/>
  <c r="AG66" i="1"/>
  <c r="AC69" i="1"/>
  <c r="AG69" i="1"/>
  <c r="AC88" i="1"/>
  <c r="AG88" i="1"/>
  <c r="AC95" i="1"/>
  <c r="AG95" i="1"/>
  <c r="AC111" i="1"/>
  <c r="AG111" i="1"/>
  <c r="AC32" i="1"/>
  <c r="AG32" i="1"/>
  <c r="AC15" i="1"/>
  <c r="AG15" i="1"/>
  <c r="AC114" i="1"/>
  <c r="AG114" i="1"/>
  <c r="AC115" i="1"/>
  <c r="AG115" i="1"/>
  <c r="AC103" i="1"/>
  <c r="AG103" i="1"/>
  <c r="AC41" i="1"/>
  <c r="AG41" i="1"/>
  <c r="AC85" i="1"/>
  <c r="AG85" i="1"/>
  <c r="AC59" i="1"/>
  <c r="AG59" i="1"/>
  <c r="AC58" i="1"/>
  <c r="AG58" i="1"/>
  <c r="AC18" i="1"/>
  <c r="AG18" i="1"/>
  <c r="AC49" i="1"/>
  <c r="AG49" i="1"/>
  <c r="AC71" i="1"/>
  <c r="AG71" i="1"/>
  <c r="AC92" i="1"/>
  <c r="AG92" i="1"/>
  <c r="AC52" i="1"/>
  <c r="AG52" i="1"/>
  <c r="AC91" i="1"/>
  <c r="AG91" i="1"/>
  <c r="AC108" i="1"/>
  <c r="AG108" i="1"/>
  <c r="AC90" i="1"/>
  <c r="AG90" i="1"/>
  <c r="AC7" i="1"/>
  <c r="AG7" i="1"/>
  <c r="AC10" i="1"/>
  <c r="AG10" i="1"/>
  <c r="AC44" i="1"/>
  <c r="AG44" i="1"/>
  <c r="AC63" i="1"/>
  <c r="AG63" i="1"/>
  <c r="AC82" i="1"/>
  <c r="AG82" i="1"/>
  <c r="AC117" i="1"/>
  <c r="AG117" i="1"/>
  <c r="AC19" i="1"/>
  <c r="AG19" i="1"/>
  <c r="AC12" i="1"/>
  <c r="AG12" i="1"/>
  <c r="AC97" i="1"/>
  <c r="AG97" i="1"/>
  <c r="AC55" i="1"/>
  <c r="AG55" i="1"/>
  <c r="AC62" i="1"/>
  <c r="AG62" i="1"/>
  <c r="AC98" i="1"/>
  <c r="AG98" i="1"/>
  <c r="AC119" i="1"/>
  <c r="AG119" i="1"/>
  <c r="AC47" i="1"/>
  <c r="AG47" i="1"/>
  <c r="AC87" i="1"/>
  <c r="AG87" i="1"/>
  <c r="AC78" i="1"/>
  <c r="AG78" i="1"/>
  <c r="AC11" i="1"/>
  <c r="AG11" i="1"/>
  <c r="AC42" i="1"/>
  <c r="AG42" i="1"/>
  <c r="AC35" i="1"/>
  <c r="AG35" i="1"/>
  <c r="AC56" i="1"/>
  <c r="AG56" i="1"/>
  <c r="AC26" i="1"/>
  <c r="AG26" i="1"/>
  <c r="AC20" i="1"/>
  <c r="AG20" i="1"/>
  <c r="AC65" i="1"/>
  <c r="AG65" i="1"/>
  <c r="X41" i="1"/>
  <c r="AB41" i="1"/>
  <c r="X85" i="1"/>
  <c r="AB85" i="1"/>
  <c r="X105" i="1"/>
  <c r="AB105" i="1"/>
  <c r="X101" i="1"/>
  <c r="AB101" i="1"/>
  <c r="X45" i="1"/>
  <c r="AB45" i="1"/>
  <c r="X108" i="1"/>
  <c r="AB108" i="1"/>
  <c r="X10" i="1"/>
  <c r="AB10" i="1"/>
  <c r="X40" i="1"/>
  <c r="AB40" i="1"/>
  <c r="X29" i="1"/>
  <c r="AB29" i="1"/>
  <c r="X31" i="1"/>
  <c r="AB31" i="1"/>
  <c r="X63" i="1"/>
  <c r="AB63" i="1"/>
  <c r="X69" i="1"/>
  <c r="AB69" i="1"/>
  <c r="X95" i="1"/>
  <c r="AB95" i="1"/>
  <c r="X46" i="1"/>
  <c r="AB46" i="1"/>
  <c r="X62" i="1"/>
  <c r="AB62" i="1"/>
  <c r="X115" i="1"/>
  <c r="AB115" i="1"/>
  <c r="X70" i="1"/>
  <c r="AB70" i="1"/>
  <c r="X109" i="1"/>
  <c r="AB109" i="1"/>
  <c r="X78" i="1"/>
  <c r="AB78" i="1"/>
  <c r="X11" i="1"/>
  <c r="AB11" i="1"/>
  <c r="X6" i="1"/>
  <c r="AB6" i="1"/>
  <c r="X68" i="1"/>
  <c r="AB68" i="1"/>
  <c r="X38" i="1"/>
  <c r="AB38" i="1"/>
  <c r="X14" i="1"/>
  <c r="AB14" i="1"/>
  <c r="X65" i="1"/>
  <c r="AB65" i="1"/>
  <c r="X30" i="1"/>
  <c r="AB30" i="1"/>
  <c r="X57" i="1"/>
  <c r="AB57" i="1"/>
  <c r="X26" i="1"/>
  <c r="AB26" i="1"/>
  <c r="X18" i="1"/>
  <c r="AB18" i="1"/>
  <c r="X36" i="1"/>
  <c r="AB36" i="1"/>
  <c r="X71" i="1"/>
  <c r="AB71" i="1"/>
  <c r="X81" i="1"/>
  <c r="AB81" i="1"/>
  <c r="X21" i="1"/>
  <c r="AB21" i="1"/>
  <c r="X5" i="1"/>
  <c r="AB5" i="1"/>
  <c r="X17" i="1"/>
  <c r="AB17" i="1"/>
  <c r="X72" i="1"/>
  <c r="AB72" i="1"/>
  <c r="X84" i="1"/>
  <c r="AB84" i="1"/>
  <c r="X37" i="1"/>
  <c r="AB37" i="1"/>
  <c r="X34" i="1"/>
  <c r="AB34" i="1"/>
  <c r="X96" i="1"/>
  <c r="AB96" i="1"/>
  <c r="X74" i="1"/>
  <c r="AB74" i="1"/>
  <c r="X19" i="1"/>
  <c r="AB19" i="1"/>
  <c r="X97" i="1"/>
  <c r="AB97" i="1"/>
  <c r="X53" i="1"/>
  <c r="AB53" i="1"/>
  <c r="X103" i="1"/>
  <c r="AB103" i="1"/>
  <c r="X13" i="1"/>
  <c r="AB13" i="1"/>
  <c r="X93" i="1"/>
  <c r="AB93" i="1"/>
  <c r="X25" i="1"/>
  <c r="AB25" i="1"/>
  <c r="X107" i="1"/>
  <c r="AB107" i="1"/>
  <c r="X113" i="1"/>
  <c r="AB113" i="1"/>
  <c r="X24" i="1"/>
  <c r="AB24" i="1"/>
  <c r="X76" i="1"/>
  <c r="AB76" i="1"/>
  <c r="X49" i="1"/>
  <c r="AB49" i="1"/>
  <c r="X104" i="1"/>
  <c r="AB104" i="1"/>
  <c r="X61" i="1"/>
  <c r="AB61" i="1"/>
  <c r="X94" i="1"/>
  <c r="AB94" i="1"/>
  <c r="X52" i="1"/>
  <c r="AB52" i="1"/>
  <c r="X60" i="1"/>
  <c r="AB60" i="1"/>
  <c r="X112" i="1"/>
  <c r="AB112" i="1"/>
  <c r="X91" i="1"/>
  <c r="AB91" i="1"/>
  <c r="X90" i="1"/>
  <c r="AB90" i="1"/>
  <c r="X44" i="1"/>
  <c r="AB44" i="1"/>
  <c r="X120" i="1"/>
  <c r="AB120" i="1"/>
  <c r="X66" i="1"/>
  <c r="AB66" i="1"/>
  <c r="X88" i="1"/>
  <c r="AB88" i="1"/>
  <c r="X82" i="1"/>
  <c r="AB82" i="1"/>
  <c r="X117" i="1"/>
  <c r="AB117" i="1"/>
  <c r="X12" i="1"/>
  <c r="AB12" i="1"/>
  <c r="X43" i="1"/>
  <c r="AB43" i="1"/>
  <c r="X55" i="1"/>
  <c r="AB55" i="1"/>
  <c r="X98" i="1"/>
  <c r="AB98" i="1"/>
  <c r="X119" i="1"/>
  <c r="AB119" i="1"/>
  <c r="X47" i="1"/>
  <c r="AB47" i="1"/>
  <c r="X80" i="1"/>
  <c r="AB80" i="1"/>
  <c r="X39" i="1"/>
  <c r="AB39" i="1"/>
  <c r="X56" i="1"/>
  <c r="AB56" i="1"/>
  <c r="X106" i="1"/>
  <c r="AB106" i="1"/>
  <c r="X75" i="1"/>
  <c r="AB75" i="1"/>
  <c r="X35" i="1"/>
  <c r="AB35" i="1"/>
  <c r="X8" i="1"/>
  <c r="AB8" i="1"/>
  <c r="X87" i="1"/>
  <c r="AB87" i="1"/>
  <c r="X48" i="1"/>
  <c r="AB48" i="1"/>
  <c r="X54" i="1"/>
  <c r="AB54" i="1"/>
  <c r="X33" i="1"/>
  <c r="AB33" i="1"/>
  <c r="X59" i="1"/>
  <c r="AB59" i="1"/>
  <c r="X79" i="1"/>
  <c r="AB79" i="1"/>
  <c r="X58" i="1"/>
  <c r="AB58" i="1"/>
  <c r="X100" i="1"/>
  <c r="AB100" i="1"/>
  <c r="X116" i="1"/>
  <c r="AB116" i="1"/>
  <c r="X73" i="1"/>
  <c r="AB73" i="1"/>
  <c r="X118" i="1"/>
  <c r="AB118" i="1"/>
  <c r="X22" i="1"/>
  <c r="AB22" i="1"/>
  <c r="X9" i="1"/>
  <c r="AB9" i="1"/>
  <c r="X92" i="1"/>
  <c r="AB92" i="1"/>
  <c r="X16" i="1"/>
  <c r="AB16" i="1"/>
  <c r="X102" i="1"/>
  <c r="AB102" i="1"/>
  <c r="X110" i="1"/>
  <c r="AB110" i="1"/>
  <c r="X7" i="1"/>
  <c r="AB7" i="1"/>
  <c r="X99" i="1"/>
  <c r="AB99" i="1"/>
  <c r="X28" i="1"/>
  <c r="AB28" i="1"/>
  <c r="X111" i="1"/>
  <c r="AB111" i="1"/>
  <c r="X32" i="1"/>
  <c r="AB32" i="1"/>
  <c r="X15" i="1"/>
  <c r="AB15" i="1"/>
  <c r="X114" i="1"/>
  <c r="AB114" i="1"/>
  <c r="X64" i="1"/>
  <c r="AB64" i="1"/>
  <c r="X89" i="1"/>
  <c r="AB89" i="1"/>
  <c r="S36" i="1"/>
  <c r="W36" i="1"/>
  <c r="S85" i="1"/>
  <c r="W85" i="1"/>
  <c r="S58" i="1"/>
  <c r="W58" i="1"/>
  <c r="S100" i="1"/>
  <c r="W100" i="1"/>
  <c r="S116" i="1"/>
  <c r="W116" i="1"/>
  <c r="S105" i="1"/>
  <c r="W105" i="1"/>
  <c r="S21" i="1"/>
  <c r="W21" i="1"/>
  <c r="S5" i="1"/>
  <c r="W5" i="1"/>
  <c r="S17" i="1"/>
  <c r="W17" i="1"/>
  <c r="S52" i="1"/>
  <c r="W52" i="1"/>
  <c r="S60" i="1"/>
  <c r="W60" i="1"/>
  <c r="S84" i="1"/>
  <c r="W84" i="1"/>
  <c r="S108" i="1"/>
  <c r="W108" i="1"/>
  <c r="S40" i="1"/>
  <c r="W40" i="1"/>
  <c r="S37" i="1"/>
  <c r="W37" i="1"/>
  <c r="S34" i="1"/>
  <c r="W34" i="1"/>
  <c r="S74" i="1"/>
  <c r="W74" i="1"/>
  <c r="S117" i="1"/>
  <c r="W117" i="1"/>
  <c r="S19" i="1"/>
  <c r="W19" i="1"/>
  <c r="S97" i="1"/>
  <c r="W97" i="1"/>
  <c r="S53" i="1"/>
  <c r="W53" i="1"/>
  <c r="S98" i="1"/>
  <c r="W98" i="1"/>
  <c r="S27" i="1"/>
  <c r="W27" i="1"/>
  <c r="S86" i="1"/>
  <c r="W86" i="1"/>
  <c r="S94" i="1"/>
  <c r="W94" i="1"/>
  <c r="S101" i="1"/>
  <c r="W101" i="1"/>
  <c r="S9" i="1"/>
  <c r="W9" i="1"/>
  <c r="S112" i="1"/>
  <c r="W112" i="1"/>
  <c r="S91" i="1"/>
  <c r="W91" i="1"/>
  <c r="S90" i="1"/>
  <c r="W90" i="1"/>
  <c r="S102" i="1"/>
  <c r="W102" i="1"/>
  <c r="S96" i="1"/>
  <c r="W96" i="1"/>
  <c r="S120" i="1"/>
  <c r="W120" i="1"/>
  <c r="S82" i="1"/>
  <c r="W82" i="1"/>
  <c r="S43" i="1"/>
  <c r="W43" i="1"/>
  <c r="S55" i="1"/>
  <c r="W55" i="1"/>
  <c r="S114" i="1"/>
  <c r="W114" i="1"/>
  <c r="S115" i="1"/>
  <c r="W115" i="1"/>
  <c r="S119" i="1"/>
  <c r="W119" i="1"/>
  <c r="S70" i="1"/>
  <c r="W70" i="1"/>
  <c r="S42" i="1"/>
  <c r="W42" i="1"/>
  <c r="S50" i="1"/>
  <c r="W50" i="1"/>
  <c r="S103" i="1"/>
  <c r="W103" i="1"/>
  <c r="S77" i="1"/>
  <c r="W77" i="1"/>
  <c r="S65" i="1"/>
  <c r="W65" i="1"/>
  <c r="S83" i="1"/>
  <c r="W83" i="1"/>
  <c r="S14" i="1"/>
  <c r="W14" i="1"/>
  <c r="S54" i="1"/>
  <c r="W54" i="1"/>
  <c r="S33" i="1"/>
  <c r="W33" i="1"/>
  <c r="S59" i="1"/>
  <c r="W59" i="1"/>
  <c r="S79" i="1"/>
  <c r="W79" i="1"/>
  <c r="S71" i="1"/>
  <c r="W71" i="1"/>
  <c r="S73" i="1"/>
  <c r="W73" i="1"/>
  <c r="S118" i="1"/>
  <c r="W118" i="1"/>
  <c r="S22" i="1"/>
  <c r="W22" i="1"/>
  <c r="S92" i="1"/>
  <c r="W92" i="1"/>
  <c r="S72" i="1"/>
  <c r="W72" i="1"/>
  <c r="S110" i="1"/>
  <c r="W110" i="1"/>
  <c r="S7" i="1"/>
  <c r="W7" i="1"/>
  <c r="S44" i="1"/>
  <c r="W44" i="1"/>
  <c r="S99" i="1"/>
  <c r="W99" i="1"/>
  <c r="S63" i="1"/>
  <c r="W63" i="1"/>
  <c r="S111" i="1"/>
  <c r="W111" i="1"/>
  <c r="S12" i="1"/>
  <c r="W12" i="1"/>
  <c r="S15" i="1"/>
  <c r="W15" i="1"/>
  <c r="S62" i="1"/>
  <c r="W62" i="1"/>
  <c r="S109" i="1"/>
  <c r="W109" i="1"/>
  <c r="S47" i="1"/>
  <c r="W47" i="1"/>
  <c r="S51" i="1"/>
  <c r="W51" i="1"/>
  <c r="S80" i="1"/>
  <c r="W80" i="1"/>
  <c r="S64" i="1"/>
  <c r="W64" i="1"/>
  <c r="S113" i="1"/>
  <c r="W113" i="1"/>
  <c r="S13" i="1"/>
  <c r="W13" i="1"/>
  <c r="S93" i="1"/>
  <c r="W93" i="1"/>
  <c r="S76" i="1"/>
  <c r="W76" i="1"/>
  <c r="S49" i="1"/>
  <c r="W49" i="1"/>
  <c r="S18" i="1"/>
  <c r="W18" i="1"/>
  <c r="S48" i="1"/>
  <c r="W48" i="1"/>
  <c r="S41" i="1"/>
  <c r="W41" i="1"/>
  <c r="S104" i="1"/>
  <c r="W104" i="1"/>
  <c r="S61" i="1"/>
  <c r="W61" i="1"/>
  <c r="S81" i="1"/>
  <c r="W81" i="1"/>
  <c r="S45" i="1"/>
  <c r="W45" i="1"/>
  <c r="S16" i="1"/>
  <c r="W16" i="1"/>
  <c r="S10" i="1"/>
  <c r="W10" i="1"/>
  <c r="S29" i="1"/>
  <c r="W29" i="1"/>
  <c r="S31" i="1"/>
  <c r="W31" i="1"/>
  <c r="S28" i="1"/>
  <c r="W28" i="1"/>
  <c r="S66" i="1"/>
  <c r="W66" i="1"/>
  <c r="S69" i="1"/>
  <c r="W69" i="1"/>
  <c r="S88" i="1"/>
  <c r="W88" i="1"/>
  <c r="S95" i="1"/>
  <c r="W95" i="1"/>
  <c r="S32" i="1"/>
  <c r="W32" i="1"/>
  <c r="S46" i="1"/>
  <c r="W46" i="1"/>
  <c r="S78" i="1"/>
  <c r="W78" i="1"/>
  <c r="S6" i="1"/>
  <c r="W6" i="1"/>
  <c r="S25" i="1"/>
  <c r="W25" i="1"/>
  <c r="S89" i="1"/>
  <c r="W89" i="1"/>
  <c r="S56" i="1"/>
  <c r="W56" i="1"/>
  <c r="S26" i="1"/>
  <c r="W26" i="1"/>
  <c r="S8" i="1"/>
  <c r="W8" i="1"/>
  <c r="S30" i="1"/>
  <c r="W30" i="1"/>
  <c r="N86" i="1"/>
  <c r="R86" i="1"/>
  <c r="N27" i="1"/>
  <c r="R27" i="1"/>
  <c r="N107" i="1"/>
  <c r="R107" i="1"/>
  <c r="N106" i="1"/>
  <c r="R106" i="1"/>
  <c r="N39" i="1"/>
  <c r="R39" i="1"/>
  <c r="N68" i="1"/>
  <c r="N83" i="1"/>
  <c r="R83" i="1"/>
  <c r="N42" i="1"/>
  <c r="R42" i="1"/>
  <c r="N87" i="1"/>
  <c r="R87" i="1"/>
  <c r="N75" i="1"/>
  <c r="R75" i="1"/>
  <c r="N64" i="1"/>
  <c r="R64" i="1"/>
  <c r="N14" i="1"/>
  <c r="R14" i="1"/>
  <c r="N11" i="1"/>
  <c r="R11" i="1"/>
  <c r="N30" i="1"/>
  <c r="R30" i="1"/>
  <c r="N51" i="1"/>
  <c r="R51" i="1"/>
  <c r="N77" i="1"/>
  <c r="R77" i="1"/>
  <c r="N113" i="1"/>
  <c r="R113" i="1"/>
  <c r="N24" i="1"/>
  <c r="R24" i="1"/>
  <c r="AL83" i="1"/>
  <c r="N76" i="1"/>
  <c r="R76" i="1"/>
  <c r="N57" i="1"/>
  <c r="N38" i="1"/>
  <c r="R38" i="1"/>
  <c r="N56" i="1"/>
  <c r="R56" i="1"/>
  <c r="N35" i="1"/>
  <c r="R35" i="1"/>
  <c r="AL8" i="1"/>
  <c r="AL76" i="1"/>
  <c r="AL57" i="1"/>
  <c r="AL20" i="1"/>
  <c r="AL65" i="1"/>
  <c r="AL30" i="1"/>
  <c r="AL14" i="1"/>
  <c r="AL26" i="1"/>
  <c r="AL68" i="1"/>
  <c r="AL77" i="1"/>
  <c r="AL113" i="1"/>
  <c r="AL25" i="1"/>
  <c r="N25" i="1"/>
  <c r="AL75" i="1"/>
  <c r="AL93" i="1"/>
  <c r="AL38" i="1"/>
  <c r="AL35" i="1"/>
  <c r="N93" i="1"/>
  <c r="AL111" i="1"/>
  <c r="AL117" i="1"/>
  <c r="AL46" i="1"/>
  <c r="AL107" i="1"/>
  <c r="AL78" i="1"/>
  <c r="AL39" i="1"/>
  <c r="AL89" i="1"/>
  <c r="AL106" i="1"/>
  <c r="AL56" i="1"/>
  <c r="AL64" i="1"/>
  <c r="AL33" i="1"/>
  <c r="AL104" i="1"/>
  <c r="AL61" i="1"/>
  <c r="N78" i="1"/>
  <c r="AL59" i="1"/>
  <c r="AL100" i="1"/>
  <c r="AL105" i="1"/>
  <c r="AL73" i="1"/>
  <c r="AL45" i="1"/>
  <c r="AL72" i="1"/>
  <c r="AL84" i="1"/>
  <c r="AL102" i="1"/>
  <c r="AL10" i="1"/>
  <c r="AL40" i="1"/>
  <c r="AL34" i="1"/>
  <c r="AL96" i="1"/>
  <c r="AL120" i="1"/>
  <c r="AL24" i="1"/>
  <c r="AL80" i="1"/>
  <c r="AL119" i="1"/>
  <c r="AL82" i="1"/>
  <c r="AL71" i="1"/>
  <c r="AL94" i="1"/>
  <c r="AL108" i="1"/>
  <c r="AL110" i="1"/>
  <c r="AL7" i="1"/>
  <c r="AL29" i="1"/>
  <c r="AL44" i="1"/>
  <c r="AL69" i="1"/>
  <c r="AL62" i="1"/>
  <c r="AL114" i="1"/>
  <c r="AL86" i="1"/>
  <c r="AL36" i="1"/>
  <c r="AL85" i="1"/>
  <c r="AL79" i="1"/>
  <c r="AL81" i="1"/>
  <c r="AL22" i="1"/>
  <c r="AL9" i="1"/>
  <c r="AL92" i="1"/>
  <c r="AL52" i="1"/>
  <c r="AL16" i="1"/>
  <c r="AL60" i="1"/>
  <c r="AL112" i="1"/>
  <c r="AL91" i="1"/>
  <c r="AL31" i="1"/>
  <c r="AL63" i="1"/>
  <c r="AL28" i="1"/>
  <c r="AL74" i="1"/>
  <c r="AL32" i="1"/>
  <c r="AL15" i="1"/>
  <c r="AL43" i="1"/>
  <c r="AL53" i="1"/>
  <c r="AL70" i="1"/>
  <c r="AL109" i="1"/>
  <c r="AL51" i="1"/>
  <c r="AL47" i="1"/>
  <c r="AL13" i="1"/>
  <c r="AL103" i="1"/>
  <c r="AL41" i="1"/>
  <c r="AL58" i="1"/>
  <c r="AL116" i="1"/>
  <c r="AL5" i="1"/>
  <c r="AL17" i="1"/>
  <c r="AL88" i="1"/>
  <c r="AL95" i="1"/>
  <c r="AL98" i="1"/>
  <c r="AL11" i="1"/>
  <c r="AL18" i="1"/>
  <c r="AL48" i="1"/>
  <c r="AL54" i="1"/>
  <c r="AL49" i="1"/>
  <c r="AL101" i="1"/>
  <c r="AL118" i="1"/>
  <c r="AL21" i="1"/>
  <c r="AL90" i="1"/>
  <c r="AL37" i="1"/>
  <c r="AL99" i="1"/>
  <c r="AL66" i="1"/>
  <c r="AL19" i="1"/>
  <c r="AL12" i="1"/>
  <c r="AL97" i="1"/>
  <c r="AL55" i="1"/>
  <c r="AL115" i="1"/>
  <c r="AL42" i="1"/>
  <c r="AL87" i="1"/>
  <c r="AL27" i="1"/>
  <c r="AL50" i="1"/>
  <c r="AL6" i="1"/>
  <c r="N36" i="1"/>
  <c r="N54" i="1"/>
  <c r="N33" i="1"/>
  <c r="N49" i="1"/>
  <c r="N85" i="1"/>
  <c r="N59" i="1"/>
  <c r="N81" i="1"/>
  <c r="N22" i="1"/>
  <c r="N72" i="1"/>
  <c r="N34" i="1"/>
  <c r="N69" i="1"/>
  <c r="U4" i="1"/>
  <c r="W4" i="1" s="1"/>
  <c r="AE4" i="1"/>
  <c r="AG4" i="1" s="1"/>
  <c r="M1" i="1"/>
  <c r="AB4" i="1"/>
  <c r="P4" i="1"/>
  <c r="R4" i="1" s="1"/>
  <c r="N12" i="1"/>
  <c r="N43" i="1"/>
  <c r="N53" i="1"/>
  <c r="N98" i="1"/>
  <c r="N18" i="1"/>
  <c r="N48" i="1"/>
  <c r="N41" i="1"/>
  <c r="N101" i="1"/>
  <c r="N118" i="1"/>
  <c r="N45" i="1"/>
  <c r="N84" i="1"/>
  <c r="N91" i="1"/>
  <c r="N108" i="1"/>
  <c r="N102" i="1"/>
  <c r="N10" i="1"/>
  <c r="N40" i="1"/>
  <c r="N31" i="1"/>
  <c r="N63" i="1"/>
  <c r="N28" i="1"/>
  <c r="N82" i="1"/>
  <c r="N111" i="1"/>
  <c r="N117" i="1"/>
  <c r="N97" i="1"/>
  <c r="N55" i="1"/>
  <c r="N114" i="1"/>
  <c r="N70" i="1"/>
  <c r="N109" i="1"/>
  <c r="N104" i="1"/>
  <c r="N61" i="1"/>
  <c r="N100" i="1"/>
  <c r="N116" i="1"/>
  <c r="N105" i="1"/>
  <c r="N73" i="1"/>
  <c r="N9" i="1"/>
  <c r="N5" i="1"/>
  <c r="N17" i="1"/>
  <c r="N92" i="1"/>
  <c r="N52" i="1"/>
  <c r="N16" i="1"/>
  <c r="N60" i="1"/>
  <c r="N110" i="1"/>
  <c r="N7" i="1"/>
  <c r="N37" i="1"/>
  <c r="N44" i="1"/>
  <c r="N96" i="1"/>
  <c r="N66" i="1"/>
  <c r="N88" i="1"/>
  <c r="N95" i="1"/>
  <c r="N32" i="1"/>
  <c r="N46" i="1"/>
  <c r="N115" i="1"/>
  <c r="N79" i="1"/>
  <c r="N58" i="1"/>
  <c r="N71" i="1"/>
  <c r="N94" i="1"/>
  <c r="N21" i="1"/>
  <c r="N112" i="1"/>
  <c r="N90" i="1"/>
  <c r="N29" i="1"/>
  <c r="N99" i="1"/>
  <c r="N120" i="1"/>
  <c r="N74" i="1"/>
  <c r="N19" i="1"/>
  <c r="N15" i="1"/>
  <c r="N62" i="1"/>
  <c r="N119" i="1"/>
  <c r="G42" i="3" l="1" a="1"/>
  <c r="G42" i="3" s="1"/>
  <c r="G30" i="3" a="1"/>
  <c r="G30" i="3" s="1"/>
  <c r="P32" i="3" a="1"/>
  <c r="P32" i="3" s="1"/>
  <c r="R32" i="3" s="1"/>
  <c r="P41" i="3" a="1"/>
  <c r="P41" i="3" s="1"/>
  <c r="R41" i="3" s="1"/>
  <c r="P27" i="3" a="1"/>
  <c r="P27" i="3" s="1"/>
  <c r="R27" i="3" s="1"/>
  <c r="P21" i="3" a="1"/>
  <c r="P21" i="3" s="1"/>
  <c r="R21" i="3" s="1"/>
  <c r="P30" i="3" a="1"/>
  <c r="P30" i="3" s="1"/>
  <c r="R30" i="3" s="1"/>
  <c r="J32" i="3" a="1"/>
  <c r="J32" i="3" s="1"/>
  <c r="L32" i="3" s="1"/>
  <c r="J41" i="3" a="1"/>
  <c r="J41" i="3" s="1"/>
  <c r="L41" i="3" s="1"/>
  <c r="J42" i="3" a="1"/>
  <c r="J42" i="3" s="1"/>
  <c r="L42" i="3" s="1"/>
  <c r="J20" i="3" a="1"/>
  <c r="J20" i="3" s="1"/>
  <c r="L20" i="3" s="1"/>
  <c r="J30" i="3" a="1"/>
  <c r="J30" i="3" s="1"/>
  <c r="L30" i="3" s="1"/>
  <c r="G40" i="3" a="1"/>
  <c r="G40" i="3" s="1"/>
  <c r="G34" i="3" a="1"/>
  <c r="G34" i="3" s="1"/>
  <c r="I34" i="3" s="1"/>
  <c r="G19" i="3" a="1"/>
  <c r="G19" i="3" s="1"/>
  <c r="G20" i="3" a="1"/>
  <c r="G20" i="3" s="1"/>
  <c r="G38" i="3" a="1"/>
  <c r="G38" i="3" s="1"/>
  <c r="G41" i="3" a="1"/>
  <c r="G41" i="3" s="1"/>
  <c r="G4" i="3" a="1"/>
  <c r="G4" i="3" s="1"/>
  <c r="P7" i="3" a="1"/>
  <c r="P7" i="3" s="1"/>
  <c r="R7" i="3" s="1"/>
  <c r="P15" i="3" a="1"/>
  <c r="P15" i="3" s="1"/>
  <c r="R15" i="3" s="1"/>
  <c r="P18" i="3" a="1"/>
  <c r="P18" i="3" s="1"/>
  <c r="R18" i="3" s="1"/>
  <c r="P43" i="3" a="1"/>
  <c r="P43" i="3" s="1"/>
  <c r="R43" i="3" s="1"/>
  <c r="P37" i="3" a="1"/>
  <c r="P37" i="3" s="1"/>
  <c r="R37" i="3" s="1"/>
  <c r="J7" i="3" a="1"/>
  <c r="J7" i="3" s="1"/>
  <c r="L7" i="3" s="1"/>
  <c r="J15" i="3" a="1"/>
  <c r="J15" i="3" s="1"/>
  <c r="L15" i="3" s="1"/>
  <c r="J34" i="3" a="1"/>
  <c r="J34" i="3" s="1"/>
  <c r="L34" i="3" s="1"/>
  <c r="J36" i="3" a="1"/>
  <c r="J36" i="3" s="1"/>
  <c r="L36" i="3" s="1"/>
  <c r="J13" i="3" a="1"/>
  <c r="J13" i="3" s="1"/>
  <c r="L13" i="3" s="1"/>
  <c r="G15" i="3" a="1"/>
  <c r="G15" i="3" s="1"/>
  <c r="G39" i="3" a="1"/>
  <c r="G39" i="3" s="1"/>
  <c r="G35" i="3" a="1"/>
  <c r="G35" i="3" s="1"/>
  <c r="G5" i="3" a="1"/>
  <c r="G5" i="3" s="1"/>
  <c r="G21" i="3" a="1"/>
  <c r="G21" i="3" s="1"/>
  <c r="I21" i="3" s="1"/>
  <c r="G32" i="3" a="1"/>
  <c r="G32" i="3" s="1"/>
  <c r="I32" i="3" s="1"/>
  <c r="G27" i="3" a="1"/>
  <c r="G27" i="3" s="1"/>
  <c r="P23" i="3" a="1"/>
  <c r="P23" i="3" s="1"/>
  <c r="R23" i="3" s="1"/>
  <c r="P31" i="3" a="1"/>
  <c r="P31" i="3" s="1"/>
  <c r="R31" i="3" s="1"/>
  <c r="P26" i="3" a="1"/>
  <c r="P26" i="3" s="1"/>
  <c r="R26" i="3" s="1"/>
  <c r="P20" i="3" a="1"/>
  <c r="P20" i="3" s="1"/>
  <c r="R20" i="3" s="1"/>
  <c r="P12" i="3" a="1"/>
  <c r="P12" i="3" s="1"/>
  <c r="R12" i="3" s="1"/>
  <c r="J23" i="3" a="1"/>
  <c r="J23" i="3" s="1"/>
  <c r="L23" i="3" s="1"/>
  <c r="J31" i="3" a="1"/>
  <c r="J31" i="3" s="1"/>
  <c r="L31" i="3" s="1"/>
  <c r="J11" i="3" a="1"/>
  <c r="J11" i="3" s="1"/>
  <c r="L11" i="3" s="1"/>
  <c r="J5" i="3" a="1"/>
  <c r="J5" i="3" s="1"/>
  <c r="L5" i="3" s="1"/>
  <c r="J21" i="3" a="1"/>
  <c r="J21" i="3" s="1"/>
  <c r="L21" i="3" s="1"/>
  <c r="G31" i="3" a="1"/>
  <c r="G31" i="3" s="1"/>
  <c r="G9" i="3" a="1"/>
  <c r="G9" i="3" s="1"/>
  <c r="I9" i="3" s="1"/>
  <c r="G43" i="3" a="1"/>
  <c r="G43" i="3" s="1"/>
  <c r="U43" i="3" s="1"/>
  <c r="X43" i="3" s="1"/>
  <c r="G29" i="3" a="1"/>
  <c r="G29" i="3" s="1"/>
  <c r="I29" i="3" s="1"/>
  <c r="G37" i="3" a="1"/>
  <c r="G37" i="3" s="1"/>
  <c r="G23" i="3" a="1"/>
  <c r="G23" i="3" s="1"/>
  <c r="P39" i="3" a="1"/>
  <c r="P39" i="3" s="1"/>
  <c r="R39" i="3" s="1"/>
  <c r="P9" i="3" a="1"/>
  <c r="P9" i="3" s="1"/>
  <c r="R9" i="3" s="1"/>
  <c r="P34" i="3" a="1"/>
  <c r="P34" i="3" s="1"/>
  <c r="R34" i="3" s="1"/>
  <c r="P36" i="3" a="1"/>
  <c r="P36" i="3" s="1"/>
  <c r="R36" i="3" s="1"/>
  <c r="P28" i="3" a="1"/>
  <c r="P28" i="3" s="1"/>
  <c r="R28" i="3" s="1"/>
  <c r="J39" i="3" a="1"/>
  <c r="J39" i="3" s="1"/>
  <c r="L39" i="3" s="1"/>
  <c r="J9" i="3" a="1"/>
  <c r="J9" i="3" s="1"/>
  <c r="L9" i="3" s="1"/>
  <c r="J19" i="3" a="1"/>
  <c r="J19" i="3" s="1"/>
  <c r="L19" i="3" s="1"/>
  <c r="J29" i="3" a="1"/>
  <c r="J29" i="3" s="1"/>
  <c r="L29" i="3" s="1"/>
  <c r="J37" i="3" a="1"/>
  <c r="J37" i="3" s="1"/>
  <c r="L37" i="3" s="1"/>
  <c r="G8" i="3" a="1"/>
  <c r="G8" i="3" s="1"/>
  <c r="G17" i="3" a="1"/>
  <c r="G17" i="3" s="1"/>
  <c r="I17" i="3" s="1"/>
  <c r="G26" i="3" a="1"/>
  <c r="G26" i="3" s="1"/>
  <c r="I26" i="3" s="1"/>
  <c r="G10" i="3" a="1"/>
  <c r="G10" i="3" s="1"/>
  <c r="G6" i="3" a="1"/>
  <c r="G6" i="3" s="1"/>
  <c r="G12" i="3" a="1"/>
  <c r="G12" i="3" s="1"/>
  <c r="G28" i="3" a="1"/>
  <c r="G28" i="3" s="1"/>
  <c r="P8" i="3" a="1"/>
  <c r="P8" i="3" s="1"/>
  <c r="R8" i="3" s="1"/>
  <c r="P17" i="3" a="1"/>
  <c r="P17" i="3" s="1"/>
  <c r="R17" i="3" s="1"/>
  <c r="P42" i="3" a="1"/>
  <c r="P42" i="3" s="1"/>
  <c r="R42" i="3" s="1"/>
  <c r="P4" i="3" a="1"/>
  <c r="P4" i="3" s="1"/>
  <c r="P6" i="3" a="1"/>
  <c r="P6" i="3" s="1"/>
  <c r="R6" i="3" s="1"/>
  <c r="J8" i="3" a="1"/>
  <c r="J8" i="3" s="1"/>
  <c r="L8" i="3" s="1"/>
  <c r="J17" i="3" a="1"/>
  <c r="J17" i="3" s="1"/>
  <c r="L17" i="3" s="1"/>
  <c r="J27" i="3" a="1"/>
  <c r="J27" i="3" s="1"/>
  <c r="L27" i="3" s="1"/>
  <c r="J18" i="3" a="1"/>
  <c r="J18" i="3" s="1"/>
  <c r="L18" i="3" s="1"/>
  <c r="J6" i="3" a="1"/>
  <c r="J6" i="3" s="1"/>
  <c r="L6" i="3" s="1"/>
  <c r="G16" i="3" a="1"/>
  <c r="G16" i="3" s="1"/>
  <c r="I16" i="3" s="1"/>
  <c r="G25" i="3" a="1"/>
  <c r="G25" i="3" s="1"/>
  <c r="I25" i="3" s="1"/>
  <c r="G36" i="3" a="1"/>
  <c r="G36" i="3" s="1"/>
  <c r="G18" i="3" a="1"/>
  <c r="G18" i="3" s="1"/>
  <c r="G14" i="3" a="1"/>
  <c r="G14" i="3" s="1"/>
  <c r="G13" i="3" a="1"/>
  <c r="G13" i="3" s="1"/>
  <c r="P16" i="3" a="1"/>
  <c r="P16" i="3" s="1"/>
  <c r="R16" i="3" s="1"/>
  <c r="P25" i="3" a="1"/>
  <c r="P25" i="3" s="1"/>
  <c r="R25" i="3" s="1"/>
  <c r="P11" i="3" a="1"/>
  <c r="P11" i="3" s="1"/>
  <c r="R11" i="3" s="1"/>
  <c r="P5" i="3" a="1"/>
  <c r="P5" i="3" s="1"/>
  <c r="R5" i="3" s="1"/>
  <c r="P14" i="3" a="1"/>
  <c r="P14" i="3" s="1"/>
  <c r="R14" i="3" s="1"/>
  <c r="J16" i="3" a="1"/>
  <c r="J16" i="3" s="1"/>
  <c r="L16" i="3" s="1"/>
  <c r="J25" i="3" a="1"/>
  <c r="J25" i="3" s="1"/>
  <c r="L25" i="3" s="1"/>
  <c r="J35" i="3" a="1"/>
  <c r="J35" i="3" s="1"/>
  <c r="L35" i="3" s="1"/>
  <c r="J26" i="3" a="1"/>
  <c r="J26" i="3" s="1"/>
  <c r="L26" i="3" s="1"/>
  <c r="J14" i="3" a="1"/>
  <c r="J14" i="3" s="1"/>
  <c r="L14" i="3" s="1"/>
  <c r="G24" i="3" a="1"/>
  <c r="G24" i="3" s="1"/>
  <c r="I24" i="3" s="1"/>
  <c r="G33" i="3" a="1"/>
  <c r="G33" i="3" s="1"/>
  <c r="I33" i="3" s="1"/>
  <c r="G7" i="3" a="1"/>
  <c r="G7" i="3" s="1"/>
  <c r="G11" i="3" a="1"/>
  <c r="G11" i="3" s="1"/>
  <c r="I11" i="3" s="1"/>
  <c r="G22" i="3" a="1"/>
  <c r="G22" i="3" s="1"/>
  <c r="I22" i="3" s="1"/>
  <c r="I18" i="3"/>
  <c r="U18" i="3"/>
  <c r="X18" i="3" s="1"/>
  <c r="U24" i="3"/>
  <c r="X24" i="3" s="1"/>
  <c r="I7" i="3"/>
  <c r="L4" i="3"/>
  <c r="I41" i="3"/>
  <c r="I42" i="3"/>
  <c r="I12" i="3"/>
  <c r="U12" i="3"/>
  <c r="X12" i="3" s="1"/>
  <c r="I30" i="3"/>
  <c r="M1" i="3"/>
  <c r="L16" i="4" a="1"/>
  <c r="L16" i="4" s="1"/>
  <c r="N16" i="4" s="1"/>
  <c r="L9" i="4" a="1"/>
  <c r="L9" i="4" s="1"/>
  <c r="N9" i="4" s="1"/>
  <c r="L4" i="4" a="1"/>
  <c r="L4" i="4" s="1"/>
  <c r="N4" i="4" s="1"/>
  <c r="L10" i="4" a="1"/>
  <c r="L10" i="4" s="1"/>
  <c r="N10" i="4" s="1"/>
  <c r="L12" i="4" a="1"/>
  <c r="L12" i="4" s="1"/>
  <c r="N12" i="4" s="1"/>
  <c r="L8" i="4" a="1"/>
  <c r="L8" i="4" s="1"/>
  <c r="N8" i="4" s="1"/>
  <c r="L7" i="4" a="1"/>
  <c r="L7" i="4" s="1"/>
  <c r="N7" i="4" s="1"/>
  <c r="L3" i="4" a="1"/>
  <c r="L3" i="4" s="1"/>
  <c r="M44" i="3"/>
  <c r="O44" i="3" s="1"/>
  <c r="L15" i="4" a="1"/>
  <c r="L15" i="4" s="1"/>
  <c r="N15" i="4" s="1"/>
  <c r="L14" i="4" a="1"/>
  <c r="L14" i="4" s="1"/>
  <c r="N14" i="4" s="1"/>
  <c r="L6" i="4" a="1"/>
  <c r="L6" i="4" s="1"/>
  <c r="N6" i="4" s="1"/>
  <c r="L5" i="4" a="1"/>
  <c r="L5" i="4" s="1"/>
  <c r="N5" i="4" s="1"/>
  <c r="L13" i="4" a="1"/>
  <c r="L13" i="4" s="1"/>
  <c r="N13" i="4" s="1"/>
  <c r="L11" i="4" a="1"/>
  <c r="L11" i="4" s="1"/>
  <c r="N11" i="4" s="1"/>
  <c r="O4" i="3"/>
  <c r="I40" i="3"/>
  <c r="U40" i="3"/>
  <c r="X40" i="3" s="1"/>
  <c r="I19" i="3"/>
  <c r="U19" i="3"/>
  <c r="X19" i="3" s="1"/>
  <c r="I20" i="3"/>
  <c r="I38" i="3"/>
  <c r="U38" i="3"/>
  <c r="X38" i="3" s="1"/>
  <c r="I36" i="3"/>
  <c r="I23" i="3"/>
  <c r="I27" i="3"/>
  <c r="U27" i="3"/>
  <c r="X27" i="3" s="1"/>
  <c r="I28" i="3"/>
  <c r="I13" i="3"/>
  <c r="U13" i="3"/>
  <c r="X13" i="3" s="1"/>
  <c r="F15" i="4" a="1"/>
  <c r="F15" i="4" s="1"/>
  <c r="H15" i="4" s="1"/>
  <c r="I4" i="3"/>
  <c r="I15" i="3"/>
  <c r="I39" i="3"/>
  <c r="U39" i="3"/>
  <c r="X39" i="3" s="1"/>
  <c r="I35" i="3"/>
  <c r="I5" i="3"/>
  <c r="U5" i="3"/>
  <c r="X5" i="3" s="1"/>
  <c r="I31" i="3"/>
  <c r="U31" i="3"/>
  <c r="X31" i="3" s="1"/>
  <c r="U9" i="3"/>
  <c r="X9" i="3" s="1"/>
  <c r="I43" i="3"/>
  <c r="I37" i="3"/>
  <c r="U37" i="3"/>
  <c r="X37" i="3" s="1"/>
  <c r="I14" i="3"/>
  <c r="U14" i="3"/>
  <c r="X14" i="3" s="1"/>
  <c r="I8" i="3"/>
  <c r="U8" i="3"/>
  <c r="X8" i="3" s="1"/>
  <c r="U10" i="3"/>
  <c r="X10" i="3" s="1"/>
  <c r="I6" i="3"/>
  <c r="AL4" i="1"/>
  <c r="AC4" i="1"/>
  <c r="AE1" i="1"/>
  <c r="N4" i="1"/>
  <c r="P1" i="1"/>
  <c r="S4" i="1"/>
  <c r="U1" i="1"/>
  <c r="Z1" i="1"/>
  <c r="X4" i="1"/>
  <c r="U15" i="3" l="1"/>
  <c r="X15" i="3" s="1"/>
  <c r="U25" i="3"/>
  <c r="X25" i="3" s="1"/>
  <c r="U33" i="3"/>
  <c r="X33" i="3" s="1"/>
  <c r="P1" i="3"/>
  <c r="F13" i="4" a="1"/>
  <c r="F13" i="4" s="1"/>
  <c r="H13" i="4" s="1"/>
  <c r="U20" i="3"/>
  <c r="X20" i="3" s="1"/>
  <c r="U17" i="3"/>
  <c r="X17" i="3" s="1"/>
  <c r="U41" i="3"/>
  <c r="X41" i="3" s="1"/>
  <c r="F16" i="4" a="1"/>
  <c r="F16" i="4" s="1"/>
  <c r="H16" i="4" s="1"/>
  <c r="O15" i="4" a="1"/>
  <c r="O15" i="4" s="1"/>
  <c r="Q15" i="4" s="1"/>
  <c r="O7" i="4" a="1"/>
  <c r="O7" i="4" s="1"/>
  <c r="Q7" i="4" s="1"/>
  <c r="U30" i="3"/>
  <c r="X30" i="3" s="1"/>
  <c r="U22" i="3"/>
  <c r="X22" i="3" s="1"/>
  <c r="U6" i="3"/>
  <c r="X6" i="3" s="1"/>
  <c r="U11" i="3"/>
  <c r="X11" i="3" s="1"/>
  <c r="F12" i="4" a="1"/>
  <c r="F12" i="4" s="1"/>
  <c r="H12" i="4" s="1"/>
  <c r="U26" i="3"/>
  <c r="X26" i="3" s="1"/>
  <c r="U21" i="3"/>
  <c r="X21" i="3" s="1"/>
  <c r="F11" i="4" a="1"/>
  <c r="F11" i="4" s="1"/>
  <c r="H11" i="4" s="1"/>
  <c r="F3" i="4" a="1"/>
  <c r="F3" i="4" s="1"/>
  <c r="O13" i="4" a="1"/>
  <c r="O13" i="4" s="1"/>
  <c r="Q13" i="4" s="1"/>
  <c r="O10" i="4" a="1"/>
  <c r="O10" i="4" s="1"/>
  <c r="Q10" i="4" s="1"/>
  <c r="I13" i="4" a="1"/>
  <c r="I13" i="4" s="1"/>
  <c r="K13" i="4" s="1"/>
  <c r="I15" i="4" a="1"/>
  <c r="I15" i="4" s="1"/>
  <c r="K15" i="4" s="1"/>
  <c r="F4" i="4" a="1"/>
  <c r="F4" i="4" s="1"/>
  <c r="H4" i="4" s="1"/>
  <c r="F10" i="4" a="1"/>
  <c r="F10" i="4" s="1"/>
  <c r="H10" i="4" s="1"/>
  <c r="F5" i="4" a="1"/>
  <c r="F5" i="4" s="1"/>
  <c r="H5" i="4" s="1"/>
  <c r="U23" i="3"/>
  <c r="X23" i="3" s="1"/>
  <c r="P44" i="3"/>
  <c r="R44" i="3" s="1"/>
  <c r="O3" i="4" a="1"/>
  <c r="O3" i="4" s="1"/>
  <c r="U42" i="3"/>
  <c r="X42" i="3" s="1"/>
  <c r="I11" i="4" a="1"/>
  <c r="I11" i="4" s="1"/>
  <c r="K11" i="4" s="1"/>
  <c r="I12" i="4" a="1"/>
  <c r="I12" i="4" s="1"/>
  <c r="K12" i="4" s="1"/>
  <c r="J1" i="3"/>
  <c r="O4" i="4" a="1"/>
  <c r="O4" i="4" s="1"/>
  <c r="Q4" i="4" s="1"/>
  <c r="I3" i="4" a="1"/>
  <c r="I3" i="4" s="1"/>
  <c r="F8" i="4" a="1"/>
  <c r="F8" i="4" s="1"/>
  <c r="H8" i="4" s="1"/>
  <c r="G1" i="3"/>
  <c r="O11" i="4" a="1"/>
  <c r="O11" i="4" s="1"/>
  <c r="Q11" i="4" s="1"/>
  <c r="O8" i="4" a="1"/>
  <c r="O8" i="4" s="1"/>
  <c r="Q8" i="4" s="1"/>
  <c r="U16" i="3"/>
  <c r="X16" i="3" s="1"/>
  <c r="I9" i="4" a="1"/>
  <c r="I9" i="4" s="1"/>
  <c r="K9" i="4" s="1"/>
  <c r="I10" i="4" a="1"/>
  <c r="I10" i="4" s="1"/>
  <c r="K10" i="4" s="1"/>
  <c r="U29" i="3"/>
  <c r="X29" i="3" s="1"/>
  <c r="G44" i="3"/>
  <c r="I44" i="3" s="1"/>
  <c r="F7" i="4" a="1"/>
  <c r="F7" i="4" s="1"/>
  <c r="H7" i="4" s="1"/>
  <c r="U36" i="3"/>
  <c r="X36" i="3" s="1"/>
  <c r="O14" i="4" a="1"/>
  <c r="O14" i="4" s="1"/>
  <c r="Q14" i="4" s="1"/>
  <c r="O6" i="4" a="1"/>
  <c r="O6" i="4" s="1"/>
  <c r="Q6" i="4" s="1"/>
  <c r="I8" i="4" a="1"/>
  <c r="I8" i="4" s="1"/>
  <c r="K8" i="4" s="1"/>
  <c r="I6" i="4" a="1"/>
  <c r="I6" i="4" s="1"/>
  <c r="K6" i="4" s="1"/>
  <c r="U7" i="3"/>
  <c r="X7" i="3" s="1"/>
  <c r="I14" i="4" a="1"/>
  <c r="I14" i="4" s="1"/>
  <c r="K14" i="4" s="1"/>
  <c r="S44" i="3"/>
  <c r="U44" i="3" s="1"/>
  <c r="U35" i="3"/>
  <c r="X35" i="3" s="1"/>
  <c r="F9" i="4" a="1"/>
  <c r="F9" i="4" s="1"/>
  <c r="H9" i="4" s="1"/>
  <c r="F6" i="4" a="1"/>
  <c r="F6" i="4" s="1"/>
  <c r="H6" i="4" s="1"/>
  <c r="O9" i="4" a="1"/>
  <c r="O9" i="4" s="1"/>
  <c r="Q9" i="4" s="1"/>
  <c r="O16" i="4" a="1"/>
  <c r="O16" i="4" s="1"/>
  <c r="Q16" i="4" s="1"/>
  <c r="U34" i="3"/>
  <c r="X34" i="3" s="1"/>
  <c r="U32" i="3"/>
  <c r="X32" i="3" s="1"/>
  <c r="I7" i="4" a="1"/>
  <c r="I7" i="4" s="1"/>
  <c r="K7" i="4" s="1"/>
  <c r="I4" i="4" a="1"/>
  <c r="I4" i="4" s="1"/>
  <c r="K4" i="4" s="1"/>
  <c r="J44" i="3"/>
  <c r="L44" i="3" s="1"/>
  <c r="I10" i="3"/>
  <c r="O5" i="4" a="1"/>
  <c r="O5" i="4" s="1"/>
  <c r="Q5" i="4" s="1"/>
  <c r="F14" i="4" a="1"/>
  <c r="F14" i="4" s="1"/>
  <c r="H14" i="4" s="1"/>
  <c r="U28" i="3"/>
  <c r="X28" i="3" s="1"/>
  <c r="R4" i="3"/>
  <c r="O12" i="4" a="1"/>
  <c r="O12" i="4" s="1"/>
  <c r="Q12" i="4" s="1"/>
  <c r="I5" i="4" a="1"/>
  <c r="I5" i="4" s="1"/>
  <c r="K5" i="4" s="1"/>
  <c r="I16" i="4" a="1"/>
  <c r="I16" i="4" s="1"/>
  <c r="K16" i="4" s="1"/>
  <c r="R9" i="4" a="1"/>
  <c r="R9" i="4" s="1"/>
  <c r="T9" i="4" s="1"/>
  <c r="R15" i="4" a="1"/>
  <c r="R15" i="4" s="1"/>
  <c r="T15" i="4" s="1"/>
  <c r="R7" i="4" a="1"/>
  <c r="R7" i="4" s="1"/>
  <c r="T7" i="4" s="1"/>
  <c r="S1" i="3"/>
  <c r="R5" i="4" a="1"/>
  <c r="R5" i="4" s="1"/>
  <c r="T5" i="4" s="1"/>
  <c r="R12" i="4" a="1"/>
  <c r="R12" i="4" s="1"/>
  <c r="T12" i="4" s="1"/>
  <c r="K3" i="4"/>
  <c r="R8" i="4" a="1"/>
  <c r="R8" i="4" s="1"/>
  <c r="T8" i="4" s="1"/>
  <c r="H3" i="4"/>
  <c r="L17" i="4"/>
  <c r="N17" i="4" s="1"/>
  <c r="N3" i="4"/>
  <c r="L24" i="4" a="1"/>
  <c r="L24" i="4" s="1"/>
  <c r="N24" i="4" s="1"/>
  <c r="L21" i="4" a="1"/>
  <c r="L21" i="4" s="1"/>
  <c r="N21" i="4" s="1"/>
  <c r="L20" i="4" a="1"/>
  <c r="L20" i="4" s="1"/>
  <c r="L23" i="4" a="1"/>
  <c r="L23" i="4" s="1"/>
  <c r="N23" i="4" s="1"/>
  <c r="L22" i="4" a="1"/>
  <c r="L22" i="4" s="1"/>
  <c r="N22" i="4" s="1"/>
  <c r="R10" i="4" a="1"/>
  <c r="R10" i="4" s="1"/>
  <c r="T10" i="4" s="1"/>
  <c r="R14" i="4" a="1"/>
  <c r="R14" i="4" s="1"/>
  <c r="T14" i="4" s="1"/>
  <c r="R4" i="4" a="1"/>
  <c r="R4" i="4" s="1"/>
  <c r="T4" i="4" s="1"/>
  <c r="R11" i="4" a="1"/>
  <c r="R11" i="4" s="1"/>
  <c r="T11" i="4" s="1"/>
  <c r="Q3" i="4"/>
  <c r="R6" i="4" a="1"/>
  <c r="R6" i="4" s="1"/>
  <c r="T6" i="4" s="1"/>
  <c r="R13" i="4" a="1"/>
  <c r="R13" i="4" s="1"/>
  <c r="T13" i="4" s="1"/>
  <c r="AJ1" i="1"/>
  <c r="X1" i="1"/>
  <c r="S1" i="1"/>
  <c r="AC1" i="1"/>
  <c r="N1" i="1"/>
  <c r="F17" i="4" l="1"/>
  <c r="H17" i="4" s="1"/>
  <c r="F23" i="4" a="1"/>
  <c r="F23" i="4" s="1"/>
  <c r="H23" i="4" s="1"/>
  <c r="O22" i="4" a="1"/>
  <c r="O22" i="4" s="1"/>
  <c r="Q22" i="4" s="1"/>
  <c r="O23" i="4" a="1"/>
  <c r="O23" i="4" s="1"/>
  <c r="Q23" i="4" s="1"/>
  <c r="F20" i="4" a="1"/>
  <c r="F20" i="4" s="1"/>
  <c r="I22" i="4" a="1"/>
  <c r="I22" i="4" s="1"/>
  <c r="K22" i="4" s="1"/>
  <c r="U4" i="3"/>
  <c r="W42" i="3" s="1"/>
  <c r="R3" i="4" a="1"/>
  <c r="R3" i="4" s="1"/>
  <c r="T3" i="4" s="1"/>
  <c r="I24" i="4" a="1"/>
  <c r="I24" i="4" s="1"/>
  <c r="K24" i="4" s="1"/>
  <c r="O17" i="4"/>
  <c r="Q17" i="4" s="1"/>
  <c r="F24" i="4" a="1"/>
  <c r="F24" i="4" s="1"/>
  <c r="H24" i="4" s="1"/>
  <c r="I21" i="4" a="1"/>
  <c r="I21" i="4" s="1"/>
  <c r="K21" i="4" s="1"/>
  <c r="R16" i="4" a="1"/>
  <c r="R16" i="4" s="1"/>
  <c r="T16" i="4" s="1"/>
  <c r="I20" i="4" a="1"/>
  <c r="I20" i="4" s="1"/>
  <c r="K20" i="4" s="1"/>
  <c r="O24" i="4" a="1"/>
  <c r="O24" i="4" s="1"/>
  <c r="Q24" i="4" s="1"/>
  <c r="F22" i="4" a="1"/>
  <c r="F22" i="4" s="1"/>
  <c r="H22" i="4" s="1"/>
  <c r="F21" i="4" a="1"/>
  <c r="F21" i="4" s="1"/>
  <c r="H21" i="4" s="1"/>
  <c r="I17" i="4"/>
  <c r="K17" i="4" s="1"/>
  <c r="O20" i="4" a="1"/>
  <c r="O20" i="4" s="1"/>
  <c r="Q20" i="4" s="1"/>
  <c r="O21" i="4" a="1"/>
  <c r="O21" i="4" s="1"/>
  <c r="Q21" i="4" s="1"/>
  <c r="I23" i="4" a="1"/>
  <c r="I23" i="4" s="1"/>
  <c r="K23" i="4" s="1"/>
  <c r="H20" i="4"/>
  <c r="N20" i="4"/>
  <c r="L25" i="4"/>
  <c r="N25" i="4" s="1"/>
  <c r="R23" i="4" l="1" a="1"/>
  <c r="R23" i="4" s="1"/>
  <c r="T23" i="4" s="1"/>
  <c r="R24" i="4" a="1"/>
  <c r="R24" i="4" s="1"/>
  <c r="T24" i="4" s="1"/>
  <c r="W36" i="3"/>
  <c r="R22" i="4" a="1"/>
  <c r="R22" i="4" s="1"/>
  <c r="T22" i="4" s="1"/>
  <c r="R17" i="4"/>
  <c r="T17" i="4" s="1"/>
  <c r="R21" i="4" a="1"/>
  <c r="R21" i="4" s="1"/>
  <c r="T21" i="4" s="1"/>
  <c r="R20" i="4" a="1"/>
  <c r="R20" i="4" s="1"/>
  <c r="T20" i="4" s="1"/>
  <c r="O25" i="4"/>
  <c r="Q25" i="4" s="1"/>
  <c r="I25" i="4"/>
  <c r="K25" i="4" s="1"/>
  <c r="X4" i="3"/>
  <c r="W25" i="3"/>
  <c r="W27" i="3"/>
  <c r="W18" i="3"/>
  <c r="W20" i="3"/>
  <c r="W19" i="3"/>
  <c r="W21" i="3"/>
  <c r="W15" i="3"/>
  <c r="W14" i="3"/>
  <c r="W16" i="3"/>
  <c r="W11" i="3"/>
  <c r="W17" i="3"/>
  <c r="W7" i="3"/>
  <c r="W10" i="3"/>
  <c r="W12" i="3"/>
  <c r="W38" i="3"/>
  <c r="W13" i="3"/>
  <c r="W40" i="3"/>
  <c r="W8" i="3"/>
  <c r="W6" i="3"/>
  <c r="W37" i="3"/>
  <c r="W5" i="3"/>
  <c r="W30" i="3"/>
  <c r="W32" i="3"/>
  <c r="W39" i="3"/>
  <c r="W29" i="3"/>
  <c r="W22" i="3"/>
  <c r="W24" i="3"/>
  <c r="W41" i="3"/>
  <c r="W9" i="3"/>
  <c r="W34" i="3"/>
  <c r="W4" i="3"/>
  <c r="W33" i="3"/>
  <c r="W43" i="3"/>
  <c r="W26" i="3"/>
  <c r="W28" i="3"/>
  <c r="W31" i="3"/>
  <c r="W35" i="3"/>
  <c r="W23" i="3"/>
  <c r="F25" i="4"/>
  <c r="H25" i="4" s="1"/>
  <c r="AH1" i="1"/>
  <c r="R25" i="4" l="1"/>
  <c r="T25" i="4" s="1"/>
  <c r="AC10" i="3"/>
  <c r="AN4" i="3" a="1"/>
  <c r="AN4" i="3" s="1"/>
  <c r="AC13" i="3"/>
  <c r="AC9" i="3"/>
  <c r="AG4" i="3" a="1"/>
  <c r="AG4" i="3" s="1"/>
  <c r="AC5" i="3"/>
  <c r="AF4" i="3" a="1"/>
  <c r="AF4" i="3" s="1"/>
  <c r="AM4" i="3" a="1"/>
  <c r="AM4" i="3" s="1"/>
  <c r="AD6" i="3"/>
  <c r="AL4" i="3" a="1"/>
  <c r="AL4" i="3" s="1"/>
  <c r="AD10" i="3"/>
  <c r="AC8" i="3"/>
  <c r="AD12" i="3"/>
  <c r="AC12" i="3"/>
  <c r="AD5" i="3"/>
  <c r="AC6" i="3"/>
  <c r="AD9" i="3"/>
  <c r="AD8" i="3"/>
  <c r="AD11" i="3"/>
  <c r="AD7" i="3"/>
  <c r="AJ4" i="3" a="1"/>
  <c r="AJ4" i="3" s="1"/>
  <c r="AD13" i="3"/>
  <c r="AD4" i="3"/>
  <c r="AD14" i="3" s="1"/>
  <c r="AC4" i="3"/>
  <c r="AC14" i="3" s="1"/>
  <c r="AI4" i="3" a="1"/>
  <c r="AI4" i="3" s="1"/>
  <c r="AO4" i="3" a="1"/>
  <c r="AO4" i="3" s="1"/>
  <c r="AH4" i="3" a="1"/>
  <c r="AH4" i="3" s="1"/>
  <c r="AC7" i="3"/>
  <c r="AK4" i="3" a="1"/>
  <c r="AK4" i="3" s="1"/>
  <c r="A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<sst xmlns="http://schemas.openxmlformats.org/spreadsheetml/2006/main" count="745" uniqueCount="120">
  <si>
    <t>HQ Name</t>
  </si>
  <si>
    <t>ABM NAME</t>
  </si>
  <si>
    <t>RBM Name</t>
  </si>
  <si>
    <t>HC</t>
  </si>
  <si>
    <t>VTF</t>
  </si>
  <si>
    <t>TOTAL</t>
  </si>
  <si>
    <t>SKU CODE</t>
  </si>
  <si>
    <t>SKU NAME</t>
  </si>
  <si>
    <t>NRV</t>
  </si>
  <si>
    <t>Mthly PCPCM</t>
  </si>
  <si>
    <t>Mthly Units</t>
  </si>
  <si>
    <t>5 Mths</t>
  </si>
  <si>
    <t>5 months Value</t>
  </si>
  <si>
    <t>BANGALORE</t>
  </si>
  <si>
    <t>BANGALORE ABM</t>
  </si>
  <si>
    <t>CHENNAI SM</t>
  </si>
  <si>
    <t>VERQUVO 2.5MG</t>
  </si>
  <si>
    <t>VERQUVO 5MG</t>
  </si>
  <si>
    <t>VERQUVO 10MG</t>
  </si>
  <si>
    <t>CHENNAI</t>
  </si>
  <si>
    <t>CHENNAI ABM</t>
  </si>
  <si>
    <t>MADURAI</t>
  </si>
  <si>
    <t>TRICHY</t>
  </si>
  <si>
    <t>CALICUT</t>
  </si>
  <si>
    <t>ERNAKULAM ABM</t>
  </si>
  <si>
    <t>COIMBATORE</t>
  </si>
  <si>
    <t>ERNAKULAM</t>
  </si>
  <si>
    <t>TRIVANDRUM</t>
  </si>
  <si>
    <t>HYDERABAD</t>
  </si>
  <si>
    <t>HYDERABAD ABM</t>
  </si>
  <si>
    <t>VIJAYAWADA</t>
  </si>
  <si>
    <t>VISAKHAPATNAM</t>
  </si>
  <si>
    <t>CHANDIGARH</t>
  </si>
  <si>
    <t>CHANDIGARH ABM</t>
  </si>
  <si>
    <t>DELHI SM</t>
  </si>
  <si>
    <t>JALANDHAR</t>
  </si>
  <si>
    <t>LUDHIANA</t>
  </si>
  <si>
    <t>SRINAGAR</t>
  </si>
  <si>
    <t>DEHRADUN</t>
  </si>
  <si>
    <t>DELHI ABM</t>
  </si>
  <si>
    <t>DELHI</t>
  </si>
  <si>
    <t>LUCKNOW</t>
  </si>
  <si>
    <t>LUCKNOW ABM</t>
  </si>
  <si>
    <t>PATNA</t>
  </si>
  <si>
    <t>VARANASI</t>
  </si>
  <si>
    <t>BHUBANESWAR</t>
  </si>
  <si>
    <t>KOLKATA ABM</t>
  </si>
  <si>
    <t>KOLKATA SM</t>
  </si>
  <si>
    <t>GUWAHATI</t>
  </si>
  <si>
    <t>KOLKATA</t>
  </si>
  <si>
    <t>SILIGURI</t>
  </si>
  <si>
    <t>AHMEDABAD</t>
  </si>
  <si>
    <t>AHMEDABAD ABM</t>
  </si>
  <si>
    <t>MUMBAI SM</t>
  </si>
  <si>
    <t>BARODA</t>
  </si>
  <si>
    <t>RAJKOT</t>
  </si>
  <si>
    <t>SURAT</t>
  </si>
  <si>
    <t>BHOPAL</t>
  </si>
  <si>
    <t>INDORE ABM</t>
  </si>
  <si>
    <t>INDORE</t>
  </si>
  <si>
    <t>JABALPUR</t>
  </si>
  <si>
    <t>JAIPUR</t>
  </si>
  <si>
    <t>UDAIPUR</t>
  </si>
  <si>
    <t>MUMBAI</t>
  </si>
  <si>
    <t>MUMBAI ABM</t>
  </si>
  <si>
    <t>NAGPUR</t>
  </si>
  <si>
    <t>NAGPUR ABM</t>
  </si>
  <si>
    <t>NASHIK</t>
  </si>
  <si>
    <t>RAIPUR</t>
  </si>
  <si>
    <t>KOLHAPUR</t>
  </si>
  <si>
    <t>PUNE ABM</t>
  </si>
  <si>
    <t>PUNE</t>
  </si>
  <si>
    <t>Aug 
 Value Target</t>
  </si>
  <si>
    <t>Aug Unit Target</t>
  </si>
  <si>
    <t>% Ach</t>
  </si>
  <si>
    <t xml:space="preserve"> Aug Value Sales</t>
  </si>
  <si>
    <t>Sep
 Value Target</t>
  </si>
  <si>
    <t>Sep Unit Target</t>
  </si>
  <si>
    <t>Aug Unit Sales</t>
  </si>
  <si>
    <t>Sep Unit Sales</t>
  </si>
  <si>
    <t xml:space="preserve"> Sep Value Sales</t>
  </si>
  <si>
    <t>Oct Unit Target</t>
  </si>
  <si>
    <t>Oct Unit Sales</t>
  </si>
  <si>
    <t>Oct
 Value Target</t>
  </si>
  <si>
    <t xml:space="preserve"> Oct Value Sales</t>
  </si>
  <si>
    <t>Nov Unit Target</t>
  </si>
  <si>
    <t>Nov Unit Sales</t>
  </si>
  <si>
    <t>Nov
 Value Target</t>
  </si>
  <si>
    <t xml:space="preserve"> Nov Value Sales</t>
  </si>
  <si>
    <t>YTD Unit Target</t>
  </si>
  <si>
    <t>YTD Unit Sales</t>
  </si>
  <si>
    <t>YTD
 Value Target</t>
  </si>
  <si>
    <t xml:space="preserve"> YTD Value Sales</t>
  </si>
  <si>
    <t>PCPM</t>
  </si>
  <si>
    <t>HO</t>
  </si>
  <si>
    <t>Ranks</t>
  </si>
  <si>
    <t>Parameters</t>
  </si>
  <si>
    <t>HQ</t>
  </si>
  <si>
    <t>Head 
Count</t>
  </si>
  <si>
    <t>Below 
50%</t>
  </si>
  <si>
    <t>50% to 
70%</t>
  </si>
  <si>
    <t>70% to 
90%</t>
  </si>
  <si>
    <t>90% to 
100%</t>
  </si>
  <si>
    <t>100% to 
110%</t>
  </si>
  <si>
    <t>110% to 
120%</t>
  </si>
  <si>
    <t>120% to 
150%</t>
  </si>
  <si>
    <t>150% to 
175%</t>
  </si>
  <si>
    <t>175% to 
200%</t>
  </si>
  <si>
    <t>Above 
200%</t>
  </si>
  <si>
    <t>Below 50%</t>
  </si>
  <si>
    <t>50% to 70%</t>
  </si>
  <si>
    <t>70% to 90%</t>
  </si>
  <si>
    <t>90% to 100%</t>
  </si>
  <si>
    <t>100% to 110%</t>
  </si>
  <si>
    <t>110% to 120%</t>
  </si>
  <si>
    <t>120% to 150%</t>
  </si>
  <si>
    <t>150% to 175%</t>
  </si>
  <si>
    <t>175% to 200%</t>
  </si>
  <si>
    <t>Above 200%</t>
  </si>
  <si>
    <t>Above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</si>
</sst>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/>
    <xf numFmtId="9" fontId="0" fillId="0" borderId="0" xfId="2" applyFont="1" applyAlignment="1">
      <alignment horizontal="center"/>
    </xf>
    <xf numFmtId="9" fontId="0" fillId="0" borderId="0" xfId="0" applyNumberFormat="1"/>
    <xf numFmtId="9" fontId="0" fillId="0" borderId="0" xfId="2" applyFont="1" applyBorder="1"/>
    <xf numFmtId="9" fontId="0" fillId="0" borderId="0" xfId="2" applyFont="1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1" applyNumberFormat="1" applyFont="1"/>
    <xf numFmtId="38" fontId="0" fillId="0" borderId="4" xfId="0" applyNumberFormat="1" applyBorder="1"/>
    <xf numFmtId="38" fontId="0" fillId="0" borderId="0" xfId="0" applyNumberFormat="1" applyBorder="1"/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  <xf numFmtId="9" fontId="0" fillId="0" borderId="5" xfId="2" applyFon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38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2" fillId="2" borderId="9" xfId="0" applyNumberFormat="1" applyFont="1" applyFill="1" applyBorder="1" applyAlignment="1">
      <alignment horizontal="center" vertical="center" wrapText="1"/>
    </xf>
    <xf numFmtId="38" fontId="2" fillId="2" borderId="10" xfId="0" applyNumberFormat="1" applyFont="1" applyFill="1" applyBorder="1" applyAlignment="1">
      <alignment horizontal="center" vertical="center" wrapText="1"/>
    </xf>
    <xf numFmtId="38" fontId="2" fillId="2" borderId="11" xfId="0" applyNumberFormat="1" applyFont="1" applyFill="1" applyBorder="1" applyAlignment="1">
      <alignment horizontal="center" vertical="center" wrapText="1"/>
    </xf>
    <xf numFmtId="9" fontId="0" fillId="0" borderId="0" xfId="2" applyFont="1" applyBorder="1" applyAlignment="1">
      <alignment horizontal="center"/>
    </xf>
    <xf numFmtId="9" fontId="0" fillId="0" borderId="7" xfId="2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0" borderId="5" xfId="2" applyNumberFormat="1" applyFont="1" applyBorder="1" applyAlignment="1">
      <alignment horizontal="center"/>
    </xf>
    <xf numFmtId="1" fontId="0" fillId="0" borderId="8" xfId="2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9" fontId="0" fillId="0" borderId="3" xfId="2" applyFont="1" applyBorder="1" applyAlignment="1">
      <alignment horizontal="center"/>
    </xf>
    <xf numFmtId="38" fontId="0" fillId="0" borderId="2" xfId="0" applyNumberFormat="1" applyBorder="1"/>
    <xf numFmtId="9" fontId="0" fillId="0" borderId="2" xfId="2" applyFont="1" applyBorder="1" applyAlignment="1">
      <alignment horizontal="center"/>
    </xf>
    <xf numFmtId="1" fontId="0" fillId="0" borderId="3" xfId="2" applyNumberFormat="1" applyFont="1" applyBorder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3" fontId="0" fillId="0" borderId="0" xfId="0" quotePrefix="1" applyNumberFormat="1" applyBorder="1" applyAlignment="1">
      <alignment horizontal="center"/>
    </xf>
    <xf numFmtId="38" fontId="0" fillId="0" borderId="1" xfId="0" applyNumberFormat="1" applyBorder="1"/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38" fontId="0" fillId="4" borderId="9" xfId="0" applyNumberFormat="1" applyFill="1" applyBorder="1"/>
    <xf numFmtId="38" fontId="0" fillId="4" borderId="10" xfId="0" applyNumberFormat="1" applyFill="1" applyBorder="1"/>
    <xf numFmtId="9" fontId="0" fillId="4" borderId="11" xfId="2" applyFont="1" applyFill="1" applyBorder="1" applyAlignment="1">
      <alignment horizontal="center"/>
    </xf>
    <xf numFmtId="9" fontId="0" fillId="4" borderId="10" xfId="2" applyFont="1" applyFill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38" fontId="0" fillId="4" borderId="11" xfId="0" applyNumberFormat="1" applyFill="1" applyBorder="1" applyAlignment="1">
      <alignment horizontal="center"/>
    </xf>
    <xf numFmtId="38" fontId="0" fillId="0" borderId="0" xfId="2" applyNumberFormat="1" applyFont="1"/>
    <xf numFmtId="38" fontId="0" fillId="0" borderId="2" xfId="0" applyNumberForma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8" fontId="0" fillId="0" borderId="0" xfId="0" applyNumberFormat="1" applyBorder="1" applyAlignment="1">
      <alignment horizontal="right" vertical="center"/>
    </xf>
    <xf numFmtId="38" fontId="0" fillId="0" borderId="7" xfId="0" applyNumberFormat="1" applyBorder="1" applyAlignment="1">
      <alignment horizontal="right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4" borderId="12" xfId="0" applyFill="1" applyBorder="1"/>
    <xf numFmtId="0" fontId="0" fillId="4" borderId="12" xfId="0" applyFill="1" applyBorder="1" applyAlignment="1">
      <alignment horizontal="center"/>
    </xf>
    <xf numFmtId="9" fontId="0" fillId="5" borderId="12" xfId="0" applyNumberFormat="1" applyFill="1" applyBorder="1"/>
    <xf numFmtId="0" fontId="0" fillId="5" borderId="12" xfId="0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3" fontId="0" fillId="4" borderId="12" xfId="0" applyNumberFormat="1" applyFill="1" applyBorder="1"/>
    <xf numFmtId="9" fontId="0" fillId="4" borderId="12" xfId="2" applyFont="1" applyFill="1" applyBorder="1" applyAlignment="1">
      <alignment horizontal="center"/>
    </xf>
    <xf numFmtId="1" fontId="0" fillId="4" borderId="12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ergroup-my.sharepoint.com/personal/saikat_chaudhury_bayer_com/Documents/Desktop/Kerendia_Budget_Internal%20Refer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s"/>
      <sheetName val="Internal"/>
      <sheetName val="Revised "/>
      <sheetName val="Revised  with SGLT"/>
      <sheetName val="Sheet1"/>
      <sheetName val="Sheet2"/>
      <sheetName val="Incentive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0</v>
          </cell>
        </row>
        <row r="4">
          <cell r="B4">
            <v>0</v>
          </cell>
          <cell r="C4">
            <v>20</v>
          </cell>
        </row>
        <row r="5">
          <cell r="B5">
            <v>80</v>
          </cell>
          <cell r="C5">
            <v>25</v>
          </cell>
        </row>
        <row r="6">
          <cell r="B6">
            <v>90</v>
          </cell>
          <cell r="C6">
            <v>30</v>
          </cell>
        </row>
        <row r="7">
          <cell r="B7">
            <v>120</v>
          </cell>
          <cell r="C7">
            <v>35</v>
          </cell>
        </row>
        <row r="8">
          <cell r="B8">
            <v>160</v>
          </cell>
          <cell r="C8">
            <v>40</v>
          </cell>
        </row>
        <row r="9">
          <cell r="B9">
            <v>180</v>
          </cell>
          <cell r="C9">
            <v>45</v>
          </cell>
        </row>
        <row r="10">
          <cell r="B10">
            <v>200</v>
          </cell>
          <cell r="C10">
            <v>50</v>
          </cell>
        </row>
        <row r="11">
          <cell r="B11">
            <v>220</v>
          </cell>
          <cell r="C11">
            <v>55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D00F-E5EF-41FA-ABE0-4D0BE97DA398}">
  <dimension ref="A1:AN121"/>
  <sheetViews>
    <sheetView zoomScale="90" zoomScaleNormal="90" workbookViewId="0">
      <pane xSplit="7" ySplit="4" topLeftCell="AB102" activePane="bottomRight" state="frozen"/>
      <selection activeCell="I125" sqref="I125"/>
      <selection pane="topRight" activeCell="I125" sqref="I125"/>
      <selection pane="bottomLeft" activeCell="I125" sqref="I125"/>
      <selection pane="bottomRight" activeCell="AH4" sqref="AH4"/>
    </sheetView>
  </sheetViews>
  <sheetFormatPr defaultRowHeight="13" x14ac:dyDescent="0.3"/>
  <cols>
    <col min="1" max="1" width="14.296875" bestFit="1" customWidth="1"/>
    <col min="2" max="2" width="15.3984375" bestFit="1" customWidth="1"/>
    <col min="3" max="3" width="13.19921875" bestFit="1" customWidth="1"/>
    <col min="4" max="4" width="4.09765625" customWidth="1"/>
    <col min="5" max="5" width="4.296875" bestFit="1" customWidth="1"/>
    <col min="6" max="6" width="5.59765625" customWidth="1"/>
    <col min="7" max="7" width="10.59765625" style="2" customWidth="1"/>
    <col min="8" max="8" width="15.09765625" customWidth="1"/>
    <col min="9" max="9" width="8" style="3" bestFit="1" customWidth="1"/>
    <col min="10" max="10" width="6.296875" hidden="1" customWidth="1"/>
    <col min="11" max="11" width="8.09765625" hidden="1" customWidth="1"/>
    <col min="12" max="12" width="6.3984375" hidden="1" customWidth="1"/>
    <col min="13" max="13" width="10.3984375" hidden="1" customWidth="1"/>
    <col min="14" max="14" width="8.09765625" style="4" customWidth="1"/>
    <col min="15" max="15" width="8.59765625" style="4" customWidth="1"/>
    <col min="16" max="16" width="12.3984375" style="2" customWidth="1"/>
    <col min="17" max="17" width="11.3984375" customWidth="1"/>
    <col min="18" max="18" width="7.69921875" customWidth="1"/>
    <col min="19" max="19" width="8" style="4" bestFit="1" customWidth="1"/>
    <col min="20" max="20" width="8" style="4" customWidth="1"/>
    <col min="21" max="21" width="12.296875" customWidth="1"/>
    <col min="22" max="22" width="10.3984375" customWidth="1"/>
    <col min="23" max="23" width="7.69921875" customWidth="1"/>
    <col min="24" max="24" width="9.3984375" style="4" customWidth="1"/>
    <col min="25" max="25" width="8.09765625" style="4" customWidth="1"/>
    <col min="26" max="26" width="11.8984375" customWidth="1"/>
    <col min="27" max="27" width="10.69921875" customWidth="1"/>
    <col min="28" max="28" width="7.69921875" customWidth="1"/>
    <col min="29" max="29" width="8.3984375" style="4" customWidth="1"/>
    <col min="30" max="30" width="9.3984375" style="4" customWidth="1"/>
    <col min="31" max="31" width="12" customWidth="1"/>
    <col min="32" max="32" width="11.59765625" customWidth="1"/>
    <col min="33" max="33" width="7.69921875" customWidth="1"/>
    <col min="34" max="34" width="11.3984375" style="4" bestFit="1" customWidth="1"/>
    <col min="35" max="35" width="11.3984375" style="4" customWidth="1"/>
    <col min="36" max="36" width="12.69921875" customWidth="1"/>
    <col min="37" max="37" width="10.3984375" customWidth="1"/>
    <col min="38" max="38" width="7.69921875" customWidth="1"/>
    <col min="39" max="39" width="11" bestFit="1" customWidth="1"/>
  </cols>
  <sheetData>
    <row r="1" spans="1:40" x14ac:dyDescent="0.3">
      <c r="D1" s="1"/>
      <c r="E1" s="1"/>
      <c r="L1">
        <f t="shared" ref="L1:AJ1" si="0">SUBTOTAL(9,L4:L120)</f>
        <v>42225</v>
      </c>
      <c r="M1" s="4">
        <f t="shared" si="0"/>
        <v>53957047.350000031</v>
      </c>
      <c r="N1" s="4">
        <f>SUBTOTAL(9,N4:N120)</f>
        <v>8445</v>
      </c>
      <c r="O1" s="4">
        <f>SUBTOTAL(9,O4:O120)</f>
        <v>9416</v>
      </c>
      <c r="P1" s="3">
        <f>SUBTOTAL(9,P4:P120)</f>
        <v>10791409.469999997</v>
      </c>
      <c r="Q1" s="3">
        <f>SUBTOTAL(9,Q4:Q120)</f>
        <v>10715024.470000001</v>
      </c>
      <c r="R1" s="4"/>
      <c r="S1" s="4">
        <f>SUBTOTAL(9,S4:S120)</f>
        <v>12667.5</v>
      </c>
      <c r="T1" s="4">
        <f>SUBTOTAL(9,T4:T120)</f>
        <v>6402</v>
      </c>
      <c r="U1" s="4">
        <f t="shared" si="0"/>
        <v>16187114.205000015</v>
      </c>
      <c r="V1" s="4"/>
      <c r="W1" s="4"/>
      <c r="X1" s="4">
        <f>SUBTOTAL(9,X4:X120)</f>
        <v>8445</v>
      </c>
      <c r="Y1" s="4">
        <f>SUBTOTAL(9,Y4:Y120)</f>
        <v>3333</v>
      </c>
      <c r="Z1" s="4">
        <f t="shared" si="0"/>
        <v>10791409.469999997</v>
      </c>
      <c r="AA1" s="4">
        <f t="shared" si="0"/>
        <v>4134632.1499999994</v>
      </c>
      <c r="AB1" s="4"/>
      <c r="AC1" s="4">
        <f>SUBTOTAL(9,AC4:AC120)</f>
        <v>6333.75</v>
      </c>
      <c r="AD1" s="4">
        <f>SUBTOTAL(9,AD4:AD120)</f>
        <v>5934</v>
      </c>
      <c r="AE1" s="4">
        <f t="shared" si="0"/>
        <v>8093557.1025000075</v>
      </c>
      <c r="AF1" s="4">
        <f t="shared" si="0"/>
        <v>7495760.8799999962</v>
      </c>
      <c r="AG1" s="4"/>
      <c r="AH1" s="4">
        <f>SUBTOTAL(9,AH4:AH120)</f>
        <v>35891.25</v>
      </c>
      <c r="AI1" s="4">
        <f>SUBTOTAL(9,AI4:AI120)</f>
        <v>25085</v>
      </c>
      <c r="AJ1" s="4">
        <f t="shared" si="0"/>
        <v>45863490.247499987</v>
      </c>
      <c r="AK1" s="4"/>
      <c r="AL1" s="4"/>
      <c r="AM1" s="4"/>
      <c r="AN1" s="5"/>
    </row>
    <row r="2" spans="1:40" x14ac:dyDescent="0.3">
      <c r="E2" s="6"/>
      <c r="F2" s="6"/>
      <c r="P2" s="5">
        <v>0.2</v>
      </c>
      <c r="Q2" s="5"/>
      <c r="R2" s="5"/>
      <c r="U2" s="7">
        <v>0.3</v>
      </c>
      <c r="V2" s="7"/>
      <c r="W2" s="5"/>
      <c r="Z2" s="8">
        <v>0.2</v>
      </c>
      <c r="AA2" s="8"/>
      <c r="AB2" s="5"/>
      <c r="AE2" s="8">
        <v>0.15</v>
      </c>
      <c r="AF2" s="8"/>
      <c r="AG2" s="5"/>
      <c r="AJ2" s="8">
        <f>SUM(P2:AG2)</f>
        <v>0.85</v>
      </c>
      <c r="AK2" s="8"/>
      <c r="AL2" s="5"/>
      <c r="AM2" s="4"/>
    </row>
    <row r="3" spans="1:40" s="9" customFormat="1" ht="30.75" customHeight="1" x14ac:dyDescent="0.3">
      <c r="A3" s="20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3" t="s">
        <v>8</v>
      </c>
      <c r="J3" s="24" t="s">
        <v>9</v>
      </c>
      <c r="K3" s="24" t="s">
        <v>10</v>
      </c>
      <c r="L3" s="24" t="s">
        <v>11</v>
      </c>
      <c r="M3" s="25" t="s">
        <v>12</v>
      </c>
      <c r="N3" s="35" t="s">
        <v>73</v>
      </c>
      <c r="O3" s="36" t="s">
        <v>78</v>
      </c>
      <c r="P3" s="36" t="s">
        <v>72</v>
      </c>
      <c r="Q3" s="36" t="s">
        <v>75</v>
      </c>
      <c r="R3" s="37" t="s">
        <v>74</v>
      </c>
      <c r="S3" s="35" t="s">
        <v>77</v>
      </c>
      <c r="T3" s="36" t="s">
        <v>79</v>
      </c>
      <c r="U3" s="36" t="s">
        <v>76</v>
      </c>
      <c r="V3" s="36" t="s">
        <v>80</v>
      </c>
      <c r="W3" s="37" t="s">
        <v>74</v>
      </c>
      <c r="X3" s="35" t="s">
        <v>81</v>
      </c>
      <c r="Y3" s="36" t="s">
        <v>82</v>
      </c>
      <c r="Z3" s="36" t="s">
        <v>83</v>
      </c>
      <c r="AA3" s="36" t="s">
        <v>84</v>
      </c>
      <c r="AB3" s="37" t="s">
        <v>74</v>
      </c>
      <c r="AC3" s="35" t="s">
        <v>85</v>
      </c>
      <c r="AD3" s="36" t="s">
        <v>86</v>
      </c>
      <c r="AE3" s="36" t="s">
        <v>87</v>
      </c>
      <c r="AF3" s="36" t="s">
        <v>88</v>
      </c>
      <c r="AG3" s="37" t="s">
        <v>74</v>
      </c>
      <c r="AH3" s="35" t="s">
        <v>89</v>
      </c>
      <c r="AI3" s="36" t="s">
        <v>90</v>
      </c>
      <c r="AJ3" s="36" t="s">
        <v>91</v>
      </c>
      <c r="AK3" s="36" t="s">
        <v>92</v>
      </c>
      <c r="AL3" s="37" t="s">
        <v>74</v>
      </c>
      <c r="AM3" s="10"/>
      <c r="AN3" s="11"/>
    </row>
    <row r="4" spans="1:40" x14ac:dyDescent="0.3">
      <c r="A4" s="26" t="s">
        <v>13</v>
      </c>
      <c r="B4" s="27" t="s">
        <v>14</v>
      </c>
      <c r="C4" s="27" t="s">
        <v>15</v>
      </c>
      <c r="D4" s="28">
        <v>6</v>
      </c>
      <c r="E4" s="28">
        <v>3</v>
      </c>
      <c r="F4" s="28">
        <f t="shared" ref="F4:F67" si="1">SUM(D4:E4)</f>
        <v>9</v>
      </c>
      <c r="G4" s="28">
        <v>88510739</v>
      </c>
      <c r="H4" s="27" t="s">
        <v>16</v>
      </c>
      <c r="I4" s="29">
        <v>1146.8599999999999</v>
      </c>
      <c r="J4" s="29">
        <v>34</v>
      </c>
      <c r="K4" s="29">
        <f t="shared" ref="K4:K67" si="2">+J4*F4</f>
        <v>306</v>
      </c>
      <c r="L4" s="27">
        <f t="shared" ref="L4:L67" si="3">+K4*5</f>
        <v>1530</v>
      </c>
      <c r="M4" s="30">
        <f t="shared" ref="M4:M67" si="4">+L4*I4</f>
        <v>1754695.7999999998</v>
      </c>
      <c r="N4" s="13">
        <f t="shared" ref="N4:N35" si="5">+P4/$I4</f>
        <v>306</v>
      </c>
      <c r="O4" s="14">
        <v>910</v>
      </c>
      <c r="P4" s="15">
        <f t="shared" ref="P4:AE19" si="6">$M4*P$2</f>
        <v>350939.16</v>
      </c>
      <c r="Q4" s="16">
        <v>1043644.27</v>
      </c>
      <c r="R4" s="17">
        <f>+Q4/P4</f>
        <v>2.973860967809919</v>
      </c>
      <c r="S4" s="13">
        <f t="shared" ref="S4:S35" si="7">+U4/$I4</f>
        <v>458.99999999999994</v>
      </c>
      <c r="T4" s="14">
        <v>20</v>
      </c>
      <c r="U4" s="16">
        <f t="shared" si="6"/>
        <v>526408.73999999987</v>
      </c>
      <c r="V4" s="16">
        <v>22937.200000000001</v>
      </c>
      <c r="W4" s="17">
        <f>+V4/U4</f>
        <v>4.3572984749455347E-2</v>
      </c>
      <c r="X4" s="13">
        <f t="shared" ref="X4:X35" si="8">+Z4/$I4</f>
        <v>306</v>
      </c>
      <c r="Y4" s="14">
        <v>40</v>
      </c>
      <c r="Z4" s="16">
        <v>350939.16</v>
      </c>
      <c r="AA4" s="16">
        <v>45874.429999999993</v>
      </c>
      <c r="AB4" s="17">
        <f>+AA4/Z4</f>
        <v>0.13071903973326884</v>
      </c>
      <c r="AC4" s="13">
        <f t="shared" ref="AC4:AC35" si="9">+AE4/$I4</f>
        <v>229.49999999999997</v>
      </c>
      <c r="AD4" s="14">
        <v>39</v>
      </c>
      <c r="AE4" s="16">
        <f t="shared" si="6"/>
        <v>263204.36999999994</v>
      </c>
      <c r="AF4" s="16">
        <v>44727.880000000005</v>
      </c>
      <c r="AG4" s="17">
        <f>+AF4/AE4</f>
        <v>0.16993593229474122</v>
      </c>
      <c r="AH4" s="13">
        <f t="shared" ref="AH4:AH35" si="10">+N4+S4+X4+AC4</f>
        <v>1300.5</v>
      </c>
      <c r="AI4" s="14">
        <f t="shared" ref="AI4:AI35" si="11">+O4+T4+Y4+AD4</f>
        <v>1009</v>
      </c>
      <c r="AJ4" s="14">
        <f t="shared" ref="AJ4:AJ35" si="12">+P4+U4+Z4+AE4</f>
        <v>1491491.4299999997</v>
      </c>
      <c r="AK4" s="14">
        <f t="shared" ref="AK4:AK35" si="13">+Q4+V4+AA4+AF4</f>
        <v>1157183.7799999998</v>
      </c>
      <c r="AL4" s="17">
        <f>+AK4/AJ4</f>
        <v>0.77585680797374745</v>
      </c>
      <c r="AM4" s="12"/>
    </row>
    <row r="5" spans="1:40" x14ac:dyDescent="0.3">
      <c r="A5" s="26" t="s">
        <v>13</v>
      </c>
      <c r="B5" s="27" t="s">
        <v>14</v>
      </c>
      <c r="C5" s="27" t="s">
        <v>15</v>
      </c>
      <c r="D5" s="28">
        <v>6</v>
      </c>
      <c r="E5" s="28">
        <v>3</v>
      </c>
      <c r="F5" s="28">
        <f t="shared" si="1"/>
        <v>9</v>
      </c>
      <c r="G5" s="28">
        <v>88510720</v>
      </c>
      <c r="H5" s="27" t="s">
        <v>17</v>
      </c>
      <c r="I5" s="29">
        <v>1310.4000000000001</v>
      </c>
      <c r="J5" s="29">
        <v>34</v>
      </c>
      <c r="K5" s="29">
        <f t="shared" si="2"/>
        <v>306</v>
      </c>
      <c r="L5" s="27">
        <f t="shared" si="3"/>
        <v>1530</v>
      </c>
      <c r="M5" s="30">
        <f t="shared" si="4"/>
        <v>2004912.0000000002</v>
      </c>
      <c r="N5" s="13">
        <f t="shared" si="5"/>
        <v>306.00000000000006</v>
      </c>
      <c r="O5" s="14">
        <v>0</v>
      </c>
      <c r="P5" s="15">
        <f t="shared" si="6"/>
        <v>400982.40000000008</v>
      </c>
      <c r="Q5" s="16">
        <v>0</v>
      </c>
      <c r="R5" s="17">
        <f t="shared" ref="R5:R68" si="14">+Q5/P5</f>
        <v>0</v>
      </c>
      <c r="S5" s="13">
        <f t="shared" si="7"/>
        <v>459.00000000000006</v>
      </c>
      <c r="T5" s="14">
        <v>207</v>
      </c>
      <c r="U5" s="16">
        <f t="shared" si="6"/>
        <v>601473.60000000009</v>
      </c>
      <c r="V5" s="16">
        <v>271334.02999999997</v>
      </c>
      <c r="W5" s="17">
        <f t="shared" ref="W5:W68" si="15">+V5/U5</f>
        <v>0.45111544380335217</v>
      </c>
      <c r="X5" s="13">
        <f t="shared" si="8"/>
        <v>306.00000000000006</v>
      </c>
      <c r="Y5" s="14">
        <v>50</v>
      </c>
      <c r="Z5" s="16">
        <v>400982.40000000008</v>
      </c>
      <c r="AA5" s="16">
        <v>65539.42</v>
      </c>
      <c r="AB5" s="17">
        <f t="shared" ref="AB5:AB68" si="16">+AA5/Z5</f>
        <v>0.16344712386379048</v>
      </c>
      <c r="AC5" s="13">
        <f t="shared" si="9"/>
        <v>229.50000000000003</v>
      </c>
      <c r="AD5" s="14">
        <v>45</v>
      </c>
      <c r="AE5" s="16">
        <f t="shared" si="6"/>
        <v>300736.80000000005</v>
      </c>
      <c r="AF5" s="16">
        <v>58985.829999999994</v>
      </c>
      <c r="AG5" s="17">
        <f t="shared" ref="AG5:AG68" si="17">+AF5/AE5</f>
        <v>0.19613771909523539</v>
      </c>
      <c r="AH5" s="13">
        <f t="shared" si="10"/>
        <v>1300.5000000000002</v>
      </c>
      <c r="AI5" s="14">
        <f t="shared" si="11"/>
        <v>302</v>
      </c>
      <c r="AJ5" s="14">
        <f t="shared" si="12"/>
        <v>1704175.2000000004</v>
      </c>
      <c r="AK5" s="14">
        <f t="shared" si="13"/>
        <v>395859.27999999997</v>
      </c>
      <c r="AL5" s="17">
        <f t="shared" ref="AL5:AL68" si="18">+AK5/AJ5</f>
        <v>0.23228790091535181</v>
      </c>
      <c r="AM5" s="12"/>
    </row>
    <row r="6" spans="1:40" x14ac:dyDescent="0.3">
      <c r="A6" s="26" t="s">
        <v>13</v>
      </c>
      <c r="B6" s="27" t="s">
        <v>14</v>
      </c>
      <c r="C6" s="27" t="s">
        <v>15</v>
      </c>
      <c r="D6" s="28">
        <v>6</v>
      </c>
      <c r="E6" s="28">
        <v>3</v>
      </c>
      <c r="F6" s="28">
        <f t="shared" si="1"/>
        <v>9</v>
      </c>
      <c r="G6" s="28">
        <v>88510704</v>
      </c>
      <c r="H6" s="27" t="s">
        <v>18</v>
      </c>
      <c r="I6" s="29">
        <v>1474.71</v>
      </c>
      <c r="J6" s="29">
        <v>17</v>
      </c>
      <c r="K6" s="29">
        <f t="shared" si="2"/>
        <v>153</v>
      </c>
      <c r="L6" s="27">
        <f t="shared" si="3"/>
        <v>765</v>
      </c>
      <c r="M6" s="30">
        <f t="shared" si="4"/>
        <v>1128153.1500000001</v>
      </c>
      <c r="N6" s="13">
        <f t="shared" si="5"/>
        <v>153.00000000000003</v>
      </c>
      <c r="O6" s="14">
        <v>0</v>
      </c>
      <c r="P6" s="15">
        <f t="shared" si="6"/>
        <v>225630.63000000003</v>
      </c>
      <c r="Q6" s="16">
        <v>0</v>
      </c>
      <c r="R6" s="17">
        <f t="shared" si="14"/>
        <v>0</v>
      </c>
      <c r="S6" s="13">
        <f t="shared" si="7"/>
        <v>229.5</v>
      </c>
      <c r="T6" s="14">
        <v>185</v>
      </c>
      <c r="U6" s="16">
        <f t="shared" si="6"/>
        <v>338445.94500000001</v>
      </c>
      <c r="V6" s="16">
        <v>272821.52999999997</v>
      </c>
      <c r="W6" s="17">
        <f t="shared" si="15"/>
        <v>0.80610074970760826</v>
      </c>
      <c r="X6" s="13">
        <f t="shared" si="8"/>
        <v>153.00000000000003</v>
      </c>
      <c r="Y6" s="14">
        <v>25</v>
      </c>
      <c r="Z6" s="16">
        <v>225630.63000000003</v>
      </c>
      <c r="AA6" s="16">
        <v>36867.699999999997</v>
      </c>
      <c r="AB6" s="17">
        <f t="shared" si="16"/>
        <v>0.16339847120933887</v>
      </c>
      <c r="AC6" s="13">
        <f t="shared" si="9"/>
        <v>114.75</v>
      </c>
      <c r="AD6" s="14">
        <v>25</v>
      </c>
      <c r="AE6" s="16">
        <f t="shared" si="6"/>
        <v>169222.9725</v>
      </c>
      <c r="AF6" s="16">
        <v>36867.469999999994</v>
      </c>
      <c r="AG6" s="17">
        <f t="shared" si="17"/>
        <v>0.21786326912559104</v>
      </c>
      <c r="AH6" s="13">
        <f t="shared" si="10"/>
        <v>650.25</v>
      </c>
      <c r="AI6" s="14">
        <f t="shared" si="11"/>
        <v>235</v>
      </c>
      <c r="AJ6" s="14">
        <f t="shared" si="12"/>
        <v>958930.17750000011</v>
      </c>
      <c r="AK6" s="14">
        <f t="shared" si="13"/>
        <v>346556.69999999995</v>
      </c>
      <c r="AL6" s="17">
        <f t="shared" si="18"/>
        <v>0.36139930532116338</v>
      </c>
      <c r="AM6" s="12"/>
    </row>
    <row r="7" spans="1:40" x14ac:dyDescent="0.3">
      <c r="A7" s="26" t="s">
        <v>19</v>
      </c>
      <c r="B7" s="27" t="s">
        <v>20</v>
      </c>
      <c r="C7" s="27" t="s">
        <v>15</v>
      </c>
      <c r="D7" s="28">
        <v>5</v>
      </c>
      <c r="E7" s="28">
        <v>3</v>
      </c>
      <c r="F7" s="28">
        <f t="shared" si="1"/>
        <v>8</v>
      </c>
      <c r="G7" s="28">
        <v>88510739</v>
      </c>
      <c r="H7" s="27" t="s">
        <v>16</v>
      </c>
      <c r="I7" s="29">
        <v>1146.8599999999999</v>
      </c>
      <c r="J7" s="29">
        <v>34</v>
      </c>
      <c r="K7" s="29">
        <f t="shared" si="2"/>
        <v>272</v>
      </c>
      <c r="L7" s="27">
        <f t="shared" si="3"/>
        <v>1360</v>
      </c>
      <c r="M7" s="30">
        <f t="shared" si="4"/>
        <v>1559729.5999999999</v>
      </c>
      <c r="N7" s="13">
        <f t="shared" si="5"/>
        <v>272</v>
      </c>
      <c r="O7" s="14">
        <v>544</v>
      </c>
      <c r="P7" s="15">
        <f t="shared" si="6"/>
        <v>311945.92</v>
      </c>
      <c r="Q7" s="16">
        <v>623890.98</v>
      </c>
      <c r="R7" s="17">
        <f t="shared" si="14"/>
        <v>1.9999972431118831</v>
      </c>
      <c r="S7" s="13">
        <f t="shared" si="7"/>
        <v>408</v>
      </c>
      <c r="T7" s="14">
        <v>0</v>
      </c>
      <c r="U7" s="16">
        <f t="shared" si="6"/>
        <v>467918.87999999995</v>
      </c>
      <c r="V7" s="16">
        <v>0</v>
      </c>
      <c r="W7" s="17">
        <f t="shared" si="15"/>
        <v>0</v>
      </c>
      <c r="X7" s="13">
        <f t="shared" si="8"/>
        <v>272</v>
      </c>
      <c r="Y7" s="14">
        <v>180</v>
      </c>
      <c r="Z7" s="16">
        <v>311945.92</v>
      </c>
      <c r="AA7" s="16">
        <v>206435.65000000002</v>
      </c>
      <c r="AB7" s="17">
        <f t="shared" si="16"/>
        <v>0.66176743071363153</v>
      </c>
      <c r="AC7" s="13">
        <f t="shared" si="9"/>
        <v>204</v>
      </c>
      <c r="AD7" s="14">
        <v>190</v>
      </c>
      <c r="AE7" s="16">
        <f t="shared" si="6"/>
        <v>233959.43999999997</v>
      </c>
      <c r="AF7" s="16">
        <v>217902.87000000002</v>
      </c>
      <c r="AG7" s="17">
        <f t="shared" si="17"/>
        <v>0.93137028366968244</v>
      </c>
      <c r="AH7" s="13">
        <f t="shared" si="10"/>
        <v>1156</v>
      </c>
      <c r="AI7" s="14">
        <f t="shared" si="11"/>
        <v>914</v>
      </c>
      <c r="AJ7" s="14">
        <f t="shared" si="12"/>
        <v>1325770.1599999999</v>
      </c>
      <c r="AK7" s="14">
        <f t="shared" si="13"/>
        <v>1048229.5</v>
      </c>
      <c r="AL7" s="17">
        <f t="shared" si="18"/>
        <v>0.7906570321359474</v>
      </c>
      <c r="AM7" s="12"/>
    </row>
    <row r="8" spans="1:40" x14ac:dyDescent="0.3">
      <c r="A8" s="26" t="s">
        <v>19</v>
      </c>
      <c r="B8" s="27" t="s">
        <v>20</v>
      </c>
      <c r="C8" s="27" t="s">
        <v>15</v>
      </c>
      <c r="D8" s="28">
        <v>5</v>
      </c>
      <c r="E8" s="28">
        <v>3</v>
      </c>
      <c r="F8" s="28">
        <f t="shared" si="1"/>
        <v>8</v>
      </c>
      <c r="G8" s="28">
        <v>88510720</v>
      </c>
      <c r="H8" s="27" t="s">
        <v>17</v>
      </c>
      <c r="I8" s="29">
        <v>1310.4000000000001</v>
      </c>
      <c r="J8" s="29">
        <v>34</v>
      </c>
      <c r="K8" s="29">
        <f t="shared" si="2"/>
        <v>272</v>
      </c>
      <c r="L8" s="27">
        <f t="shared" si="3"/>
        <v>1360</v>
      </c>
      <c r="M8" s="30">
        <f t="shared" si="4"/>
        <v>1782144.0000000002</v>
      </c>
      <c r="N8" s="13">
        <f t="shared" si="5"/>
        <v>272</v>
      </c>
      <c r="O8" s="14">
        <v>0</v>
      </c>
      <c r="P8" s="15">
        <f t="shared" si="6"/>
        <v>356428.80000000005</v>
      </c>
      <c r="Q8" s="16">
        <v>0</v>
      </c>
      <c r="R8" s="17">
        <f t="shared" si="14"/>
        <v>0</v>
      </c>
      <c r="S8" s="13">
        <f t="shared" si="7"/>
        <v>408</v>
      </c>
      <c r="T8" s="14">
        <v>108</v>
      </c>
      <c r="U8" s="16">
        <f t="shared" si="6"/>
        <v>534643.20000000007</v>
      </c>
      <c r="V8" s="16">
        <v>141565.72</v>
      </c>
      <c r="W8" s="17">
        <f t="shared" si="15"/>
        <v>0.26478541202805905</v>
      </c>
      <c r="X8" s="13">
        <f t="shared" si="8"/>
        <v>272</v>
      </c>
      <c r="Y8" s="14">
        <v>15</v>
      </c>
      <c r="Z8" s="16">
        <v>356428.80000000005</v>
      </c>
      <c r="AA8" s="16">
        <v>19661.57</v>
      </c>
      <c r="AB8" s="17">
        <f t="shared" si="16"/>
        <v>5.5162686068016942E-2</v>
      </c>
      <c r="AC8" s="13">
        <f t="shared" si="9"/>
        <v>204</v>
      </c>
      <c r="AD8" s="14">
        <v>36</v>
      </c>
      <c r="AE8" s="16">
        <f t="shared" si="6"/>
        <v>267321.60000000003</v>
      </c>
      <c r="AF8" s="16">
        <v>47188.359999999993</v>
      </c>
      <c r="AG8" s="17">
        <f t="shared" si="17"/>
        <v>0.1765228099786923</v>
      </c>
      <c r="AH8" s="13">
        <f t="shared" si="10"/>
        <v>1156</v>
      </c>
      <c r="AI8" s="14">
        <f t="shared" si="11"/>
        <v>159</v>
      </c>
      <c r="AJ8" s="14">
        <f t="shared" si="12"/>
        <v>1514822.4000000004</v>
      </c>
      <c r="AK8" s="14">
        <f t="shared" si="13"/>
        <v>208415.65</v>
      </c>
      <c r="AL8" s="17">
        <f t="shared" si="18"/>
        <v>0.13758421449273522</v>
      </c>
      <c r="AM8" s="12"/>
    </row>
    <row r="9" spans="1:40" x14ac:dyDescent="0.3">
      <c r="A9" s="26" t="s">
        <v>19</v>
      </c>
      <c r="B9" s="27" t="s">
        <v>20</v>
      </c>
      <c r="C9" s="27" t="s">
        <v>15</v>
      </c>
      <c r="D9" s="28">
        <v>5</v>
      </c>
      <c r="E9" s="28">
        <v>3</v>
      </c>
      <c r="F9" s="28">
        <f t="shared" si="1"/>
        <v>8</v>
      </c>
      <c r="G9" s="28">
        <v>88510704</v>
      </c>
      <c r="H9" s="27" t="s">
        <v>18</v>
      </c>
      <c r="I9" s="29">
        <v>1474.71</v>
      </c>
      <c r="J9" s="29">
        <v>17</v>
      </c>
      <c r="K9" s="29">
        <f t="shared" si="2"/>
        <v>136</v>
      </c>
      <c r="L9" s="27">
        <f t="shared" si="3"/>
        <v>680</v>
      </c>
      <c r="M9" s="30">
        <f t="shared" si="4"/>
        <v>1002802.8</v>
      </c>
      <c r="N9" s="13">
        <f t="shared" si="5"/>
        <v>136.00000000000003</v>
      </c>
      <c r="O9" s="14">
        <v>0</v>
      </c>
      <c r="P9" s="15">
        <f t="shared" si="6"/>
        <v>200560.56000000003</v>
      </c>
      <c r="Q9" s="16">
        <v>0</v>
      </c>
      <c r="R9" s="17">
        <f t="shared" si="14"/>
        <v>0</v>
      </c>
      <c r="S9" s="13">
        <f t="shared" si="7"/>
        <v>204</v>
      </c>
      <c r="T9" s="14">
        <v>100</v>
      </c>
      <c r="U9" s="16">
        <f t="shared" si="6"/>
        <v>300840.84000000003</v>
      </c>
      <c r="V9" s="16">
        <v>147471.32999999999</v>
      </c>
      <c r="W9" s="17">
        <f t="shared" si="15"/>
        <v>0.49019717535690954</v>
      </c>
      <c r="X9" s="13">
        <f t="shared" si="8"/>
        <v>136.00000000000003</v>
      </c>
      <c r="Y9" s="14">
        <v>3</v>
      </c>
      <c r="Z9" s="16">
        <v>200560.56000000003</v>
      </c>
      <c r="AA9" s="16">
        <v>4424.18</v>
      </c>
      <c r="AB9" s="17">
        <f t="shared" si="16"/>
        <v>2.2059072830670195E-2</v>
      </c>
      <c r="AC9" s="13">
        <f t="shared" si="9"/>
        <v>102</v>
      </c>
      <c r="AD9" s="14">
        <v>20</v>
      </c>
      <c r="AE9" s="16">
        <f t="shared" si="6"/>
        <v>150420.42000000001</v>
      </c>
      <c r="AF9" s="16">
        <v>29494.25</v>
      </c>
      <c r="AG9" s="17">
        <f t="shared" si="17"/>
        <v>0.19607876377422692</v>
      </c>
      <c r="AH9" s="13">
        <f t="shared" si="10"/>
        <v>578</v>
      </c>
      <c r="AI9" s="14">
        <f t="shared" si="11"/>
        <v>123</v>
      </c>
      <c r="AJ9" s="14">
        <f t="shared" si="12"/>
        <v>852382.38000000012</v>
      </c>
      <c r="AK9" s="14">
        <f t="shared" si="13"/>
        <v>181389.75999999998</v>
      </c>
      <c r="AL9" s="17">
        <f t="shared" si="18"/>
        <v>0.21280327263451873</v>
      </c>
      <c r="AM9" s="12"/>
    </row>
    <row r="10" spans="1:40" x14ac:dyDescent="0.3">
      <c r="A10" s="26" t="s">
        <v>21</v>
      </c>
      <c r="B10" s="27" t="s">
        <v>20</v>
      </c>
      <c r="C10" s="27" t="s">
        <v>15</v>
      </c>
      <c r="D10" s="28">
        <v>1</v>
      </c>
      <c r="E10" s="28"/>
      <c r="F10" s="28">
        <f t="shared" si="1"/>
        <v>1</v>
      </c>
      <c r="G10" s="28">
        <v>88510739</v>
      </c>
      <c r="H10" s="27" t="s">
        <v>16</v>
      </c>
      <c r="I10" s="29">
        <v>1146.8599999999999</v>
      </c>
      <c r="J10" s="29">
        <v>22</v>
      </c>
      <c r="K10" s="29">
        <f t="shared" si="2"/>
        <v>22</v>
      </c>
      <c r="L10" s="27">
        <f t="shared" si="3"/>
        <v>110</v>
      </c>
      <c r="M10" s="30">
        <f t="shared" si="4"/>
        <v>126154.59999999999</v>
      </c>
      <c r="N10" s="13">
        <f t="shared" si="5"/>
        <v>22</v>
      </c>
      <c r="O10" s="14">
        <v>120</v>
      </c>
      <c r="P10" s="15">
        <f t="shared" si="6"/>
        <v>25230.92</v>
      </c>
      <c r="Q10" s="16">
        <v>137623.24</v>
      </c>
      <c r="R10" s="17">
        <f t="shared" si="14"/>
        <v>5.4545470399018345</v>
      </c>
      <c r="S10" s="13">
        <f t="shared" si="7"/>
        <v>33</v>
      </c>
      <c r="T10" s="14">
        <v>0</v>
      </c>
      <c r="U10" s="16">
        <f t="shared" si="6"/>
        <v>37846.379999999997</v>
      </c>
      <c r="V10" s="16">
        <v>0</v>
      </c>
      <c r="W10" s="17">
        <f t="shared" si="15"/>
        <v>0</v>
      </c>
      <c r="X10" s="13">
        <f t="shared" si="8"/>
        <v>22</v>
      </c>
      <c r="Y10" s="14">
        <v>0</v>
      </c>
      <c r="Z10" s="16">
        <v>25230.92</v>
      </c>
      <c r="AA10" s="16">
        <v>0</v>
      </c>
      <c r="AB10" s="17">
        <f t="shared" si="16"/>
        <v>0</v>
      </c>
      <c r="AC10" s="13">
        <f t="shared" si="9"/>
        <v>16.5</v>
      </c>
      <c r="AD10" s="14">
        <v>-30</v>
      </c>
      <c r="AE10" s="16">
        <f t="shared" si="6"/>
        <v>18923.189999999999</v>
      </c>
      <c r="AF10" s="16">
        <v>-34406.300000000003</v>
      </c>
      <c r="AG10" s="17">
        <f t="shared" si="17"/>
        <v>-1.818208240788155</v>
      </c>
      <c r="AH10" s="13">
        <f t="shared" si="10"/>
        <v>93.5</v>
      </c>
      <c r="AI10" s="14">
        <f t="shared" si="11"/>
        <v>90</v>
      </c>
      <c r="AJ10" s="14">
        <f t="shared" si="12"/>
        <v>107231.41</v>
      </c>
      <c r="AK10" s="14">
        <f t="shared" si="13"/>
        <v>103216.93999999999</v>
      </c>
      <c r="AL10" s="17">
        <f t="shared" si="18"/>
        <v>0.96256255513193367</v>
      </c>
      <c r="AM10" s="12"/>
    </row>
    <row r="11" spans="1:40" x14ac:dyDescent="0.3">
      <c r="A11" s="26" t="s">
        <v>21</v>
      </c>
      <c r="B11" s="27" t="s">
        <v>20</v>
      </c>
      <c r="C11" s="27" t="s">
        <v>15</v>
      </c>
      <c r="D11" s="28">
        <v>1</v>
      </c>
      <c r="E11" s="28"/>
      <c r="F11" s="28">
        <f t="shared" si="1"/>
        <v>1</v>
      </c>
      <c r="G11" s="28">
        <v>88510720</v>
      </c>
      <c r="H11" s="27" t="s">
        <v>17</v>
      </c>
      <c r="I11" s="29">
        <v>1310.4000000000001</v>
      </c>
      <c r="J11" s="29">
        <v>22</v>
      </c>
      <c r="K11" s="29">
        <f t="shared" si="2"/>
        <v>22</v>
      </c>
      <c r="L11" s="27">
        <f t="shared" si="3"/>
        <v>110</v>
      </c>
      <c r="M11" s="30">
        <f t="shared" si="4"/>
        <v>144144</v>
      </c>
      <c r="N11" s="13">
        <f t="shared" si="5"/>
        <v>22</v>
      </c>
      <c r="O11" s="14">
        <v>0</v>
      </c>
      <c r="P11" s="15">
        <f t="shared" si="6"/>
        <v>28828.800000000003</v>
      </c>
      <c r="Q11" s="16">
        <v>0</v>
      </c>
      <c r="R11" s="17">
        <f t="shared" si="14"/>
        <v>0</v>
      </c>
      <c r="S11" s="13">
        <f t="shared" si="7"/>
        <v>32.999999999999993</v>
      </c>
      <c r="T11" s="14">
        <v>0</v>
      </c>
      <c r="U11" s="16">
        <f t="shared" si="6"/>
        <v>43243.199999999997</v>
      </c>
      <c r="V11" s="16">
        <v>0</v>
      </c>
      <c r="W11" s="17">
        <f t="shared" si="15"/>
        <v>0</v>
      </c>
      <c r="X11" s="13">
        <f t="shared" si="8"/>
        <v>22</v>
      </c>
      <c r="Y11" s="14">
        <v>0</v>
      </c>
      <c r="Z11" s="16">
        <v>28828.800000000003</v>
      </c>
      <c r="AA11" s="16">
        <v>0</v>
      </c>
      <c r="AB11" s="17">
        <f t="shared" si="16"/>
        <v>0</v>
      </c>
      <c r="AC11" s="13">
        <f t="shared" si="9"/>
        <v>16.499999999999996</v>
      </c>
      <c r="AD11" s="14">
        <v>0</v>
      </c>
      <c r="AE11" s="16">
        <f t="shared" si="6"/>
        <v>21621.599999999999</v>
      </c>
      <c r="AF11" s="16">
        <v>0</v>
      </c>
      <c r="AG11" s="17">
        <f t="shared" si="17"/>
        <v>0</v>
      </c>
      <c r="AH11" s="13">
        <f t="shared" si="10"/>
        <v>93.5</v>
      </c>
      <c r="AI11" s="14">
        <f t="shared" si="11"/>
        <v>0</v>
      </c>
      <c r="AJ11" s="14">
        <f t="shared" si="12"/>
        <v>122522.4</v>
      </c>
      <c r="AK11" s="14">
        <f t="shared" si="13"/>
        <v>0</v>
      </c>
      <c r="AL11" s="17">
        <f t="shared" si="18"/>
        <v>0</v>
      </c>
      <c r="AM11" s="12"/>
    </row>
    <row r="12" spans="1:40" x14ac:dyDescent="0.3">
      <c r="A12" s="26" t="s">
        <v>21</v>
      </c>
      <c r="B12" s="27" t="s">
        <v>20</v>
      </c>
      <c r="C12" s="27" t="s">
        <v>15</v>
      </c>
      <c r="D12" s="28">
        <v>1</v>
      </c>
      <c r="E12" s="28"/>
      <c r="F12" s="28">
        <f t="shared" si="1"/>
        <v>1</v>
      </c>
      <c r="G12" s="28">
        <v>88510704</v>
      </c>
      <c r="H12" s="27" t="s">
        <v>18</v>
      </c>
      <c r="I12" s="29">
        <v>1474.71</v>
      </c>
      <c r="J12" s="29">
        <v>11</v>
      </c>
      <c r="K12" s="29">
        <f t="shared" si="2"/>
        <v>11</v>
      </c>
      <c r="L12" s="27">
        <f t="shared" si="3"/>
        <v>55</v>
      </c>
      <c r="M12" s="30">
        <f t="shared" si="4"/>
        <v>81109.05</v>
      </c>
      <c r="N12" s="13">
        <f t="shared" si="5"/>
        <v>11</v>
      </c>
      <c r="O12" s="14">
        <v>0</v>
      </c>
      <c r="P12" s="15">
        <f t="shared" si="6"/>
        <v>16221.810000000001</v>
      </c>
      <c r="Q12" s="16">
        <v>0</v>
      </c>
      <c r="R12" s="17">
        <f t="shared" si="14"/>
        <v>0</v>
      </c>
      <c r="S12" s="13">
        <f t="shared" si="7"/>
        <v>16.5</v>
      </c>
      <c r="T12" s="14">
        <v>0</v>
      </c>
      <c r="U12" s="16">
        <f t="shared" si="6"/>
        <v>24332.715</v>
      </c>
      <c r="V12" s="16">
        <v>0</v>
      </c>
      <c r="W12" s="17">
        <f t="shared" si="15"/>
        <v>0</v>
      </c>
      <c r="X12" s="13">
        <f t="shared" si="8"/>
        <v>11</v>
      </c>
      <c r="Y12" s="14">
        <v>0</v>
      </c>
      <c r="Z12" s="16">
        <v>16221.810000000001</v>
      </c>
      <c r="AA12" s="16">
        <v>0</v>
      </c>
      <c r="AB12" s="17">
        <f t="shared" si="16"/>
        <v>0</v>
      </c>
      <c r="AC12" s="13">
        <f t="shared" si="9"/>
        <v>8.25</v>
      </c>
      <c r="AD12" s="14">
        <v>0</v>
      </c>
      <c r="AE12" s="16">
        <f t="shared" si="6"/>
        <v>12166.3575</v>
      </c>
      <c r="AF12" s="16">
        <v>0</v>
      </c>
      <c r="AG12" s="17">
        <f t="shared" si="17"/>
        <v>0</v>
      </c>
      <c r="AH12" s="13">
        <f t="shared" si="10"/>
        <v>46.75</v>
      </c>
      <c r="AI12" s="14">
        <f t="shared" si="11"/>
        <v>0</v>
      </c>
      <c r="AJ12" s="14">
        <f t="shared" si="12"/>
        <v>68942.692500000005</v>
      </c>
      <c r="AK12" s="14">
        <f t="shared" si="13"/>
        <v>0</v>
      </c>
      <c r="AL12" s="17">
        <f t="shared" si="18"/>
        <v>0</v>
      </c>
      <c r="AM12" s="12"/>
    </row>
    <row r="13" spans="1:40" x14ac:dyDescent="0.3">
      <c r="A13" s="26" t="s">
        <v>22</v>
      </c>
      <c r="B13" s="27" t="s">
        <v>20</v>
      </c>
      <c r="C13" s="27" t="s">
        <v>15</v>
      </c>
      <c r="D13" s="28">
        <v>1</v>
      </c>
      <c r="E13" s="28"/>
      <c r="F13" s="28">
        <f t="shared" si="1"/>
        <v>1</v>
      </c>
      <c r="G13" s="28">
        <v>88510739</v>
      </c>
      <c r="H13" s="27" t="s">
        <v>16</v>
      </c>
      <c r="I13" s="29">
        <v>1146.8599999999999</v>
      </c>
      <c r="J13" s="29">
        <v>18</v>
      </c>
      <c r="K13" s="29">
        <f t="shared" si="2"/>
        <v>18</v>
      </c>
      <c r="L13" s="27">
        <f t="shared" si="3"/>
        <v>90</v>
      </c>
      <c r="M13" s="30">
        <f t="shared" si="4"/>
        <v>103217.4</v>
      </c>
      <c r="N13" s="13">
        <f t="shared" si="5"/>
        <v>18</v>
      </c>
      <c r="O13" s="14">
        <v>80</v>
      </c>
      <c r="P13" s="15">
        <f t="shared" si="6"/>
        <v>20643.48</v>
      </c>
      <c r="Q13" s="16">
        <v>91750.140000000014</v>
      </c>
      <c r="R13" s="17">
        <f t="shared" si="14"/>
        <v>4.4445093559806788</v>
      </c>
      <c r="S13" s="13">
        <f t="shared" si="7"/>
        <v>27</v>
      </c>
      <c r="T13" s="14">
        <v>-20</v>
      </c>
      <c r="U13" s="16">
        <f t="shared" si="6"/>
        <v>30965.219999999998</v>
      </c>
      <c r="V13" s="16">
        <v>-22937.54</v>
      </c>
      <c r="W13" s="17">
        <f t="shared" si="15"/>
        <v>-0.74075172080159624</v>
      </c>
      <c r="X13" s="13">
        <f t="shared" si="8"/>
        <v>18</v>
      </c>
      <c r="Y13" s="14">
        <v>-25</v>
      </c>
      <c r="Z13" s="16">
        <v>20643.48</v>
      </c>
      <c r="AA13" s="16">
        <v>-28671.42</v>
      </c>
      <c r="AB13" s="17">
        <f t="shared" si="16"/>
        <v>-1.3888850135732929</v>
      </c>
      <c r="AC13" s="13">
        <f t="shared" si="9"/>
        <v>13.5</v>
      </c>
      <c r="AD13" s="14">
        <v>-15</v>
      </c>
      <c r="AE13" s="16">
        <f t="shared" si="6"/>
        <v>15482.609999999999</v>
      </c>
      <c r="AF13" s="16">
        <v>-17202.66</v>
      </c>
      <c r="AG13" s="17">
        <f t="shared" si="17"/>
        <v>-1.1110956098487272</v>
      </c>
      <c r="AH13" s="13">
        <f t="shared" si="10"/>
        <v>76.5</v>
      </c>
      <c r="AI13" s="14">
        <f t="shared" si="11"/>
        <v>20</v>
      </c>
      <c r="AJ13" s="14">
        <f t="shared" si="12"/>
        <v>87734.79</v>
      </c>
      <c r="AK13" s="14">
        <f t="shared" si="13"/>
        <v>22938.520000000008</v>
      </c>
      <c r="AL13" s="17">
        <f t="shared" si="18"/>
        <v>0.26145295383963429</v>
      </c>
      <c r="AM13" s="12"/>
    </row>
    <row r="14" spans="1:40" x14ac:dyDescent="0.3">
      <c r="A14" s="26" t="s">
        <v>22</v>
      </c>
      <c r="B14" s="27" t="s">
        <v>20</v>
      </c>
      <c r="C14" s="27" t="s">
        <v>15</v>
      </c>
      <c r="D14" s="28">
        <v>1</v>
      </c>
      <c r="E14" s="28"/>
      <c r="F14" s="28">
        <f t="shared" si="1"/>
        <v>1</v>
      </c>
      <c r="G14" s="28">
        <v>88510720</v>
      </c>
      <c r="H14" s="27" t="s">
        <v>17</v>
      </c>
      <c r="I14" s="29">
        <v>1310.4000000000001</v>
      </c>
      <c r="J14" s="29">
        <v>18</v>
      </c>
      <c r="K14" s="29">
        <f t="shared" si="2"/>
        <v>18</v>
      </c>
      <c r="L14" s="27">
        <f t="shared" si="3"/>
        <v>90</v>
      </c>
      <c r="M14" s="30">
        <f t="shared" si="4"/>
        <v>117936.00000000001</v>
      </c>
      <c r="N14" s="13">
        <f t="shared" si="5"/>
        <v>18.000000000000004</v>
      </c>
      <c r="O14" s="14">
        <v>0</v>
      </c>
      <c r="P14" s="15">
        <f t="shared" si="6"/>
        <v>23587.200000000004</v>
      </c>
      <c r="Q14" s="16">
        <v>0</v>
      </c>
      <c r="R14" s="17">
        <f t="shared" si="14"/>
        <v>0</v>
      </c>
      <c r="S14" s="13">
        <f t="shared" si="7"/>
        <v>27</v>
      </c>
      <c r="T14" s="14">
        <v>0</v>
      </c>
      <c r="U14" s="16">
        <f t="shared" si="6"/>
        <v>35380.800000000003</v>
      </c>
      <c r="V14" s="16">
        <v>0</v>
      </c>
      <c r="W14" s="17">
        <f t="shared" si="15"/>
        <v>0</v>
      </c>
      <c r="X14" s="13">
        <f t="shared" si="8"/>
        <v>18.000000000000004</v>
      </c>
      <c r="Y14" s="14">
        <v>5</v>
      </c>
      <c r="Z14" s="16">
        <v>23587.200000000004</v>
      </c>
      <c r="AA14" s="16">
        <v>6553.52</v>
      </c>
      <c r="AB14" s="17">
        <f t="shared" si="16"/>
        <v>0.27784221950888616</v>
      </c>
      <c r="AC14" s="13">
        <f t="shared" si="9"/>
        <v>13.5</v>
      </c>
      <c r="AD14" s="14">
        <v>0</v>
      </c>
      <c r="AE14" s="16">
        <f t="shared" si="6"/>
        <v>17690.400000000001</v>
      </c>
      <c r="AF14" s="16">
        <v>0</v>
      </c>
      <c r="AG14" s="17">
        <f t="shared" si="17"/>
        <v>0</v>
      </c>
      <c r="AH14" s="13">
        <f t="shared" si="10"/>
        <v>76.5</v>
      </c>
      <c r="AI14" s="14">
        <f t="shared" si="11"/>
        <v>5</v>
      </c>
      <c r="AJ14" s="14">
        <f t="shared" si="12"/>
        <v>100245.6</v>
      </c>
      <c r="AK14" s="14">
        <f t="shared" si="13"/>
        <v>6553.52</v>
      </c>
      <c r="AL14" s="17">
        <f t="shared" si="18"/>
        <v>6.5374639884443808E-2</v>
      </c>
      <c r="AM14" s="12"/>
    </row>
    <row r="15" spans="1:40" x14ac:dyDescent="0.3">
      <c r="A15" s="26" t="s">
        <v>22</v>
      </c>
      <c r="B15" s="27" t="s">
        <v>20</v>
      </c>
      <c r="C15" s="27" t="s">
        <v>15</v>
      </c>
      <c r="D15" s="28">
        <v>1</v>
      </c>
      <c r="E15" s="28"/>
      <c r="F15" s="28">
        <f t="shared" si="1"/>
        <v>1</v>
      </c>
      <c r="G15" s="28">
        <v>88510704</v>
      </c>
      <c r="H15" s="27" t="s">
        <v>18</v>
      </c>
      <c r="I15" s="29">
        <v>1474.71</v>
      </c>
      <c r="J15" s="29">
        <v>9</v>
      </c>
      <c r="K15" s="29">
        <f t="shared" si="2"/>
        <v>9</v>
      </c>
      <c r="L15" s="27">
        <f t="shared" si="3"/>
        <v>45</v>
      </c>
      <c r="M15" s="30">
        <f t="shared" si="4"/>
        <v>66361.95</v>
      </c>
      <c r="N15" s="13">
        <f t="shared" si="5"/>
        <v>9</v>
      </c>
      <c r="O15" s="14">
        <v>0</v>
      </c>
      <c r="P15" s="15">
        <f t="shared" si="6"/>
        <v>13272.39</v>
      </c>
      <c r="Q15" s="16">
        <v>0</v>
      </c>
      <c r="R15" s="17">
        <f t="shared" si="14"/>
        <v>0</v>
      </c>
      <c r="S15" s="13">
        <f t="shared" si="7"/>
        <v>13.499999999999998</v>
      </c>
      <c r="T15" s="14">
        <v>0</v>
      </c>
      <c r="U15" s="16">
        <f t="shared" si="6"/>
        <v>19908.584999999999</v>
      </c>
      <c r="V15" s="16">
        <v>0</v>
      </c>
      <c r="W15" s="17">
        <f t="shared" si="15"/>
        <v>0</v>
      </c>
      <c r="X15" s="13">
        <f t="shared" si="8"/>
        <v>9</v>
      </c>
      <c r="Y15" s="14">
        <v>0</v>
      </c>
      <c r="Z15" s="16">
        <v>13272.39</v>
      </c>
      <c r="AA15" s="16">
        <v>0</v>
      </c>
      <c r="AB15" s="17">
        <f t="shared" si="16"/>
        <v>0</v>
      </c>
      <c r="AC15" s="13">
        <f t="shared" si="9"/>
        <v>6.7499999999999991</v>
      </c>
      <c r="AD15" s="14">
        <v>0</v>
      </c>
      <c r="AE15" s="16">
        <f t="shared" si="6"/>
        <v>9954.2924999999996</v>
      </c>
      <c r="AF15" s="16">
        <v>0</v>
      </c>
      <c r="AG15" s="17">
        <f t="shared" si="17"/>
        <v>0</v>
      </c>
      <c r="AH15" s="13">
        <f t="shared" si="10"/>
        <v>38.25</v>
      </c>
      <c r="AI15" s="14">
        <f t="shared" si="11"/>
        <v>0</v>
      </c>
      <c r="AJ15" s="14">
        <f t="shared" si="12"/>
        <v>56407.657500000001</v>
      </c>
      <c r="AK15" s="14">
        <f t="shared" si="13"/>
        <v>0</v>
      </c>
      <c r="AL15" s="17">
        <f t="shared" si="18"/>
        <v>0</v>
      </c>
      <c r="AM15" s="12"/>
    </row>
    <row r="16" spans="1:40" x14ac:dyDescent="0.3">
      <c r="A16" s="26" t="s">
        <v>23</v>
      </c>
      <c r="B16" s="27" t="s">
        <v>24</v>
      </c>
      <c r="C16" s="27" t="s">
        <v>15</v>
      </c>
      <c r="D16" s="28">
        <v>1</v>
      </c>
      <c r="E16" s="28"/>
      <c r="F16" s="28">
        <f t="shared" si="1"/>
        <v>1</v>
      </c>
      <c r="G16" s="28">
        <v>88510739</v>
      </c>
      <c r="H16" s="27" t="s">
        <v>16</v>
      </c>
      <c r="I16" s="29">
        <v>1146.8599999999999</v>
      </c>
      <c r="J16" s="29">
        <v>18</v>
      </c>
      <c r="K16" s="29">
        <f t="shared" si="2"/>
        <v>18</v>
      </c>
      <c r="L16" s="27">
        <f t="shared" si="3"/>
        <v>90</v>
      </c>
      <c r="M16" s="30">
        <f t="shared" si="4"/>
        <v>103217.4</v>
      </c>
      <c r="N16" s="13">
        <f t="shared" si="5"/>
        <v>18</v>
      </c>
      <c r="O16" s="14">
        <v>90</v>
      </c>
      <c r="P16" s="15">
        <f t="shared" si="6"/>
        <v>20643.48</v>
      </c>
      <c r="Q16" s="16">
        <v>103218.90000000001</v>
      </c>
      <c r="R16" s="17">
        <f t="shared" si="14"/>
        <v>5.0000726621674261</v>
      </c>
      <c r="S16" s="13">
        <f t="shared" si="7"/>
        <v>27</v>
      </c>
      <c r="T16" s="14">
        <v>20</v>
      </c>
      <c r="U16" s="16">
        <f t="shared" si="6"/>
        <v>30965.219999999998</v>
      </c>
      <c r="V16" s="16">
        <v>22937.190000000002</v>
      </c>
      <c r="W16" s="17">
        <f t="shared" si="15"/>
        <v>0.74074041779777455</v>
      </c>
      <c r="X16" s="13">
        <f t="shared" si="8"/>
        <v>18</v>
      </c>
      <c r="Y16" s="14">
        <v>25</v>
      </c>
      <c r="Z16" s="16">
        <v>20643.48</v>
      </c>
      <c r="AA16" s="16">
        <v>28671.82</v>
      </c>
      <c r="AB16" s="17">
        <f t="shared" si="16"/>
        <v>1.388904390151273</v>
      </c>
      <c r="AC16" s="13">
        <f t="shared" si="9"/>
        <v>13.5</v>
      </c>
      <c r="AD16" s="14">
        <v>25</v>
      </c>
      <c r="AE16" s="16">
        <f t="shared" si="6"/>
        <v>15482.609999999999</v>
      </c>
      <c r="AF16" s="16">
        <v>28671.61</v>
      </c>
      <c r="AG16" s="17">
        <f t="shared" si="17"/>
        <v>1.8518589565971113</v>
      </c>
      <c r="AH16" s="13">
        <f t="shared" si="10"/>
        <v>76.5</v>
      </c>
      <c r="AI16" s="14">
        <f t="shared" si="11"/>
        <v>160</v>
      </c>
      <c r="AJ16" s="14">
        <f t="shared" si="12"/>
        <v>87734.79</v>
      </c>
      <c r="AK16" s="14">
        <f t="shared" si="13"/>
        <v>183499.52000000002</v>
      </c>
      <c r="AL16" s="17">
        <f t="shared" si="18"/>
        <v>2.091525152108987</v>
      </c>
      <c r="AM16" s="12"/>
    </row>
    <row r="17" spans="1:39" x14ac:dyDescent="0.3">
      <c r="A17" s="26" t="s">
        <v>23</v>
      </c>
      <c r="B17" s="27" t="s">
        <v>24</v>
      </c>
      <c r="C17" s="27" t="s">
        <v>15</v>
      </c>
      <c r="D17" s="28">
        <v>1</v>
      </c>
      <c r="E17" s="28"/>
      <c r="F17" s="28">
        <f t="shared" si="1"/>
        <v>1</v>
      </c>
      <c r="G17" s="28">
        <v>88510720</v>
      </c>
      <c r="H17" s="27" t="s">
        <v>17</v>
      </c>
      <c r="I17" s="29">
        <v>1310.4000000000001</v>
      </c>
      <c r="J17" s="29">
        <v>18</v>
      </c>
      <c r="K17" s="29">
        <f t="shared" si="2"/>
        <v>18</v>
      </c>
      <c r="L17" s="27">
        <f t="shared" si="3"/>
        <v>90</v>
      </c>
      <c r="M17" s="30">
        <f t="shared" si="4"/>
        <v>117936.00000000001</v>
      </c>
      <c r="N17" s="13">
        <f t="shared" si="5"/>
        <v>18.000000000000004</v>
      </c>
      <c r="O17" s="14">
        <v>0</v>
      </c>
      <c r="P17" s="15">
        <f t="shared" si="6"/>
        <v>23587.200000000004</v>
      </c>
      <c r="Q17" s="16">
        <v>0</v>
      </c>
      <c r="R17" s="17">
        <f t="shared" si="14"/>
        <v>0</v>
      </c>
      <c r="S17" s="13">
        <f t="shared" si="7"/>
        <v>27</v>
      </c>
      <c r="T17" s="14">
        <v>20</v>
      </c>
      <c r="U17" s="16">
        <f t="shared" si="6"/>
        <v>35380.800000000003</v>
      </c>
      <c r="V17" s="16">
        <v>26215.68</v>
      </c>
      <c r="W17" s="17">
        <f t="shared" si="15"/>
        <v>0.74095780762447427</v>
      </c>
      <c r="X17" s="13">
        <f t="shared" si="8"/>
        <v>18.000000000000004</v>
      </c>
      <c r="Y17" s="14">
        <v>15</v>
      </c>
      <c r="Z17" s="16">
        <v>23587.200000000004</v>
      </c>
      <c r="AA17" s="16">
        <v>19662.07</v>
      </c>
      <c r="AB17" s="17">
        <f t="shared" si="16"/>
        <v>0.83359067629900951</v>
      </c>
      <c r="AC17" s="13">
        <f t="shared" si="9"/>
        <v>13.5</v>
      </c>
      <c r="AD17" s="14">
        <v>25</v>
      </c>
      <c r="AE17" s="16">
        <f t="shared" si="6"/>
        <v>17690.400000000001</v>
      </c>
      <c r="AF17" s="16">
        <v>32769.879999999997</v>
      </c>
      <c r="AG17" s="17">
        <f t="shared" si="17"/>
        <v>1.852410346854791</v>
      </c>
      <c r="AH17" s="13">
        <f t="shared" si="10"/>
        <v>76.5</v>
      </c>
      <c r="AI17" s="14">
        <f t="shared" si="11"/>
        <v>60</v>
      </c>
      <c r="AJ17" s="14">
        <f t="shared" si="12"/>
        <v>100245.6</v>
      </c>
      <c r="AK17" s="14">
        <f t="shared" si="13"/>
        <v>78647.63</v>
      </c>
      <c r="AL17" s="17">
        <f t="shared" si="18"/>
        <v>0.78454944655925052</v>
      </c>
      <c r="AM17" s="12"/>
    </row>
    <row r="18" spans="1:39" x14ac:dyDescent="0.3">
      <c r="A18" s="26" t="s">
        <v>23</v>
      </c>
      <c r="B18" s="27" t="s">
        <v>24</v>
      </c>
      <c r="C18" s="27" t="s">
        <v>15</v>
      </c>
      <c r="D18" s="28">
        <v>1</v>
      </c>
      <c r="E18" s="28"/>
      <c r="F18" s="28">
        <f t="shared" si="1"/>
        <v>1</v>
      </c>
      <c r="G18" s="28">
        <v>88510704</v>
      </c>
      <c r="H18" s="27" t="s">
        <v>18</v>
      </c>
      <c r="I18" s="29">
        <v>1474.71</v>
      </c>
      <c r="J18" s="29">
        <v>9</v>
      </c>
      <c r="K18" s="29">
        <f t="shared" si="2"/>
        <v>9</v>
      </c>
      <c r="L18" s="27">
        <f t="shared" si="3"/>
        <v>45</v>
      </c>
      <c r="M18" s="30">
        <f t="shared" si="4"/>
        <v>66361.95</v>
      </c>
      <c r="N18" s="13">
        <f t="shared" si="5"/>
        <v>9</v>
      </c>
      <c r="O18" s="14">
        <v>0</v>
      </c>
      <c r="P18" s="15">
        <f t="shared" si="6"/>
        <v>13272.39</v>
      </c>
      <c r="Q18" s="16">
        <v>0</v>
      </c>
      <c r="R18" s="17">
        <f t="shared" si="14"/>
        <v>0</v>
      </c>
      <c r="S18" s="13">
        <f t="shared" si="7"/>
        <v>13.499999999999998</v>
      </c>
      <c r="T18" s="14">
        <v>5</v>
      </c>
      <c r="U18" s="16">
        <f t="shared" si="6"/>
        <v>19908.584999999999</v>
      </c>
      <c r="V18" s="16">
        <v>7373.58</v>
      </c>
      <c r="W18" s="17">
        <f t="shared" si="15"/>
        <v>0.37037187725797693</v>
      </c>
      <c r="X18" s="13">
        <f t="shared" si="8"/>
        <v>9</v>
      </c>
      <c r="Y18" s="14">
        <v>10</v>
      </c>
      <c r="Z18" s="16">
        <v>13272.39</v>
      </c>
      <c r="AA18" s="16">
        <v>14747.25</v>
      </c>
      <c r="AB18" s="17">
        <f t="shared" si="16"/>
        <v>1.11112241276816</v>
      </c>
      <c r="AC18" s="13">
        <f t="shared" si="9"/>
        <v>6.7499999999999991</v>
      </c>
      <c r="AD18" s="14">
        <v>0</v>
      </c>
      <c r="AE18" s="16">
        <f t="shared" si="6"/>
        <v>9954.2924999999996</v>
      </c>
      <c r="AF18" s="16">
        <v>0</v>
      </c>
      <c r="AG18" s="17">
        <f t="shared" si="17"/>
        <v>0</v>
      </c>
      <c r="AH18" s="13">
        <f t="shared" si="10"/>
        <v>38.25</v>
      </c>
      <c r="AI18" s="14">
        <f t="shared" si="11"/>
        <v>15</v>
      </c>
      <c r="AJ18" s="14">
        <f t="shared" si="12"/>
        <v>56407.657500000001</v>
      </c>
      <c r="AK18" s="14">
        <f t="shared" si="13"/>
        <v>22120.83</v>
      </c>
      <c r="AL18" s="17">
        <f t="shared" si="18"/>
        <v>0.392160053801206</v>
      </c>
      <c r="AM18" s="12"/>
    </row>
    <row r="19" spans="1:39" x14ac:dyDescent="0.3">
      <c r="A19" s="26" t="s">
        <v>25</v>
      </c>
      <c r="B19" s="27" t="s">
        <v>24</v>
      </c>
      <c r="C19" s="27" t="s">
        <v>15</v>
      </c>
      <c r="D19" s="28">
        <v>1</v>
      </c>
      <c r="E19" s="28"/>
      <c r="F19" s="28">
        <f t="shared" si="1"/>
        <v>1</v>
      </c>
      <c r="G19" s="28">
        <v>88510739</v>
      </c>
      <c r="H19" s="27" t="s">
        <v>16</v>
      </c>
      <c r="I19" s="29">
        <v>1146.8599999999999</v>
      </c>
      <c r="J19" s="29">
        <v>22</v>
      </c>
      <c r="K19" s="29">
        <f t="shared" si="2"/>
        <v>22</v>
      </c>
      <c r="L19" s="27">
        <f t="shared" si="3"/>
        <v>110</v>
      </c>
      <c r="M19" s="30">
        <f t="shared" si="4"/>
        <v>126154.59999999999</v>
      </c>
      <c r="N19" s="13">
        <f t="shared" si="5"/>
        <v>22</v>
      </c>
      <c r="O19" s="14">
        <v>120</v>
      </c>
      <c r="P19" s="15">
        <f t="shared" si="6"/>
        <v>25230.92</v>
      </c>
      <c r="Q19" s="16">
        <v>137624.22000000003</v>
      </c>
      <c r="R19" s="17">
        <f t="shared" si="14"/>
        <v>5.4545858811331511</v>
      </c>
      <c r="S19" s="13">
        <f t="shared" si="7"/>
        <v>33</v>
      </c>
      <c r="T19" s="14">
        <v>0</v>
      </c>
      <c r="U19" s="16">
        <f t="shared" si="6"/>
        <v>37846.379999999997</v>
      </c>
      <c r="V19" s="16">
        <v>0</v>
      </c>
      <c r="W19" s="17">
        <f t="shared" si="15"/>
        <v>0</v>
      </c>
      <c r="X19" s="13">
        <f t="shared" si="8"/>
        <v>22</v>
      </c>
      <c r="Y19" s="14">
        <v>20</v>
      </c>
      <c r="Z19" s="16">
        <v>25230.92</v>
      </c>
      <c r="AA19" s="16">
        <v>22937.39</v>
      </c>
      <c r="AB19" s="17">
        <f t="shared" si="16"/>
        <v>0.90909843953371505</v>
      </c>
      <c r="AC19" s="13">
        <f t="shared" si="9"/>
        <v>16.5</v>
      </c>
      <c r="AD19" s="14">
        <v>40</v>
      </c>
      <c r="AE19" s="16">
        <f t="shared" si="6"/>
        <v>18923.189999999999</v>
      </c>
      <c r="AF19" s="16">
        <v>45874.479999999996</v>
      </c>
      <c r="AG19" s="17">
        <f t="shared" si="17"/>
        <v>2.4242466518594381</v>
      </c>
      <c r="AH19" s="13">
        <f t="shared" si="10"/>
        <v>93.5</v>
      </c>
      <c r="AI19" s="14">
        <f t="shared" si="11"/>
        <v>180</v>
      </c>
      <c r="AJ19" s="14">
        <f t="shared" si="12"/>
        <v>107231.41</v>
      </c>
      <c r="AK19" s="14">
        <f t="shared" si="13"/>
        <v>206436.09000000003</v>
      </c>
      <c r="AL19" s="17">
        <f t="shared" si="18"/>
        <v>1.9251457198968103</v>
      </c>
      <c r="AM19" s="12"/>
    </row>
    <row r="20" spans="1:39" x14ac:dyDescent="0.3">
      <c r="A20" s="26" t="s">
        <v>25</v>
      </c>
      <c r="B20" s="27" t="s">
        <v>24</v>
      </c>
      <c r="C20" s="27" t="s">
        <v>15</v>
      </c>
      <c r="D20" s="28">
        <v>1</v>
      </c>
      <c r="E20" s="28"/>
      <c r="F20" s="28">
        <f t="shared" si="1"/>
        <v>1</v>
      </c>
      <c r="G20" s="28">
        <v>88510720</v>
      </c>
      <c r="H20" s="27" t="s">
        <v>17</v>
      </c>
      <c r="I20" s="29">
        <v>1310.4000000000001</v>
      </c>
      <c r="J20" s="29">
        <v>22</v>
      </c>
      <c r="K20" s="29">
        <f t="shared" si="2"/>
        <v>22</v>
      </c>
      <c r="L20" s="27">
        <f t="shared" si="3"/>
        <v>110</v>
      </c>
      <c r="M20" s="30">
        <f t="shared" si="4"/>
        <v>144144</v>
      </c>
      <c r="N20" s="13">
        <f t="shared" si="5"/>
        <v>22</v>
      </c>
      <c r="O20" s="14">
        <v>0</v>
      </c>
      <c r="P20" s="15">
        <f t="shared" ref="P20:AE35" si="19">$M20*P$2</f>
        <v>28828.800000000003</v>
      </c>
      <c r="Q20" s="16">
        <v>0</v>
      </c>
      <c r="R20" s="17">
        <f t="shared" si="14"/>
        <v>0</v>
      </c>
      <c r="S20" s="13">
        <f t="shared" si="7"/>
        <v>32.999999999999993</v>
      </c>
      <c r="T20" s="14">
        <v>10</v>
      </c>
      <c r="U20" s="16">
        <f t="shared" si="19"/>
        <v>43243.199999999997</v>
      </c>
      <c r="V20" s="16">
        <v>13108.09</v>
      </c>
      <c r="W20" s="17">
        <f t="shared" si="15"/>
        <v>0.30312488437488438</v>
      </c>
      <c r="X20" s="13">
        <f t="shared" si="8"/>
        <v>22</v>
      </c>
      <c r="Y20" s="14">
        <v>30</v>
      </c>
      <c r="Z20" s="16">
        <v>28828.800000000003</v>
      </c>
      <c r="AA20" s="16">
        <v>39324.130000000005</v>
      </c>
      <c r="AB20" s="17">
        <f t="shared" si="16"/>
        <v>1.3640571234321235</v>
      </c>
      <c r="AC20" s="13">
        <f t="shared" si="9"/>
        <v>16.499999999999996</v>
      </c>
      <c r="AD20" s="14">
        <v>45</v>
      </c>
      <c r="AE20" s="16">
        <f t="shared" si="19"/>
        <v>21621.599999999999</v>
      </c>
      <c r="AF20" s="16">
        <v>58985.12999999999</v>
      </c>
      <c r="AG20" s="17">
        <f t="shared" si="17"/>
        <v>2.7280649905649903</v>
      </c>
      <c r="AH20" s="13">
        <f t="shared" si="10"/>
        <v>93.5</v>
      </c>
      <c r="AI20" s="14">
        <f t="shared" si="11"/>
        <v>85</v>
      </c>
      <c r="AJ20" s="14">
        <f t="shared" si="12"/>
        <v>122522.4</v>
      </c>
      <c r="AK20" s="14">
        <f t="shared" si="13"/>
        <v>111417.34999999999</v>
      </c>
      <c r="AL20" s="17">
        <f t="shared" si="18"/>
        <v>0.90936310421604538</v>
      </c>
      <c r="AM20" s="12"/>
    </row>
    <row r="21" spans="1:39" x14ac:dyDescent="0.3">
      <c r="A21" s="26" t="s">
        <v>25</v>
      </c>
      <c r="B21" s="27" t="s">
        <v>24</v>
      </c>
      <c r="C21" s="27" t="s">
        <v>15</v>
      </c>
      <c r="D21" s="28">
        <v>1</v>
      </c>
      <c r="E21" s="28"/>
      <c r="F21" s="28">
        <f t="shared" si="1"/>
        <v>1</v>
      </c>
      <c r="G21" s="28">
        <v>88510704</v>
      </c>
      <c r="H21" s="27" t="s">
        <v>18</v>
      </c>
      <c r="I21" s="29">
        <v>1474.71</v>
      </c>
      <c r="J21" s="29">
        <v>11</v>
      </c>
      <c r="K21" s="29">
        <f t="shared" si="2"/>
        <v>11</v>
      </c>
      <c r="L21" s="27">
        <f t="shared" si="3"/>
        <v>55</v>
      </c>
      <c r="M21" s="30">
        <f t="shared" si="4"/>
        <v>81109.05</v>
      </c>
      <c r="N21" s="13">
        <f t="shared" si="5"/>
        <v>11</v>
      </c>
      <c r="O21" s="14">
        <v>0</v>
      </c>
      <c r="P21" s="15">
        <f t="shared" si="19"/>
        <v>16221.810000000001</v>
      </c>
      <c r="Q21" s="16">
        <v>0</v>
      </c>
      <c r="R21" s="17">
        <f t="shared" si="14"/>
        <v>0</v>
      </c>
      <c r="S21" s="13">
        <f t="shared" si="7"/>
        <v>16.5</v>
      </c>
      <c r="T21" s="14">
        <v>10</v>
      </c>
      <c r="U21" s="16">
        <f t="shared" si="19"/>
        <v>24332.715</v>
      </c>
      <c r="V21" s="16">
        <v>14747.31</v>
      </c>
      <c r="W21" s="17">
        <f t="shared" si="15"/>
        <v>0.60606923641689792</v>
      </c>
      <c r="X21" s="13">
        <f t="shared" si="8"/>
        <v>11</v>
      </c>
      <c r="Y21" s="14">
        <v>10</v>
      </c>
      <c r="Z21" s="16">
        <v>16221.810000000001</v>
      </c>
      <c r="AA21" s="16">
        <v>14747.31</v>
      </c>
      <c r="AB21" s="17">
        <f t="shared" si="16"/>
        <v>0.90910385462534693</v>
      </c>
      <c r="AC21" s="13">
        <f t="shared" si="9"/>
        <v>8.25</v>
      </c>
      <c r="AD21" s="14">
        <v>10</v>
      </c>
      <c r="AE21" s="16">
        <f t="shared" si="19"/>
        <v>12166.3575</v>
      </c>
      <c r="AF21" s="16">
        <v>14747.1</v>
      </c>
      <c r="AG21" s="17">
        <f t="shared" si="17"/>
        <v>1.2121212121212122</v>
      </c>
      <c r="AH21" s="13">
        <f t="shared" si="10"/>
        <v>46.75</v>
      </c>
      <c r="AI21" s="14">
        <f t="shared" si="11"/>
        <v>30</v>
      </c>
      <c r="AJ21" s="14">
        <f t="shared" si="12"/>
        <v>68942.692500000005</v>
      </c>
      <c r="AK21" s="14">
        <f t="shared" si="13"/>
        <v>44241.72</v>
      </c>
      <c r="AL21" s="17">
        <f t="shared" si="18"/>
        <v>0.64171732196273013</v>
      </c>
      <c r="AM21" s="12"/>
    </row>
    <row r="22" spans="1:39" x14ac:dyDescent="0.3">
      <c r="A22" s="26" t="s">
        <v>26</v>
      </c>
      <c r="B22" s="27" t="s">
        <v>24</v>
      </c>
      <c r="C22" s="27" t="s">
        <v>15</v>
      </c>
      <c r="D22" s="28">
        <v>1</v>
      </c>
      <c r="E22" s="28"/>
      <c r="F22" s="28">
        <f t="shared" si="1"/>
        <v>1</v>
      </c>
      <c r="G22" s="28">
        <v>88510739</v>
      </c>
      <c r="H22" s="27" t="s">
        <v>16</v>
      </c>
      <c r="I22" s="29">
        <v>1146.8599999999999</v>
      </c>
      <c r="J22" s="29">
        <v>22</v>
      </c>
      <c r="K22" s="29">
        <f t="shared" si="2"/>
        <v>22</v>
      </c>
      <c r="L22" s="27">
        <f t="shared" si="3"/>
        <v>110</v>
      </c>
      <c r="M22" s="30">
        <f t="shared" si="4"/>
        <v>126154.59999999999</v>
      </c>
      <c r="N22" s="13">
        <f t="shared" si="5"/>
        <v>22</v>
      </c>
      <c r="O22" s="14">
        <v>100</v>
      </c>
      <c r="P22" s="15">
        <f t="shared" si="19"/>
        <v>25230.92</v>
      </c>
      <c r="Q22" s="16">
        <v>114687.66</v>
      </c>
      <c r="R22" s="17">
        <f t="shared" si="14"/>
        <v>4.5455203377443238</v>
      </c>
      <c r="S22" s="13">
        <f t="shared" si="7"/>
        <v>33</v>
      </c>
      <c r="T22" s="14">
        <v>50</v>
      </c>
      <c r="U22" s="16">
        <f t="shared" si="19"/>
        <v>37846.379999999997</v>
      </c>
      <c r="V22" s="16">
        <v>57343.44</v>
      </c>
      <c r="W22" s="17">
        <f t="shared" si="15"/>
        <v>1.5151631410983033</v>
      </c>
      <c r="X22" s="13">
        <f t="shared" si="8"/>
        <v>22</v>
      </c>
      <c r="Y22" s="14">
        <v>70</v>
      </c>
      <c r="Z22" s="16">
        <v>25230.92</v>
      </c>
      <c r="AA22" s="16">
        <v>80280.12999999999</v>
      </c>
      <c r="AB22" s="17">
        <f t="shared" si="16"/>
        <v>3.1818154074445162</v>
      </c>
      <c r="AC22" s="13">
        <f t="shared" si="9"/>
        <v>16.5</v>
      </c>
      <c r="AD22" s="14">
        <v>110</v>
      </c>
      <c r="AE22" s="16">
        <f t="shared" si="19"/>
        <v>18923.189999999999</v>
      </c>
      <c r="AF22" s="16">
        <v>126154.73000000001</v>
      </c>
      <c r="AG22" s="17">
        <f t="shared" si="17"/>
        <v>6.666673536544315</v>
      </c>
      <c r="AH22" s="13">
        <f t="shared" si="10"/>
        <v>93.5</v>
      </c>
      <c r="AI22" s="14">
        <f t="shared" si="11"/>
        <v>330</v>
      </c>
      <c r="AJ22" s="14">
        <f t="shared" si="12"/>
        <v>107231.41</v>
      </c>
      <c r="AK22" s="14">
        <f t="shared" si="13"/>
        <v>378465.95999999996</v>
      </c>
      <c r="AL22" s="17">
        <f t="shared" si="18"/>
        <v>3.529431908057536</v>
      </c>
      <c r="AM22" s="12"/>
    </row>
    <row r="23" spans="1:39" x14ac:dyDescent="0.3">
      <c r="A23" s="26" t="s">
        <v>26</v>
      </c>
      <c r="B23" s="27" t="s">
        <v>24</v>
      </c>
      <c r="C23" s="27" t="s">
        <v>15</v>
      </c>
      <c r="D23" s="28">
        <v>1</v>
      </c>
      <c r="E23" s="28"/>
      <c r="F23" s="28">
        <f t="shared" si="1"/>
        <v>1</v>
      </c>
      <c r="G23" s="28">
        <v>88510720</v>
      </c>
      <c r="H23" s="27" t="s">
        <v>17</v>
      </c>
      <c r="I23" s="29">
        <v>1310.4000000000001</v>
      </c>
      <c r="J23" s="29">
        <v>22</v>
      </c>
      <c r="K23" s="29">
        <f t="shared" si="2"/>
        <v>22</v>
      </c>
      <c r="L23" s="27">
        <f t="shared" si="3"/>
        <v>110</v>
      </c>
      <c r="M23" s="30">
        <f t="shared" si="4"/>
        <v>144144</v>
      </c>
      <c r="N23" s="13">
        <f t="shared" si="5"/>
        <v>22</v>
      </c>
      <c r="O23" s="14">
        <v>0</v>
      </c>
      <c r="P23" s="15">
        <f t="shared" si="19"/>
        <v>28828.800000000003</v>
      </c>
      <c r="Q23" s="16">
        <v>0</v>
      </c>
      <c r="R23" s="17">
        <f t="shared" si="14"/>
        <v>0</v>
      </c>
      <c r="S23" s="13">
        <f t="shared" si="7"/>
        <v>32.999999999999993</v>
      </c>
      <c r="T23" s="14">
        <v>20</v>
      </c>
      <c r="U23" s="16">
        <f t="shared" si="19"/>
        <v>43243.199999999997</v>
      </c>
      <c r="V23" s="16">
        <v>26216.18</v>
      </c>
      <c r="W23" s="17">
        <f t="shared" si="15"/>
        <v>0.60624976874976877</v>
      </c>
      <c r="X23" s="13">
        <f t="shared" si="8"/>
        <v>22</v>
      </c>
      <c r="Y23" s="14">
        <v>55</v>
      </c>
      <c r="Z23" s="16">
        <v>28828.800000000003</v>
      </c>
      <c r="AA23" s="16">
        <v>72093.909999999989</v>
      </c>
      <c r="AB23" s="17">
        <f t="shared" si="16"/>
        <v>2.5007600038850031</v>
      </c>
      <c r="AC23" s="13">
        <f t="shared" si="9"/>
        <v>16.499999999999996</v>
      </c>
      <c r="AD23" s="14">
        <v>90</v>
      </c>
      <c r="AE23" s="16">
        <f t="shared" si="19"/>
        <v>21621.599999999999</v>
      </c>
      <c r="AF23" s="16">
        <v>117971.49</v>
      </c>
      <c r="AG23" s="17">
        <f t="shared" si="17"/>
        <v>5.4561868686868689</v>
      </c>
      <c r="AH23" s="13">
        <f t="shared" si="10"/>
        <v>93.5</v>
      </c>
      <c r="AI23" s="14">
        <f t="shared" si="11"/>
        <v>165</v>
      </c>
      <c r="AJ23" s="14">
        <f t="shared" si="12"/>
        <v>122522.4</v>
      </c>
      <c r="AK23" s="14">
        <f t="shared" si="13"/>
        <v>216281.58000000002</v>
      </c>
      <c r="AL23" s="17">
        <f t="shared" si="18"/>
        <v>1.7652411314176022</v>
      </c>
      <c r="AM23" s="12"/>
    </row>
    <row r="24" spans="1:39" x14ac:dyDescent="0.3">
      <c r="A24" s="26" t="s">
        <v>26</v>
      </c>
      <c r="B24" s="27" t="s">
        <v>24</v>
      </c>
      <c r="C24" s="27" t="s">
        <v>15</v>
      </c>
      <c r="D24" s="28">
        <v>1</v>
      </c>
      <c r="E24" s="28"/>
      <c r="F24" s="28">
        <f t="shared" si="1"/>
        <v>1</v>
      </c>
      <c r="G24" s="28">
        <v>88510704</v>
      </c>
      <c r="H24" s="27" t="s">
        <v>18</v>
      </c>
      <c r="I24" s="29">
        <v>1474.71</v>
      </c>
      <c r="J24" s="29">
        <v>11</v>
      </c>
      <c r="K24" s="29">
        <f t="shared" si="2"/>
        <v>11</v>
      </c>
      <c r="L24" s="27">
        <f t="shared" si="3"/>
        <v>55</v>
      </c>
      <c r="M24" s="30">
        <f t="shared" si="4"/>
        <v>81109.05</v>
      </c>
      <c r="N24" s="13">
        <f t="shared" si="5"/>
        <v>11</v>
      </c>
      <c r="O24" s="14">
        <v>0</v>
      </c>
      <c r="P24" s="15">
        <f t="shared" si="19"/>
        <v>16221.810000000001</v>
      </c>
      <c r="Q24" s="16">
        <v>0</v>
      </c>
      <c r="R24" s="17">
        <f t="shared" si="14"/>
        <v>0</v>
      </c>
      <c r="S24" s="13">
        <f t="shared" si="7"/>
        <v>16.5</v>
      </c>
      <c r="T24" s="14">
        <v>20</v>
      </c>
      <c r="U24" s="16">
        <f t="shared" si="19"/>
        <v>24332.715</v>
      </c>
      <c r="V24" s="16">
        <v>29494.62</v>
      </c>
      <c r="W24" s="17">
        <f t="shared" si="15"/>
        <v>1.2121384728337958</v>
      </c>
      <c r="X24" s="13">
        <f t="shared" si="8"/>
        <v>11</v>
      </c>
      <c r="Y24" s="14">
        <v>20</v>
      </c>
      <c r="Z24" s="16">
        <v>16221.810000000001</v>
      </c>
      <c r="AA24" s="16">
        <v>29494.27</v>
      </c>
      <c r="AB24" s="17">
        <f t="shared" si="16"/>
        <v>1.818186133359964</v>
      </c>
      <c r="AC24" s="13">
        <f t="shared" si="9"/>
        <v>8.25</v>
      </c>
      <c r="AD24" s="14">
        <v>20</v>
      </c>
      <c r="AE24" s="16">
        <f t="shared" si="19"/>
        <v>12166.3575</v>
      </c>
      <c r="AF24" s="16">
        <v>29494.44</v>
      </c>
      <c r="AG24" s="17">
        <f t="shared" si="17"/>
        <v>2.4242621507710913</v>
      </c>
      <c r="AH24" s="13">
        <f t="shared" si="10"/>
        <v>46.75</v>
      </c>
      <c r="AI24" s="14">
        <f t="shared" si="11"/>
        <v>60</v>
      </c>
      <c r="AJ24" s="14">
        <f t="shared" si="12"/>
        <v>68942.692500000005</v>
      </c>
      <c r="AK24" s="14">
        <f t="shared" si="13"/>
        <v>88483.33</v>
      </c>
      <c r="AL24" s="17">
        <f t="shared" si="18"/>
        <v>1.2834330483974061</v>
      </c>
      <c r="AM24" s="12"/>
    </row>
    <row r="25" spans="1:39" x14ac:dyDescent="0.3">
      <c r="A25" s="26" t="s">
        <v>27</v>
      </c>
      <c r="B25" s="27" t="s">
        <v>24</v>
      </c>
      <c r="C25" s="27" t="s">
        <v>15</v>
      </c>
      <c r="D25" s="28">
        <v>2</v>
      </c>
      <c r="E25" s="28"/>
      <c r="F25" s="28">
        <f t="shared" si="1"/>
        <v>2</v>
      </c>
      <c r="G25" s="28">
        <v>88510739</v>
      </c>
      <c r="H25" s="27" t="s">
        <v>16</v>
      </c>
      <c r="I25" s="29">
        <v>1146.8599999999999</v>
      </c>
      <c r="J25" s="29">
        <v>18</v>
      </c>
      <c r="K25" s="29">
        <f t="shared" si="2"/>
        <v>36</v>
      </c>
      <c r="L25" s="27">
        <f t="shared" si="3"/>
        <v>180</v>
      </c>
      <c r="M25" s="30">
        <f t="shared" si="4"/>
        <v>206434.8</v>
      </c>
      <c r="N25" s="13">
        <f t="shared" si="5"/>
        <v>36</v>
      </c>
      <c r="O25" s="14">
        <v>60</v>
      </c>
      <c r="P25" s="15">
        <f t="shared" si="19"/>
        <v>41286.959999999999</v>
      </c>
      <c r="Q25" s="16">
        <v>68811.62</v>
      </c>
      <c r="R25" s="17">
        <f t="shared" si="14"/>
        <v>1.6666671510811162</v>
      </c>
      <c r="S25" s="13">
        <f t="shared" si="7"/>
        <v>54</v>
      </c>
      <c r="T25" s="14">
        <v>0</v>
      </c>
      <c r="U25" s="16">
        <f t="shared" si="19"/>
        <v>61930.439999999995</v>
      </c>
      <c r="V25" s="16">
        <v>0</v>
      </c>
      <c r="W25" s="17">
        <f t="shared" si="15"/>
        <v>0</v>
      </c>
      <c r="X25" s="13">
        <f t="shared" si="8"/>
        <v>36</v>
      </c>
      <c r="Y25" s="14">
        <v>0</v>
      </c>
      <c r="Z25" s="16">
        <v>41286.959999999999</v>
      </c>
      <c r="AA25" s="16">
        <v>0</v>
      </c>
      <c r="AB25" s="17">
        <f t="shared" si="16"/>
        <v>0</v>
      </c>
      <c r="AC25" s="13">
        <f t="shared" si="9"/>
        <v>27</v>
      </c>
      <c r="AD25" s="14">
        <v>20</v>
      </c>
      <c r="AE25" s="16">
        <f t="shared" si="19"/>
        <v>30965.219999999998</v>
      </c>
      <c r="AF25" s="16">
        <v>22937.34</v>
      </c>
      <c r="AG25" s="17">
        <f t="shared" si="17"/>
        <v>0.74074526194226953</v>
      </c>
      <c r="AH25" s="13">
        <f t="shared" si="10"/>
        <v>153</v>
      </c>
      <c r="AI25" s="14">
        <f t="shared" si="11"/>
        <v>80</v>
      </c>
      <c r="AJ25" s="14">
        <f t="shared" si="12"/>
        <v>175469.58</v>
      </c>
      <c r="AK25" s="14">
        <f t="shared" si="13"/>
        <v>91748.959999999992</v>
      </c>
      <c r="AL25" s="17">
        <f t="shared" si="18"/>
        <v>0.52287672883242786</v>
      </c>
      <c r="AM25" s="12"/>
    </row>
    <row r="26" spans="1:39" x14ac:dyDescent="0.3">
      <c r="A26" s="26" t="s">
        <v>27</v>
      </c>
      <c r="B26" s="27" t="s">
        <v>24</v>
      </c>
      <c r="C26" s="27" t="s">
        <v>15</v>
      </c>
      <c r="D26" s="28">
        <v>2</v>
      </c>
      <c r="E26" s="28"/>
      <c r="F26" s="28">
        <f t="shared" si="1"/>
        <v>2</v>
      </c>
      <c r="G26" s="28">
        <v>88510720</v>
      </c>
      <c r="H26" s="27" t="s">
        <v>17</v>
      </c>
      <c r="I26" s="29">
        <v>1310.4000000000001</v>
      </c>
      <c r="J26" s="29">
        <v>18</v>
      </c>
      <c r="K26" s="29">
        <f t="shared" si="2"/>
        <v>36</v>
      </c>
      <c r="L26" s="27">
        <f t="shared" si="3"/>
        <v>180</v>
      </c>
      <c r="M26" s="30">
        <f t="shared" si="4"/>
        <v>235872.00000000003</v>
      </c>
      <c r="N26" s="13">
        <f t="shared" si="5"/>
        <v>36.000000000000007</v>
      </c>
      <c r="O26" s="14">
        <v>0</v>
      </c>
      <c r="P26" s="15">
        <f t="shared" si="19"/>
        <v>47174.400000000009</v>
      </c>
      <c r="Q26" s="16">
        <v>0</v>
      </c>
      <c r="R26" s="17">
        <f t="shared" si="14"/>
        <v>0</v>
      </c>
      <c r="S26" s="13">
        <f t="shared" si="7"/>
        <v>54</v>
      </c>
      <c r="T26" s="14">
        <v>15</v>
      </c>
      <c r="U26" s="16">
        <f t="shared" si="19"/>
        <v>70761.600000000006</v>
      </c>
      <c r="V26" s="16">
        <v>19661.830000000002</v>
      </c>
      <c r="W26" s="17">
        <f t="shared" si="15"/>
        <v>0.2778601670962782</v>
      </c>
      <c r="X26" s="13">
        <f t="shared" si="8"/>
        <v>36.000000000000007</v>
      </c>
      <c r="Y26" s="14">
        <v>7</v>
      </c>
      <c r="Z26" s="16">
        <v>47174.400000000009</v>
      </c>
      <c r="AA26" s="16">
        <v>9175.52</v>
      </c>
      <c r="AB26" s="17">
        <f t="shared" si="16"/>
        <v>0.19450210283543615</v>
      </c>
      <c r="AC26" s="13">
        <f t="shared" si="9"/>
        <v>27</v>
      </c>
      <c r="AD26" s="14">
        <v>25</v>
      </c>
      <c r="AE26" s="16">
        <f t="shared" si="19"/>
        <v>35380.800000000003</v>
      </c>
      <c r="AF26" s="16">
        <v>32770</v>
      </c>
      <c r="AG26" s="17">
        <f t="shared" si="17"/>
        <v>0.92620856509745386</v>
      </c>
      <c r="AH26" s="13">
        <f t="shared" si="10"/>
        <v>153</v>
      </c>
      <c r="AI26" s="14">
        <f t="shared" si="11"/>
        <v>47</v>
      </c>
      <c r="AJ26" s="14">
        <f t="shared" si="12"/>
        <v>200491.2</v>
      </c>
      <c r="AK26" s="14">
        <f t="shared" si="13"/>
        <v>61607.350000000006</v>
      </c>
      <c r="AL26" s="17">
        <f t="shared" si="18"/>
        <v>0.30728206524775153</v>
      </c>
      <c r="AM26" s="12"/>
    </row>
    <row r="27" spans="1:39" x14ac:dyDescent="0.3">
      <c r="A27" s="26" t="s">
        <v>27</v>
      </c>
      <c r="B27" s="27" t="s">
        <v>24</v>
      </c>
      <c r="C27" s="27" t="s">
        <v>15</v>
      </c>
      <c r="D27" s="28">
        <v>2</v>
      </c>
      <c r="E27" s="28"/>
      <c r="F27" s="28">
        <f t="shared" si="1"/>
        <v>2</v>
      </c>
      <c r="G27" s="28">
        <v>88510704</v>
      </c>
      <c r="H27" s="27" t="s">
        <v>18</v>
      </c>
      <c r="I27" s="29">
        <v>1474.71</v>
      </c>
      <c r="J27" s="29">
        <v>9</v>
      </c>
      <c r="K27" s="29">
        <f t="shared" si="2"/>
        <v>18</v>
      </c>
      <c r="L27" s="27">
        <f t="shared" si="3"/>
        <v>90</v>
      </c>
      <c r="M27" s="30">
        <f t="shared" si="4"/>
        <v>132723.9</v>
      </c>
      <c r="N27" s="13">
        <f t="shared" si="5"/>
        <v>18</v>
      </c>
      <c r="O27" s="14">
        <v>0</v>
      </c>
      <c r="P27" s="15">
        <f t="shared" si="19"/>
        <v>26544.78</v>
      </c>
      <c r="Q27" s="16">
        <v>0</v>
      </c>
      <c r="R27" s="17">
        <f t="shared" si="14"/>
        <v>0</v>
      </c>
      <c r="S27" s="13">
        <f t="shared" si="7"/>
        <v>26.999999999999996</v>
      </c>
      <c r="T27" s="14">
        <v>10</v>
      </c>
      <c r="U27" s="16">
        <f t="shared" si="19"/>
        <v>39817.17</v>
      </c>
      <c r="V27" s="16">
        <v>14747.09</v>
      </c>
      <c r="W27" s="17">
        <f t="shared" si="15"/>
        <v>0.37037011922243596</v>
      </c>
      <c r="X27" s="13">
        <f t="shared" si="8"/>
        <v>18</v>
      </c>
      <c r="Y27" s="14">
        <v>0</v>
      </c>
      <c r="Z27" s="16">
        <v>26544.78</v>
      </c>
      <c r="AA27" s="16">
        <v>0</v>
      </c>
      <c r="AB27" s="17">
        <f t="shared" si="16"/>
        <v>0</v>
      </c>
      <c r="AC27" s="13">
        <f t="shared" si="9"/>
        <v>13.499999999999998</v>
      </c>
      <c r="AD27" s="14">
        <v>40</v>
      </c>
      <c r="AE27" s="16">
        <f t="shared" si="19"/>
        <v>19908.584999999999</v>
      </c>
      <c r="AF27" s="16">
        <v>58988.56</v>
      </c>
      <c r="AG27" s="17">
        <f t="shared" si="17"/>
        <v>2.9629709996968643</v>
      </c>
      <c r="AH27" s="13">
        <f t="shared" si="10"/>
        <v>76.5</v>
      </c>
      <c r="AI27" s="14">
        <f t="shared" si="11"/>
        <v>50</v>
      </c>
      <c r="AJ27" s="14">
        <f t="shared" si="12"/>
        <v>112815.315</v>
      </c>
      <c r="AK27" s="14">
        <f t="shared" si="13"/>
        <v>73735.649999999994</v>
      </c>
      <c r="AL27" s="17">
        <f t="shared" si="18"/>
        <v>0.65359610084854169</v>
      </c>
      <c r="AM27" s="12"/>
    </row>
    <row r="28" spans="1:39" x14ac:dyDescent="0.3">
      <c r="A28" s="26" t="s">
        <v>28</v>
      </c>
      <c r="B28" s="27" t="s">
        <v>29</v>
      </c>
      <c r="C28" s="27" t="s">
        <v>15</v>
      </c>
      <c r="D28" s="28">
        <v>4</v>
      </c>
      <c r="E28" s="28">
        <v>3</v>
      </c>
      <c r="F28" s="28">
        <f t="shared" si="1"/>
        <v>7</v>
      </c>
      <c r="G28" s="28">
        <v>88510739</v>
      </c>
      <c r="H28" s="27" t="s">
        <v>16</v>
      </c>
      <c r="I28" s="29">
        <v>1146.8599999999999</v>
      </c>
      <c r="J28" s="29">
        <v>34</v>
      </c>
      <c r="K28" s="29">
        <f t="shared" si="2"/>
        <v>238</v>
      </c>
      <c r="L28" s="27">
        <f t="shared" si="3"/>
        <v>1190</v>
      </c>
      <c r="M28" s="30">
        <f t="shared" si="4"/>
        <v>1364763.4</v>
      </c>
      <c r="N28" s="13">
        <f t="shared" si="5"/>
        <v>238.00000000000003</v>
      </c>
      <c r="O28" s="14">
        <v>500</v>
      </c>
      <c r="P28" s="15">
        <f t="shared" si="19"/>
        <v>272952.68</v>
      </c>
      <c r="Q28" s="16">
        <v>573429.42000000004</v>
      </c>
      <c r="R28" s="17">
        <f t="shared" si="14"/>
        <v>2.1008382112240116</v>
      </c>
      <c r="S28" s="13">
        <f t="shared" si="7"/>
        <v>357</v>
      </c>
      <c r="T28" s="14">
        <v>258</v>
      </c>
      <c r="U28" s="16">
        <f t="shared" si="19"/>
        <v>409429.01999999996</v>
      </c>
      <c r="V28" s="16">
        <v>295889.19000000006</v>
      </c>
      <c r="W28" s="17">
        <f t="shared" si="15"/>
        <v>0.72268739035645324</v>
      </c>
      <c r="X28" s="13">
        <f t="shared" si="8"/>
        <v>238.00000000000003</v>
      </c>
      <c r="Y28" s="14">
        <v>124</v>
      </c>
      <c r="Z28" s="16">
        <v>272952.68</v>
      </c>
      <c r="AA28" s="16">
        <v>141740.38999999998</v>
      </c>
      <c r="AB28" s="17">
        <f t="shared" si="16"/>
        <v>0.51928557726562707</v>
      </c>
      <c r="AC28" s="13">
        <f t="shared" si="9"/>
        <v>178.5</v>
      </c>
      <c r="AD28" s="14">
        <v>329</v>
      </c>
      <c r="AE28" s="16">
        <f t="shared" si="19"/>
        <v>204714.50999999998</v>
      </c>
      <c r="AF28" s="16">
        <v>377317.35</v>
      </c>
      <c r="AG28" s="17">
        <f t="shared" si="17"/>
        <v>1.8431392576911134</v>
      </c>
      <c r="AH28" s="13">
        <f t="shared" si="10"/>
        <v>1011.5</v>
      </c>
      <c r="AI28" s="14">
        <f t="shared" si="11"/>
        <v>1211</v>
      </c>
      <c r="AJ28" s="14">
        <f t="shared" si="12"/>
        <v>1160048.8899999999</v>
      </c>
      <c r="AK28" s="14">
        <f t="shared" si="13"/>
        <v>1388376.35</v>
      </c>
      <c r="AL28" s="17">
        <f t="shared" si="18"/>
        <v>1.1968257217159186</v>
      </c>
      <c r="AM28" s="12"/>
    </row>
    <row r="29" spans="1:39" x14ac:dyDescent="0.3">
      <c r="A29" s="26" t="s">
        <v>28</v>
      </c>
      <c r="B29" s="27" t="s">
        <v>29</v>
      </c>
      <c r="C29" s="27" t="s">
        <v>15</v>
      </c>
      <c r="D29" s="28">
        <v>4</v>
      </c>
      <c r="E29" s="28">
        <v>3</v>
      </c>
      <c r="F29" s="28">
        <f t="shared" si="1"/>
        <v>7</v>
      </c>
      <c r="G29" s="28">
        <v>88510720</v>
      </c>
      <c r="H29" s="27" t="s">
        <v>17</v>
      </c>
      <c r="I29" s="29">
        <v>1310.4000000000001</v>
      </c>
      <c r="J29" s="29">
        <v>34</v>
      </c>
      <c r="K29" s="29">
        <f t="shared" si="2"/>
        <v>238</v>
      </c>
      <c r="L29" s="27">
        <f t="shared" si="3"/>
        <v>1190</v>
      </c>
      <c r="M29" s="30">
        <f t="shared" si="4"/>
        <v>1559376</v>
      </c>
      <c r="N29" s="13">
        <f t="shared" si="5"/>
        <v>238</v>
      </c>
      <c r="O29" s="14">
        <v>0</v>
      </c>
      <c r="P29" s="15">
        <f t="shared" si="19"/>
        <v>311875.20000000001</v>
      </c>
      <c r="Q29" s="16">
        <v>0</v>
      </c>
      <c r="R29" s="17">
        <f t="shared" si="14"/>
        <v>0</v>
      </c>
      <c r="S29" s="13">
        <f t="shared" si="7"/>
        <v>356.99999999999994</v>
      </c>
      <c r="T29" s="14">
        <v>222</v>
      </c>
      <c r="U29" s="16">
        <f t="shared" si="19"/>
        <v>467812.8</v>
      </c>
      <c r="V29" s="16">
        <v>290994.69999999995</v>
      </c>
      <c r="W29" s="17">
        <f t="shared" si="15"/>
        <v>0.62203235995252792</v>
      </c>
      <c r="X29" s="13">
        <f t="shared" si="8"/>
        <v>238</v>
      </c>
      <c r="Y29" s="14">
        <v>28</v>
      </c>
      <c r="Z29" s="16">
        <v>311875.20000000001</v>
      </c>
      <c r="AA29" s="16">
        <v>36701.979999999996</v>
      </c>
      <c r="AB29" s="17">
        <f t="shared" si="16"/>
        <v>0.11768162393162392</v>
      </c>
      <c r="AC29" s="13">
        <f t="shared" si="9"/>
        <v>178.49999999999997</v>
      </c>
      <c r="AD29" s="14">
        <v>115</v>
      </c>
      <c r="AE29" s="16">
        <f t="shared" si="19"/>
        <v>233906.4</v>
      </c>
      <c r="AF29" s="16">
        <v>150741.09</v>
      </c>
      <c r="AG29" s="17">
        <f t="shared" si="17"/>
        <v>0.64445047249669096</v>
      </c>
      <c r="AH29" s="13">
        <f t="shared" si="10"/>
        <v>1011.5</v>
      </c>
      <c r="AI29" s="14">
        <f t="shared" si="11"/>
        <v>365</v>
      </c>
      <c r="AJ29" s="14">
        <f t="shared" si="12"/>
        <v>1325469.5999999999</v>
      </c>
      <c r="AK29" s="14">
        <f t="shared" si="13"/>
        <v>478437.7699999999</v>
      </c>
      <c r="AL29" s="17">
        <f t="shared" si="18"/>
        <v>0.36095718076069039</v>
      </c>
      <c r="AM29" s="12"/>
    </row>
    <row r="30" spans="1:39" x14ac:dyDescent="0.3">
      <c r="A30" s="26" t="s">
        <v>28</v>
      </c>
      <c r="B30" s="27" t="s">
        <v>29</v>
      </c>
      <c r="C30" s="27" t="s">
        <v>15</v>
      </c>
      <c r="D30" s="28">
        <v>4</v>
      </c>
      <c r="E30" s="28">
        <v>3</v>
      </c>
      <c r="F30" s="28">
        <f t="shared" si="1"/>
        <v>7</v>
      </c>
      <c r="G30" s="28">
        <v>88510704</v>
      </c>
      <c r="H30" s="27" t="s">
        <v>18</v>
      </c>
      <c r="I30" s="29">
        <v>1474.71</v>
      </c>
      <c r="J30" s="29">
        <v>17</v>
      </c>
      <c r="K30" s="29">
        <f t="shared" si="2"/>
        <v>119</v>
      </c>
      <c r="L30" s="27">
        <f t="shared" si="3"/>
        <v>595</v>
      </c>
      <c r="M30" s="30">
        <f t="shared" si="4"/>
        <v>877452.45000000007</v>
      </c>
      <c r="N30" s="13">
        <f t="shared" si="5"/>
        <v>119.00000000000001</v>
      </c>
      <c r="O30" s="14">
        <v>0</v>
      </c>
      <c r="P30" s="15">
        <f t="shared" si="19"/>
        <v>175490.49000000002</v>
      </c>
      <c r="Q30" s="16">
        <v>0</v>
      </c>
      <c r="R30" s="17">
        <f t="shared" si="14"/>
        <v>0</v>
      </c>
      <c r="S30" s="13">
        <f t="shared" si="7"/>
        <v>178.5</v>
      </c>
      <c r="T30" s="14">
        <v>187</v>
      </c>
      <c r="U30" s="16">
        <f t="shared" si="19"/>
        <v>263235.73499999999</v>
      </c>
      <c r="V30" s="16">
        <v>275769.96000000002</v>
      </c>
      <c r="W30" s="17">
        <f t="shared" si="15"/>
        <v>1.0476159705292294</v>
      </c>
      <c r="X30" s="13">
        <f t="shared" si="8"/>
        <v>119.00000000000001</v>
      </c>
      <c r="Y30" s="14">
        <v>35</v>
      </c>
      <c r="Z30" s="16">
        <v>175490.49000000002</v>
      </c>
      <c r="AA30" s="16">
        <v>51614.590000000004</v>
      </c>
      <c r="AB30" s="17">
        <f t="shared" si="16"/>
        <v>0.2941161654970591</v>
      </c>
      <c r="AC30" s="13">
        <f t="shared" si="9"/>
        <v>89.25</v>
      </c>
      <c r="AD30" s="14">
        <v>105</v>
      </c>
      <c r="AE30" s="16">
        <f t="shared" si="19"/>
        <v>131617.86749999999</v>
      </c>
      <c r="AF30" s="16">
        <v>154844.89000000001</v>
      </c>
      <c r="AG30" s="17">
        <f t="shared" si="17"/>
        <v>1.1764731714711911</v>
      </c>
      <c r="AH30" s="13">
        <f t="shared" si="10"/>
        <v>505.75</v>
      </c>
      <c r="AI30" s="14">
        <f t="shared" si="11"/>
        <v>327</v>
      </c>
      <c r="AJ30" s="14">
        <f t="shared" si="12"/>
        <v>745834.58250000002</v>
      </c>
      <c r="AK30" s="14">
        <f t="shared" si="13"/>
        <v>482229.44000000006</v>
      </c>
      <c r="AL30" s="17">
        <f t="shared" si="18"/>
        <v>0.64656352938689332</v>
      </c>
      <c r="AM30" s="12"/>
    </row>
    <row r="31" spans="1:39" x14ac:dyDescent="0.3">
      <c r="A31" s="26" t="s">
        <v>30</v>
      </c>
      <c r="B31" s="27" t="s">
        <v>29</v>
      </c>
      <c r="C31" s="27" t="s">
        <v>15</v>
      </c>
      <c r="D31" s="28">
        <v>1</v>
      </c>
      <c r="E31" s="28"/>
      <c r="F31" s="28">
        <f t="shared" si="1"/>
        <v>1</v>
      </c>
      <c r="G31" s="28">
        <v>88510739</v>
      </c>
      <c r="H31" s="27" t="s">
        <v>16</v>
      </c>
      <c r="I31" s="29">
        <v>1146.8599999999999</v>
      </c>
      <c r="J31" s="29">
        <v>28</v>
      </c>
      <c r="K31" s="29">
        <f t="shared" si="2"/>
        <v>28</v>
      </c>
      <c r="L31" s="27">
        <f t="shared" si="3"/>
        <v>140</v>
      </c>
      <c r="M31" s="30">
        <f t="shared" si="4"/>
        <v>160560.4</v>
      </c>
      <c r="N31" s="13">
        <f t="shared" si="5"/>
        <v>28.000000000000004</v>
      </c>
      <c r="O31" s="14">
        <v>230</v>
      </c>
      <c r="P31" s="15">
        <f t="shared" si="19"/>
        <v>32112.080000000002</v>
      </c>
      <c r="Q31" s="16">
        <v>103218.09</v>
      </c>
      <c r="R31" s="17">
        <f t="shared" si="14"/>
        <v>3.2143072015266525</v>
      </c>
      <c r="S31" s="13">
        <f t="shared" si="7"/>
        <v>42</v>
      </c>
      <c r="T31" s="14">
        <v>0</v>
      </c>
      <c r="U31" s="16">
        <f t="shared" si="19"/>
        <v>48168.119999999995</v>
      </c>
      <c r="V31" s="16">
        <v>-4816.7</v>
      </c>
      <c r="W31" s="17">
        <f t="shared" si="15"/>
        <v>-9.9997674810642395E-2</v>
      </c>
      <c r="X31" s="13">
        <f t="shared" si="8"/>
        <v>28.000000000000004</v>
      </c>
      <c r="Y31" s="14">
        <v>0</v>
      </c>
      <c r="Z31" s="16">
        <v>32112.080000000002</v>
      </c>
      <c r="AA31" s="16">
        <v>0</v>
      </c>
      <c r="AB31" s="17">
        <f t="shared" si="16"/>
        <v>0</v>
      </c>
      <c r="AC31" s="13">
        <f t="shared" si="9"/>
        <v>21</v>
      </c>
      <c r="AD31" s="14">
        <v>0</v>
      </c>
      <c r="AE31" s="16">
        <f t="shared" si="19"/>
        <v>24084.059999999998</v>
      </c>
      <c r="AF31" s="16">
        <v>0</v>
      </c>
      <c r="AG31" s="17">
        <f t="shared" si="17"/>
        <v>0</v>
      </c>
      <c r="AH31" s="13">
        <f t="shared" si="10"/>
        <v>119</v>
      </c>
      <c r="AI31" s="14">
        <f t="shared" si="11"/>
        <v>230</v>
      </c>
      <c r="AJ31" s="14">
        <f t="shared" si="12"/>
        <v>136476.34</v>
      </c>
      <c r="AK31" s="14">
        <f t="shared" si="13"/>
        <v>98401.39</v>
      </c>
      <c r="AL31" s="17">
        <f t="shared" si="18"/>
        <v>0.7210142798378093</v>
      </c>
      <c r="AM31" s="12"/>
    </row>
    <row r="32" spans="1:39" x14ac:dyDescent="0.3">
      <c r="A32" s="26" t="s">
        <v>30</v>
      </c>
      <c r="B32" s="27" t="s">
        <v>29</v>
      </c>
      <c r="C32" s="27" t="s">
        <v>15</v>
      </c>
      <c r="D32" s="28">
        <v>1</v>
      </c>
      <c r="E32" s="28"/>
      <c r="F32" s="28">
        <f t="shared" si="1"/>
        <v>1</v>
      </c>
      <c r="G32" s="28">
        <v>88510720</v>
      </c>
      <c r="H32" s="27" t="s">
        <v>17</v>
      </c>
      <c r="I32" s="29">
        <v>1310.4000000000001</v>
      </c>
      <c r="J32" s="29">
        <v>28</v>
      </c>
      <c r="K32" s="29">
        <f t="shared" si="2"/>
        <v>28</v>
      </c>
      <c r="L32" s="27">
        <f t="shared" si="3"/>
        <v>140</v>
      </c>
      <c r="M32" s="30">
        <f t="shared" si="4"/>
        <v>183456</v>
      </c>
      <c r="N32" s="13">
        <f t="shared" si="5"/>
        <v>28</v>
      </c>
      <c r="O32" s="14">
        <v>0</v>
      </c>
      <c r="P32" s="15">
        <f t="shared" si="19"/>
        <v>36691.200000000004</v>
      </c>
      <c r="Q32" s="16">
        <v>0</v>
      </c>
      <c r="R32" s="17">
        <f t="shared" si="14"/>
        <v>0</v>
      </c>
      <c r="S32" s="13">
        <f t="shared" si="7"/>
        <v>41.999999999999993</v>
      </c>
      <c r="T32" s="14">
        <v>0</v>
      </c>
      <c r="U32" s="16">
        <f t="shared" si="19"/>
        <v>55036.799999999996</v>
      </c>
      <c r="V32" s="16">
        <v>0</v>
      </c>
      <c r="W32" s="17">
        <f t="shared" si="15"/>
        <v>0</v>
      </c>
      <c r="X32" s="13">
        <f t="shared" si="8"/>
        <v>28</v>
      </c>
      <c r="Y32" s="14">
        <v>0</v>
      </c>
      <c r="Z32" s="16">
        <v>36691.200000000004</v>
      </c>
      <c r="AA32" s="16">
        <v>0</v>
      </c>
      <c r="AB32" s="17">
        <f t="shared" si="16"/>
        <v>0</v>
      </c>
      <c r="AC32" s="13">
        <f t="shared" si="9"/>
        <v>20.999999999999996</v>
      </c>
      <c r="AD32" s="14">
        <v>0</v>
      </c>
      <c r="AE32" s="16">
        <f t="shared" si="19"/>
        <v>27518.399999999998</v>
      </c>
      <c r="AF32" s="16">
        <v>0</v>
      </c>
      <c r="AG32" s="17">
        <f t="shared" si="17"/>
        <v>0</v>
      </c>
      <c r="AH32" s="13">
        <f t="shared" si="10"/>
        <v>119</v>
      </c>
      <c r="AI32" s="14">
        <f t="shared" si="11"/>
        <v>0</v>
      </c>
      <c r="AJ32" s="14">
        <f t="shared" si="12"/>
        <v>155937.60000000001</v>
      </c>
      <c r="AK32" s="14">
        <f t="shared" si="13"/>
        <v>0</v>
      </c>
      <c r="AL32" s="17">
        <f t="shared" si="18"/>
        <v>0</v>
      </c>
      <c r="AM32" s="12"/>
    </row>
    <row r="33" spans="1:39" x14ac:dyDescent="0.3">
      <c r="A33" s="26" t="s">
        <v>30</v>
      </c>
      <c r="B33" s="27" t="s">
        <v>29</v>
      </c>
      <c r="C33" s="27" t="s">
        <v>15</v>
      </c>
      <c r="D33" s="28">
        <v>1</v>
      </c>
      <c r="E33" s="28"/>
      <c r="F33" s="28">
        <f t="shared" si="1"/>
        <v>1</v>
      </c>
      <c r="G33" s="28">
        <v>88510704</v>
      </c>
      <c r="H33" s="27" t="s">
        <v>18</v>
      </c>
      <c r="I33" s="29">
        <v>1474.71</v>
      </c>
      <c r="J33" s="29">
        <v>14</v>
      </c>
      <c r="K33" s="29">
        <f t="shared" si="2"/>
        <v>14</v>
      </c>
      <c r="L33" s="27">
        <f t="shared" si="3"/>
        <v>70</v>
      </c>
      <c r="M33" s="30">
        <f t="shared" si="4"/>
        <v>103229.7</v>
      </c>
      <c r="N33" s="13">
        <f t="shared" si="5"/>
        <v>14.000000000000002</v>
      </c>
      <c r="O33" s="14">
        <v>0</v>
      </c>
      <c r="P33" s="15">
        <f t="shared" si="19"/>
        <v>20645.940000000002</v>
      </c>
      <c r="Q33" s="16">
        <v>0</v>
      </c>
      <c r="R33" s="17">
        <f t="shared" si="14"/>
        <v>0</v>
      </c>
      <c r="S33" s="13">
        <f t="shared" si="7"/>
        <v>20.999999999999996</v>
      </c>
      <c r="T33" s="14">
        <v>0</v>
      </c>
      <c r="U33" s="16">
        <f t="shared" si="19"/>
        <v>30968.909999999996</v>
      </c>
      <c r="V33" s="16">
        <v>0</v>
      </c>
      <c r="W33" s="17">
        <f t="shared" si="15"/>
        <v>0</v>
      </c>
      <c r="X33" s="13">
        <f t="shared" si="8"/>
        <v>14.000000000000002</v>
      </c>
      <c r="Y33" s="14">
        <v>0</v>
      </c>
      <c r="Z33" s="16">
        <v>20645.940000000002</v>
      </c>
      <c r="AA33" s="16">
        <v>0</v>
      </c>
      <c r="AB33" s="17">
        <f t="shared" si="16"/>
        <v>0</v>
      </c>
      <c r="AC33" s="13">
        <f t="shared" si="9"/>
        <v>10.499999999999998</v>
      </c>
      <c r="AD33" s="14">
        <v>0</v>
      </c>
      <c r="AE33" s="16">
        <f t="shared" si="19"/>
        <v>15484.454999999998</v>
      </c>
      <c r="AF33" s="16">
        <v>0</v>
      </c>
      <c r="AG33" s="17">
        <f t="shared" si="17"/>
        <v>0</v>
      </c>
      <c r="AH33" s="13">
        <f t="shared" si="10"/>
        <v>59.5</v>
      </c>
      <c r="AI33" s="14">
        <f t="shared" si="11"/>
        <v>0</v>
      </c>
      <c r="AJ33" s="14">
        <f t="shared" si="12"/>
        <v>87745.24500000001</v>
      </c>
      <c r="AK33" s="14">
        <f t="shared" si="13"/>
        <v>0</v>
      </c>
      <c r="AL33" s="17">
        <f t="shared" si="18"/>
        <v>0</v>
      </c>
      <c r="AM33" s="12"/>
    </row>
    <row r="34" spans="1:39" x14ac:dyDescent="0.3">
      <c r="A34" s="26" t="s">
        <v>31</v>
      </c>
      <c r="B34" s="27" t="s">
        <v>29</v>
      </c>
      <c r="C34" s="27" t="s">
        <v>15</v>
      </c>
      <c r="D34" s="28">
        <v>1</v>
      </c>
      <c r="E34" s="28"/>
      <c r="F34" s="28">
        <f t="shared" si="1"/>
        <v>1</v>
      </c>
      <c r="G34" s="28">
        <v>88510739</v>
      </c>
      <c r="H34" s="27" t="s">
        <v>16</v>
      </c>
      <c r="I34" s="29">
        <v>1146.8599999999999</v>
      </c>
      <c r="J34" s="29">
        <v>18</v>
      </c>
      <c r="K34" s="29">
        <f t="shared" si="2"/>
        <v>18</v>
      </c>
      <c r="L34" s="27">
        <f t="shared" si="3"/>
        <v>90</v>
      </c>
      <c r="M34" s="30">
        <f t="shared" si="4"/>
        <v>103217.4</v>
      </c>
      <c r="N34" s="13">
        <f t="shared" si="5"/>
        <v>18</v>
      </c>
      <c r="O34" s="14">
        <v>0</v>
      </c>
      <c r="P34" s="15">
        <f t="shared" si="19"/>
        <v>20643.48</v>
      </c>
      <c r="Q34" s="16">
        <v>0</v>
      </c>
      <c r="R34" s="17">
        <f t="shared" si="14"/>
        <v>0</v>
      </c>
      <c r="S34" s="13">
        <f t="shared" si="7"/>
        <v>27</v>
      </c>
      <c r="T34" s="14">
        <v>7</v>
      </c>
      <c r="U34" s="16">
        <f t="shared" si="19"/>
        <v>30965.219999999998</v>
      </c>
      <c r="V34" s="16">
        <v>8027.9599999999991</v>
      </c>
      <c r="W34" s="17">
        <f t="shared" si="15"/>
        <v>0.25925732160146125</v>
      </c>
      <c r="X34" s="13">
        <f t="shared" si="8"/>
        <v>18</v>
      </c>
      <c r="Y34" s="14">
        <v>0</v>
      </c>
      <c r="Z34" s="16">
        <v>20643.48</v>
      </c>
      <c r="AA34" s="16">
        <v>0</v>
      </c>
      <c r="AB34" s="17">
        <f t="shared" si="16"/>
        <v>0</v>
      </c>
      <c r="AC34" s="13">
        <f t="shared" si="9"/>
        <v>13.5</v>
      </c>
      <c r="AD34" s="14">
        <v>3</v>
      </c>
      <c r="AE34" s="16">
        <f t="shared" si="19"/>
        <v>15482.609999999999</v>
      </c>
      <c r="AF34" s="16">
        <v>3440.13</v>
      </c>
      <c r="AG34" s="17">
        <f t="shared" si="17"/>
        <v>0.22219315735525214</v>
      </c>
      <c r="AH34" s="13">
        <f t="shared" si="10"/>
        <v>76.5</v>
      </c>
      <c r="AI34" s="14">
        <f t="shared" si="11"/>
        <v>10</v>
      </c>
      <c r="AJ34" s="14">
        <f t="shared" si="12"/>
        <v>87734.79</v>
      </c>
      <c r="AK34" s="14">
        <f t="shared" si="13"/>
        <v>11468.09</v>
      </c>
      <c r="AL34" s="17">
        <f t="shared" si="18"/>
        <v>0.13071314127497199</v>
      </c>
      <c r="AM34" s="12"/>
    </row>
    <row r="35" spans="1:39" x14ac:dyDescent="0.3">
      <c r="A35" s="26" t="s">
        <v>31</v>
      </c>
      <c r="B35" s="27" t="s">
        <v>29</v>
      </c>
      <c r="C35" s="27" t="s">
        <v>15</v>
      </c>
      <c r="D35" s="28">
        <v>1</v>
      </c>
      <c r="E35" s="28"/>
      <c r="F35" s="28">
        <f t="shared" si="1"/>
        <v>1</v>
      </c>
      <c r="G35" s="28">
        <v>88510720</v>
      </c>
      <c r="H35" s="27" t="s">
        <v>17</v>
      </c>
      <c r="I35" s="29">
        <v>1310.4000000000001</v>
      </c>
      <c r="J35" s="29">
        <v>18</v>
      </c>
      <c r="K35" s="29">
        <f t="shared" si="2"/>
        <v>18</v>
      </c>
      <c r="L35" s="27">
        <f t="shared" si="3"/>
        <v>90</v>
      </c>
      <c r="M35" s="30">
        <f t="shared" si="4"/>
        <v>117936.00000000001</v>
      </c>
      <c r="N35" s="13">
        <f t="shared" si="5"/>
        <v>18.000000000000004</v>
      </c>
      <c r="O35" s="14">
        <v>0</v>
      </c>
      <c r="P35" s="15">
        <f t="shared" si="19"/>
        <v>23587.200000000004</v>
      </c>
      <c r="Q35" s="16">
        <v>0</v>
      </c>
      <c r="R35" s="17">
        <f t="shared" si="14"/>
        <v>0</v>
      </c>
      <c r="S35" s="13">
        <f t="shared" si="7"/>
        <v>27</v>
      </c>
      <c r="T35" s="14">
        <v>5</v>
      </c>
      <c r="U35" s="16">
        <f t="shared" si="19"/>
        <v>35380.800000000003</v>
      </c>
      <c r="V35" s="16">
        <v>6553.88</v>
      </c>
      <c r="W35" s="17">
        <f t="shared" si="15"/>
        <v>0.18523832134943244</v>
      </c>
      <c r="X35" s="13">
        <f t="shared" si="8"/>
        <v>18.000000000000004</v>
      </c>
      <c r="Y35" s="14">
        <v>0</v>
      </c>
      <c r="Z35" s="16">
        <v>23587.200000000004</v>
      </c>
      <c r="AA35" s="16">
        <v>0</v>
      </c>
      <c r="AB35" s="17">
        <f t="shared" si="16"/>
        <v>0</v>
      </c>
      <c r="AC35" s="13">
        <f t="shared" si="9"/>
        <v>13.5</v>
      </c>
      <c r="AD35" s="14">
        <v>0</v>
      </c>
      <c r="AE35" s="16">
        <f t="shared" si="19"/>
        <v>17690.400000000001</v>
      </c>
      <c r="AF35" s="16">
        <v>0</v>
      </c>
      <c r="AG35" s="17">
        <f t="shared" si="17"/>
        <v>0</v>
      </c>
      <c r="AH35" s="13">
        <f t="shared" si="10"/>
        <v>76.5</v>
      </c>
      <c r="AI35" s="14">
        <f t="shared" si="11"/>
        <v>5</v>
      </c>
      <c r="AJ35" s="14">
        <f t="shared" si="12"/>
        <v>100245.6</v>
      </c>
      <c r="AK35" s="14">
        <f t="shared" si="13"/>
        <v>6553.88</v>
      </c>
      <c r="AL35" s="17">
        <f t="shared" si="18"/>
        <v>6.5378231064505576E-2</v>
      </c>
      <c r="AM35" s="12"/>
    </row>
    <row r="36" spans="1:39" x14ac:dyDescent="0.3">
      <c r="A36" s="26" t="s">
        <v>31</v>
      </c>
      <c r="B36" s="27" t="s">
        <v>29</v>
      </c>
      <c r="C36" s="27" t="s">
        <v>15</v>
      </c>
      <c r="D36" s="28">
        <v>1</v>
      </c>
      <c r="E36" s="28"/>
      <c r="F36" s="28">
        <f t="shared" si="1"/>
        <v>1</v>
      </c>
      <c r="G36" s="28">
        <v>88510704</v>
      </c>
      <c r="H36" s="27" t="s">
        <v>18</v>
      </c>
      <c r="I36" s="29">
        <v>1474.71</v>
      </c>
      <c r="J36" s="29">
        <v>9</v>
      </c>
      <c r="K36" s="29">
        <f t="shared" si="2"/>
        <v>9</v>
      </c>
      <c r="L36" s="27">
        <f t="shared" si="3"/>
        <v>45</v>
      </c>
      <c r="M36" s="30">
        <f t="shared" si="4"/>
        <v>66361.95</v>
      </c>
      <c r="N36" s="13">
        <f t="shared" ref="N36:N67" si="20">+P36/$I36</f>
        <v>9</v>
      </c>
      <c r="O36" s="14">
        <v>0</v>
      </c>
      <c r="P36" s="15">
        <f t="shared" ref="P36:AE51" si="21">$M36*P$2</f>
        <v>13272.39</v>
      </c>
      <c r="Q36" s="16">
        <v>0</v>
      </c>
      <c r="R36" s="17">
        <f t="shared" si="14"/>
        <v>0</v>
      </c>
      <c r="S36" s="13">
        <f t="shared" ref="S36:S67" si="22">+U36/$I36</f>
        <v>13.499999999999998</v>
      </c>
      <c r="T36" s="14">
        <v>5</v>
      </c>
      <c r="U36" s="16">
        <f t="shared" si="21"/>
        <v>19908.584999999999</v>
      </c>
      <c r="V36" s="16">
        <v>7373.4599999999991</v>
      </c>
      <c r="W36" s="17">
        <f t="shared" si="15"/>
        <v>0.37036584970755076</v>
      </c>
      <c r="X36" s="13">
        <f t="shared" ref="X36:X67" si="23">+Z36/$I36</f>
        <v>9</v>
      </c>
      <c r="Y36" s="14">
        <v>0</v>
      </c>
      <c r="Z36" s="16">
        <v>13272.39</v>
      </c>
      <c r="AA36" s="16">
        <v>0</v>
      </c>
      <c r="AB36" s="17">
        <f t="shared" si="16"/>
        <v>0</v>
      </c>
      <c r="AC36" s="13">
        <f t="shared" ref="AC36:AC67" si="24">+AE36/$I36</f>
        <v>6.7499999999999991</v>
      </c>
      <c r="AD36" s="14">
        <v>0</v>
      </c>
      <c r="AE36" s="16">
        <f t="shared" si="21"/>
        <v>9954.2924999999996</v>
      </c>
      <c r="AF36" s="16">
        <v>0</v>
      </c>
      <c r="AG36" s="17">
        <f t="shared" si="17"/>
        <v>0</v>
      </c>
      <c r="AH36" s="13">
        <f t="shared" ref="AH36:AH67" si="25">+N36+S36+X36+AC36</f>
        <v>38.25</v>
      </c>
      <c r="AI36" s="14">
        <f t="shared" ref="AI36:AI67" si="26">+O36+T36+Y36+AD36</f>
        <v>5</v>
      </c>
      <c r="AJ36" s="14">
        <f t="shared" ref="AJ36:AJ67" si="27">+P36+U36+Z36+AE36</f>
        <v>56407.657500000001</v>
      </c>
      <c r="AK36" s="14">
        <f t="shared" ref="AK36:AK67" si="28">+Q36+V36+AA36+AF36</f>
        <v>7373.4599999999991</v>
      </c>
      <c r="AL36" s="17">
        <f t="shared" si="18"/>
        <v>0.13071735872031204</v>
      </c>
      <c r="AM36" s="12"/>
    </row>
    <row r="37" spans="1:39" x14ac:dyDescent="0.3">
      <c r="A37" s="26" t="s">
        <v>32</v>
      </c>
      <c r="B37" s="27" t="s">
        <v>33</v>
      </c>
      <c r="C37" s="27" t="s">
        <v>34</v>
      </c>
      <c r="D37" s="28">
        <v>2</v>
      </c>
      <c r="E37" s="28"/>
      <c r="F37" s="28">
        <f t="shared" si="1"/>
        <v>2</v>
      </c>
      <c r="G37" s="28">
        <v>88510739</v>
      </c>
      <c r="H37" s="27" t="s">
        <v>16</v>
      </c>
      <c r="I37" s="29">
        <v>1146.8599999999999</v>
      </c>
      <c r="J37" s="29">
        <v>22</v>
      </c>
      <c r="K37" s="29">
        <f t="shared" si="2"/>
        <v>44</v>
      </c>
      <c r="L37" s="27">
        <f t="shared" si="3"/>
        <v>220</v>
      </c>
      <c r="M37" s="30">
        <f t="shared" si="4"/>
        <v>252309.19999999998</v>
      </c>
      <c r="N37" s="13">
        <f t="shared" si="20"/>
        <v>44</v>
      </c>
      <c r="O37" s="14">
        <v>210</v>
      </c>
      <c r="P37" s="15">
        <f t="shared" si="21"/>
        <v>50461.84</v>
      </c>
      <c r="Q37" s="16">
        <v>240841.12</v>
      </c>
      <c r="R37" s="17">
        <f t="shared" si="14"/>
        <v>4.7727375775437446</v>
      </c>
      <c r="S37" s="13">
        <f t="shared" si="22"/>
        <v>66</v>
      </c>
      <c r="T37" s="14">
        <v>112</v>
      </c>
      <c r="U37" s="16">
        <f t="shared" si="21"/>
        <v>75692.759999999995</v>
      </c>
      <c r="V37" s="16">
        <v>128448.16</v>
      </c>
      <c r="W37" s="17">
        <f t="shared" si="15"/>
        <v>1.6969675831611901</v>
      </c>
      <c r="X37" s="13">
        <f t="shared" si="23"/>
        <v>44</v>
      </c>
      <c r="Y37" s="14">
        <v>84</v>
      </c>
      <c r="Z37" s="16">
        <v>50461.84</v>
      </c>
      <c r="AA37" s="16">
        <v>96336.670000000013</v>
      </c>
      <c r="AB37" s="17">
        <f t="shared" si="16"/>
        <v>1.909099430381453</v>
      </c>
      <c r="AC37" s="13">
        <f t="shared" si="24"/>
        <v>33</v>
      </c>
      <c r="AD37" s="14">
        <v>90</v>
      </c>
      <c r="AE37" s="16">
        <f t="shared" si="21"/>
        <v>37846.379999999997</v>
      </c>
      <c r="AF37" s="16">
        <v>103217.78</v>
      </c>
      <c r="AG37" s="17">
        <f t="shared" si="17"/>
        <v>2.7272827678631355</v>
      </c>
      <c r="AH37" s="13">
        <f t="shared" si="25"/>
        <v>187</v>
      </c>
      <c r="AI37" s="14">
        <f t="shared" si="26"/>
        <v>496</v>
      </c>
      <c r="AJ37" s="14">
        <f t="shared" si="27"/>
        <v>214462.82</v>
      </c>
      <c r="AK37" s="14">
        <f t="shared" si="28"/>
        <v>568843.7300000001</v>
      </c>
      <c r="AL37" s="17">
        <f t="shared" si="18"/>
        <v>2.652411872603373</v>
      </c>
      <c r="AM37" s="12"/>
    </row>
    <row r="38" spans="1:39" x14ac:dyDescent="0.3">
      <c r="A38" s="26" t="s">
        <v>32</v>
      </c>
      <c r="B38" s="27" t="s">
        <v>33</v>
      </c>
      <c r="C38" s="27" t="s">
        <v>34</v>
      </c>
      <c r="D38" s="28">
        <v>2</v>
      </c>
      <c r="E38" s="28"/>
      <c r="F38" s="28">
        <f t="shared" si="1"/>
        <v>2</v>
      </c>
      <c r="G38" s="28">
        <v>88510720</v>
      </c>
      <c r="H38" s="27" t="s">
        <v>17</v>
      </c>
      <c r="I38" s="29">
        <v>1310.4000000000001</v>
      </c>
      <c r="J38" s="29">
        <v>22</v>
      </c>
      <c r="K38" s="29">
        <f t="shared" si="2"/>
        <v>44</v>
      </c>
      <c r="L38" s="27">
        <f t="shared" si="3"/>
        <v>220</v>
      </c>
      <c r="M38" s="30">
        <f t="shared" si="4"/>
        <v>288288</v>
      </c>
      <c r="N38" s="13">
        <f t="shared" si="20"/>
        <v>44</v>
      </c>
      <c r="O38" s="14">
        <v>0</v>
      </c>
      <c r="P38" s="15">
        <f t="shared" si="21"/>
        <v>57657.600000000006</v>
      </c>
      <c r="Q38" s="16">
        <v>0</v>
      </c>
      <c r="R38" s="17">
        <f t="shared" si="14"/>
        <v>0</v>
      </c>
      <c r="S38" s="13">
        <f t="shared" si="22"/>
        <v>65.999999999999986</v>
      </c>
      <c r="T38" s="14">
        <v>54</v>
      </c>
      <c r="U38" s="16">
        <f t="shared" si="21"/>
        <v>86486.399999999994</v>
      </c>
      <c r="V38" s="16">
        <v>70782.540000000008</v>
      </c>
      <c r="W38" s="17">
        <f t="shared" si="15"/>
        <v>0.81842393717393735</v>
      </c>
      <c r="X38" s="13">
        <f t="shared" si="23"/>
        <v>44</v>
      </c>
      <c r="Y38" s="14">
        <v>59</v>
      </c>
      <c r="Z38" s="16">
        <v>57657.600000000006</v>
      </c>
      <c r="AA38" s="16">
        <v>77336.69</v>
      </c>
      <c r="AB38" s="17">
        <f t="shared" si="16"/>
        <v>1.3413095584970585</v>
      </c>
      <c r="AC38" s="13">
        <f t="shared" si="24"/>
        <v>32.999999999999993</v>
      </c>
      <c r="AD38" s="14">
        <v>84</v>
      </c>
      <c r="AE38" s="16">
        <f t="shared" si="21"/>
        <v>43243.199999999997</v>
      </c>
      <c r="AF38" s="16">
        <v>110106.68999999999</v>
      </c>
      <c r="AG38" s="17">
        <f t="shared" si="17"/>
        <v>2.5462197524697525</v>
      </c>
      <c r="AH38" s="13">
        <f t="shared" si="25"/>
        <v>187</v>
      </c>
      <c r="AI38" s="14">
        <f t="shared" si="26"/>
        <v>197</v>
      </c>
      <c r="AJ38" s="14">
        <f t="shared" si="27"/>
        <v>245044.8</v>
      </c>
      <c r="AK38" s="14">
        <f t="shared" si="28"/>
        <v>258225.91999999998</v>
      </c>
      <c r="AL38" s="17">
        <f t="shared" si="18"/>
        <v>1.0537906537906538</v>
      </c>
      <c r="AM38" s="12"/>
    </row>
    <row r="39" spans="1:39" x14ac:dyDescent="0.3">
      <c r="A39" s="26" t="s">
        <v>32</v>
      </c>
      <c r="B39" s="27" t="s">
        <v>33</v>
      </c>
      <c r="C39" s="27" t="s">
        <v>34</v>
      </c>
      <c r="D39" s="28">
        <v>2</v>
      </c>
      <c r="E39" s="28"/>
      <c r="F39" s="28">
        <f t="shared" si="1"/>
        <v>2</v>
      </c>
      <c r="G39" s="28">
        <v>88510704</v>
      </c>
      <c r="H39" s="27" t="s">
        <v>18</v>
      </c>
      <c r="I39" s="29">
        <v>1474.71</v>
      </c>
      <c r="J39" s="29">
        <v>11</v>
      </c>
      <c r="K39" s="29">
        <f t="shared" si="2"/>
        <v>22</v>
      </c>
      <c r="L39" s="27">
        <f t="shared" si="3"/>
        <v>110</v>
      </c>
      <c r="M39" s="30">
        <f t="shared" si="4"/>
        <v>162218.1</v>
      </c>
      <c r="N39" s="13">
        <f t="shared" si="20"/>
        <v>22</v>
      </c>
      <c r="O39" s="14">
        <v>0</v>
      </c>
      <c r="P39" s="15">
        <f t="shared" si="21"/>
        <v>32443.620000000003</v>
      </c>
      <c r="Q39" s="16">
        <v>0</v>
      </c>
      <c r="R39" s="17">
        <f t="shared" si="14"/>
        <v>0</v>
      </c>
      <c r="S39" s="13">
        <f t="shared" si="22"/>
        <v>33</v>
      </c>
      <c r="T39" s="14">
        <v>45</v>
      </c>
      <c r="U39" s="16">
        <f t="shared" si="21"/>
        <v>48665.43</v>
      </c>
      <c r="V39" s="16">
        <v>66361.89</v>
      </c>
      <c r="W39" s="17">
        <f t="shared" si="15"/>
        <v>1.3636351307283219</v>
      </c>
      <c r="X39" s="13">
        <f t="shared" si="23"/>
        <v>22</v>
      </c>
      <c r="Y39" s="14">
        <v>18</v>
      </c>
      <c r="Z39" s="16">
        <v>32443.620000000003</v>
      </c>
      <c r="AA39" s="16">
        <v>26544.73</v>
      </c>
      <c r="AB39" s="17">
        <f t="shared" si="16"/>
        <v>0.81818027704676599</v>
      </c>
      <c r="AC39" s="13">
        <f t="shared" si="24"/>
        <v>16.5</v>
      </c>
      <c r="AD39" s="14">
        <v>55</v>
      </c>
      <c r="AE39" s="16">
        <f t="shared" si="21"/>
        <v>24332.715</v>
      </c>
      <c r="AF39" s="16">
        <v>81109.309999999983</v>
      </c>
      <c r="AG39" s="17">
        <f t="shared" si="17"/>
        <v>3.3333440185363608</v>
      </c>
      <c r="AH39" s="13">
        <f t="shared" si="25"/>
        <v>93.5</v>
      </c>
      <c r="AI39" s="14">
        <f t="shared" si="26"/>
        <v>118</v>
      </c>
      <c r="AJ39" s="14">
        <f t="shared" si="27"/>
        <v>137885.38500000001</v>
      </c>
      <c r="AK39" s="14">
        <f t="shared" si="28"/>
        <v>174015.93</v>
      </c>
      <c r="AL39" s="17">
        <f t="shared" si="18"/>
        <v>1.262033173421534</v>
      </c>
      <c r="AM39" s="12"/>
    </row>
    <row r="40" spans="1:39" x14ac:dyDescent="0.3">
      <c r="A40" s="26" t="s">
        <v>35</v>
      </c>
      <c r="B40" s="27" t="s">
        <v>33</v>
      </c>
      <c r="C40" s="27" t="s">
        <v>34</v>
      </c>
      <c r="D40" s="28">
        <v>1</v>
      </c>
      <c r="E40" s="28"/>
      <c r="F40" s="28">
        <f t="shared" si="1"/>
        <v>1</v>
      </c>
      <c r="G40" s="28">
        <v>88510739</v>
      </c>
      <c r="H40" s="27" t="s">
        <v>16</v>
      </c>
      <c r="I40" s="29">
        <v>1146.8599999999999</v>
      </c>
      <c r="J40" s="29">
        <v>22</v>
      </c>
      <c r="K40" s="29">
        <f t="shared" si="2"/>
        <v>22</v>
      </c>
      <c r="L40" s="27">
        <f t="shared" si="3"/>
        <v>110</v>
      </c>
      <c r="M40" s="30">
        <f t="shared" si="4"/>
        <v>126154.59999999999</v>
      </c>
      <c r="N40" s="13">
        <f t="shared" si="20"/>
        <v>22</v>
      </c>
      <c r="O40" s="14">
        <v>120</v>
      </c>
      <c r="P40" s="15">
        <f t="shared" si="21"/>
        <v>25230.92</v>
      </c>
      <c r="Q40" s="16">
        <v>137623.22</v>
      </c>
      <c r="R40" s="17">
        <f t="shared" si="14"/>
        <v>5.4545462472236448</v>
      </c>
      <c r="S40" s="13">
        <f t="shared" si="22"/>
        <v>33</v>
      </c>
      <c r="T40" s="14">
        <v>0</v>
      </c>
      <c r="U40" s="16">
        <f t="shared" si="21"/>
        <v>37846.379999999997</v>
      </c>
      <c r="V40" s="16">
        <v>0</v>
      </c>
      <c r="W40" s="17">
        <f t="shared" si="15"/>
        <v>0</v>
      </c>
      <c r="X40" s="13">
        <f t="shared" si="23"/>
        <v>22</v>
      </c>
      <c r="Y40" s="14">
        <v>0</v>
      </c>
      <c r="Z40" s="16">
        <v>25230.92</v>
      </c>
      <c r="AA40" s="16">
        <v>0</v>
      </c>
      <c r="AB40" s="17">
        <f t="shared" si="16"/>
        <v>0</v>
      </c>
      <c r="AC40" s="13">
        <f t="shared" si="24"/>
        <v>16.5</v>
      </c>
      <c r="AD40" s="14">
        <v>1</v>
      </c>
      <c r="AE40" s="16">
        <f t="shared" si="21"/>
        <v>18923.189999999999</v>
      </c>
      <c r="AF40" s="16">
        <v>1146.8699999999999</v>
      </c>
      <c r="AG40" s="17">
        <f t="shared" si="17"/>
        <v>6.0606589058187332E-2</v>
      </c>
      <c r="AH40" s="13">
        <f t="shared" si="25"/>
        <v>93.5</v>
      </c>
      <c r="AI40" s="14">
        <f t="shared" si="26"/>
        <v>121</v>
      </c>
      <c r="AJ40" s="14">
        <f t="shared" si="27"/>
        <v>107231.41</v>
      </c>
      <c r="AK40" s="14">
        <f t="shared" si="28"/>
        <v>138770.09</v>
      </c>
      <c r="AL40" s="17">
        <f t="shared" si="18"/>
        <v>1.2941179268275964</v>
      </c>
      <c r="AM40" s="12"/>
    </row>
    <row r="41" spans="1:39" x14ac:dyDescent="0.3">
      <c r="A41" s="26" t="s">
        <v>35</v>
      </c>
      <c r="B41" s="27" t="s">
        <v>33</v>
      </c>
      <c r="C41" s="27" t="s">
        <v>34</v>
      </c>
      <c r="D41" s="28">
        <v>1</v>
      </c>
      <c r="E41" s="28"/>
      <c r="F41" s="28">
        <f t="shared" si="1"/>
        <v>1</v>
      </c>
      <c r="G41" s="28">
        <v>88510720</v>
      </c>
      <c r="H41" s="27" t="s">
        <v>17</v>
      </c>
      <c r="I41" s="29">
        <v>1310.4000000000001</v>
      </c>
      <c r="J41" s="29">
        <v>22</v>
      </c>
      <c r="K41" s="29">
        <f t="shared" si="2"/>
        <v>22</v>
      </c>
      <c r="L41" s="27">
        <f t="shared" si="3"/>
        <v>110</v>
      </c>
      <c r="M41" s="30">
        <f t="shared" si="4"/>
        <v>144144</v>
      </c>
      <c r="N41" s="13">
        <f t="shared" si="20"/>
        <v>22</v>
      </c>
      <c r="O41" s="14">
        <v>0</v>
      </c>
      <c r="P41" s="15">
        <f t="shared" si="21"/>
        <v>28828.800000000003</v>
      </c>
      <c r="Q41" s="16">
        <v>0</v>
      </c>
      <c r="R41" s="17">
        <f t="shared" si="14"/>
        <v>0</v>
      </c>
      <c r="S41" s="13">
        <f t="shared" si="22"/>
        <v>32.999999999999993</v>
      </c>
      <c r="T41" s="14">
        <v>0</v>
      </c>
      <c r="U41" s="16">
        <f t="shared" si="21"/>
        <v>43243.199999999997</v>
      </c>
      <c r="V41" s="16">
        <v>0</v>
      </c>
      <c r="W41" s="17">
        <f t="shared" si="15"/>
        <v>0</v>
      </c>
      <c r="X41" s="13">
        <f t="shared" si="23"/>
        <v>22</v>
      </c>
      <c r="Y41" s="14">
        <v>0</v>
      </c>
      <c r="Z41" s="16">
        <v>28828.800000000003</v>
      </c>
      <c r="AA41" s="16">
        <v>0</v>
      </c>
      <c r="AB41" s="17">
        <f t="shared" si="16"/>
        <v>0</v>
      </c>
      <c r="AC41" s="13">
        <f t="shared" si="24"/>
        <v>16.499999999999996</v>
      </c>
      <c r="AD41" s="14">
        <v>21</v>
      </c>
      <c r="AE41" s="16">
        <f t="shared" si="21"/>
        <v>21621.599999999999</v>
      </c>
      <c r="AF41" s="16">
        <v>27526.559999999998</v>
      </c>
      <c r="AG41" s="17">
        <f t="shared" si="17"/>
        <v>1.2731046731046731</v>
      </c>
      <c r="AH41" s="13">
        <f t="shared" si="25"/>
        <v>93.5</v>
      </c>
      <c r="AI41" s="14">
        <f t="shared" si="26"/>
        <v>21</v>
      </c>
      <c r="AJ41" s="14">
        <f t="shared" si="27"/>
        <v>122522.4</v>
      </c>
      <c r="AK41" s="14">
        <f t="shared" si="28"/>
        <v>27526.559999999998</v>
      </c>
      <c r="AL41" s="17">
        <f t="shared" si="18"/>
        <v>0.22466553054788349</v>
      </c>
      <c r="AM41" s="12"/>
    </row>
    <row r="42" spans="1:39" x14ac:dyDescent="0.3">
      <c r="A42" s="26" t="s">
        <v>35</v>
      </c>
      <c r="B42" s="27" t="s">
        <v>33</v>
      </c>
      <c r="C42" s="27" t="s">
        <v>34</v>
      </c>
      <c r="D42" s="28">
        <v>1</v>
      </c>
      <c r="E42" s="28"/>
      <c r="F42" s="28">
        <f t="shared" si="1"/>
        <v>1</v>
      </c>
      <c r="G42" s="28">
        <v>88510704</v>
      </c>
      <c r="H42" s="27" t="s">
        <v>18</v>
      </c>
      <c r="I42" s="29">
        <v>1474.71</v>
      </c>
      <c r="J42" s="29">
        <v>11</v>
      </c>
      <c r="K42" s="29">
        <f t="shared" si="2"/>
        <v>11</v>
      </c>
      <c r="L42" s="27">
        <f t="shared" si="3"/>
        <v>55</v>
      </c>
      <c r="M42" s="30">
        <f t="shared" si="4"/>
        <v>81109.05</v>
      </c>
      <c r="N42" s="13">
        <f t="shared" si="20"/>
        <v>11</v>
      </c>
      <c r="O42" s="14">
        <v>0</v>
      </c>
      <c r="P42" s="15">
        <f t="shared" si="21"/>
        <v>16221.810000000001</v>
      </c>
      <c r="Q42" s="16">
        <v>0</v>
      </c>
      <c r="R42" s="17">
        <f t="shared" si="14"/>
        <v>0</v>
      </c>
      <c r="S42" s="13">
        <f t="shared" si="22"/>
        <v>16.5</v>
      </c>
      <c r="T42" s="14">
        <v>0</v>
      </c>
      <c r="U42" s="16">
        <f t="shared" si="21"/>
        <v>24332.715</v>
      </c>
      <c r="V42" s="16">
        <v>0</v>
      </c>
      <c r="W42" s="17">
        <f t="shared" si="15"/>
        <v>0</v>
      </c>
      <c r="X42" s="13">
        <f t="shared" si="23"/>
        <v>11</v>
      </c>
      <c r="Y42" s="14">
        <v>0</v>
      </c>
      <c r="Z42" s="16">
        <v>16221.810000000001</v>
      </c>
      <c r="AA42" s="16">
        <v>0</v>
      </c>
      <c r="AB42" s="17">
        <f t="shared" si="16"/>
        <v>0</v>
      </c>
      <c r="AC42" s="13">
        <f t="shared" si="24"/>
        <v>8.25</v>
      </c>
      <c r="AD42" s="14">
        <v>18</v>
      </c>
      <c r="AE42" s="16">
        <f t="shared" si="21"/>
        <v>12166.3575</v>
      </c>
      <c r="AF42" s="16">
        <v>26544.79</v>
      </c>
      <c r="AG42" s="17">
        <f t="shared" si="17"/>
        <v>2.1818190037568765</v>
      </c>
      <c r="AH42" s="13">
        <f t="shared" si="25"/>
        <v>46.75</v>
      </c>
      <c r="AI42" s="14">
        <f t="shared" si="26"/>
        <v>18</v>
      </c>
      <c r="AJ42" s="14">
        <f t="shared" si="27"/>
        <v>68942.692500000005</v>
      </c>
      <c r="AK42" s="14">
        <f t="shared" si="28"/>
        <v>26544.79</v>
      </c>
      <c r="AL42" s="17">
        <f t="shared" si="18"/>
        <v>0.38502688301591931</v>
      </c>
      <c r="AM42" s="12"/>
    </row>
    <row r="43" spans="1:39" x14ac:dyDescent="0.3">
      <c r="A43" s="26" t="s">
        <v>36</v>
      </c>
      <c r="B43" s="27" t="s">
        <v>33</v>
      </c>
      <c r="C43" s="27" t="s">
        <v>34</v>
      </c>
      <c r="D43" s="28">
        <v>1</v>
      </c>
      <c r="E43" s="28"/>
      <c r="F43" s="28">
        <f t="shared" si="1"/>
        <v>1</v>
      </c>
      <c r="G43" s="28">
        <v>88510739</v>
      </c>
      <c r="H43" s="27" t="s">
        <v>16</v>
      </c>
      <c r="I43" s="29">
        <v>1146.8599999999999</v>
      </c>
      <c r="J43" s="29">
        <v>22</v>
      </c>
      <c r="K43" s="29">
        <f t="shared" si="2"/>
        <v>22</v>
      </c>
      <c r="L43" s="27">
        <f t="shared" si="3"/>
        <v>110</v>
      </c>
      <c r="M43" s="30">
        <f t="shared" si="4"/>
        <v>126154.59999999999</v>
      </c>
      <c r="N43" s="13">
        <f t="shared" si="20"/>
        <v>22</v>
      </c>
      <c r="O43" s="14">
        <v>100</v>
      </c>
      <c r="P43" s="15">
        <f t="shared" si="21"/>
        <v>25230.92</v>
      </c>
      <c r="Q43" s="16">
        <v>114685.68</v>
      </c>
      <c r="R43" s="17">
        <f t="shared" si="14"/>
        <v>4.5454418626035036</v>
      </c>
      <c r="S43" s="13">
        <f t="shared" si="22"/>
        <v>33</v>
      </c>
      <c r="T43" s="14">
        <v>1</v>
      </c>
      <c r="U43" s="16">
        <f t="shared" si="21"/>
        <v>37846.379999999997</v>
      </c>
      <c r="V43" s="16">
        <v>1146.8499999999999</v>
      </c>
      <c r="W43" s="17">
        <f t="shared" si="15"/>
        <v>3.0302766076966938E-2</v>
      </c>
      <c r="X43" s="13">
        <f t="shared" si="23"/>
        <v>22</v>
      </c>
      <c r="Y43" s="14">
        <v>0</v>
      </c>
      <c r="Z43" s="16">
        <v>25230.92</v>
      </c>
      <c r="AA43" s="16">
        <v>0</v>
      </c>
      <c r="AB43" s="17">
        <f t="shared" si="16"/>
        <v>0</v>
      </c>
      <c r="AC43" s="13">
        <f t="shared" si="24"/>
        <v>16.5</v>
      </c>
      <c r="AD43" s="14">
        <v>0</v>
      </c>
      <c r="AE43" s="16">
        <f t="shared" si="21"/>
        <v>18923.189999999999</v>
      </c>
      <c r="AF43" s="16">
        <v>0</v>
      </c>
      <c r="AG43" s="17">
        <f t="shared" si="17"/>
        <v>0</v>
      </c>
      <c r="AH43" s="13">
        <f t="shared" si="25"/>
        <v>93.5</v>
      </c>
      <c r="AI43" s="14">
        <f t="shared" si="26"/>
        <v>101</v>
      </c>
      <c r="AJ43" s="14">
        <f t="shared" si="27"/>
        <v>107231.41</v>
      </c>
      <c r="AK43" s="14">
        <f t="shared" si="28"/>
        <v>115832.53</v>
      </c>
      <c r="AL43" s="17">
        <f t="shared" si="18"/>
        <v>1.0802108262868126</v>
      </c>
      <c r="AM43" s="12"/>
    </row>
    <row r="44" spans="1:39" x14ac:dyDescent="0.3">
      <c r="A44" s="26" t="s">
        <v>36</v>
      </c>
      <c r="B44" s="27" t="s">
        <v>33</v>
      </c>
      <c r="C44" s="27" t="s">
        <v>34</v>
      </c>
      <c r="D44" s="28">
        <v>1</v>
      </c>
      <c r="E44" s="28"/>
      <c r="F44" s="28">
        <f t="shared" si="1"/>
        <v>1</v>
      </c>
      <c r="G44" s="28">
        <v>88510720</v>
      </c>
      <c r="H44" s="27" t="s">
        <v>17</v>
      </c>
      <c r="I44" s="29">
        <v>1310.4000000000001</v>
      </c>
      <c r="J44" s="29">
        <v>22</v>
      </c>
      <c r="K44" s="29">
        <f t="shared" si="2"/>
        <v>22</v>
      </c>
      <c r="L44" s="27">
        <f t="shared" si="3"/>
        <v>110</v>
      </c>
      <c r="M44" s="30">
        <f t="shared" si="4"/>
        <v>144144</v>
      </c>
      <c r="N44" s="13">
        <f t="shared" si="20"/>
        <v>22</v>
      </c>
      <c r="O44" s="14">
        <v>0</v>
      </c>
      <c r="P44" s="15">
        <f t="shared" si="21"/>
        <v>28828.800000000003</v>
      </c>
      <c r="Q44" s="16">
        <v>0</v>
      </c>
      <c r="R44" s="17">
        <f t="shared" si="14"/>
        <v>0</v>
      </c>
      <c r="S44" s="13">
        <f t="shared" si="22"/>
        <v>32.999999999999993</v>
      </c>
      <c r="T44" s="14">
        <v>1</v>
      </c>
      <c r="U44" s="16">
        <f t="shared" si="21"/>
        <v>43243.199999999997</v>
      </c>
      <c r="V44" s="16">
        <v>1310.78</v>
      </c>
      <c r="W44" s="17">
        <f t="shared" si="15"/>
        <v>3.0311817811817812E-2</v>
      </c>
      <c r="X44" s="13">
        <f t="shared" si="23"/>
        <v>22</v>
      </c>
      <c r="Y44" s="14">
        <v>0</v>
      </c>
      <c r="Z44" s="16">
        <v>28828.800000000003</v>
      </c>
      <c r="AA44" s="16">
        <v>0</v>
      </c>
      <c r="AB44" s="17">
        <f t="shared" si="16"/>
        <v>0</v>
      </c>
      <c r="AC44" s="13">
        <f t="shared" si="24"/>
        <v>16.499999999999996</v>
      </c>
      <c r="AD44" s="14">
        <v>0</v>
      </c>
      <c r="AE44" s="16">
        <f t="shared" si="21"/>
        <v>21621.599999999999</v>
      </c>
      <c r="AF44" s="16">
        <v>0</v>
      </c>
      <c r="AG44" s="17">
        <f t="shared" si="17"/>
        <v>0</v>
      </c>
      <c r="AH44" s="13">
        <f t="shared" si="25"/>
        <v>93.5</v>
      </c>
      <c r="AI44" s="14">
        <f t="shared" si="26"/>
        <v>1</v>
      </c>
      <c r="AJ44" s="14">
        <f t="shared" si="27"/>
        <v>122522.4</v>
      </c>
      <c r="AK44" s="14">
        <f t="shared" si="28"/>
        <v>1310.78</v>
      </c>
      <c r="AL44" s="17">
        <f t="shared" si="18"/>
        <v>1.069828863946511E-2</v>
      </c>
      <c r="AM44" s="12"/>
    </row>
    <row r="45" spans="1:39" x14ac:dyDescent="0.3">
      <c r="A45" s="26" t="s">
        <v>36</v>
      </c>
      <c r="B45" s="27" t="s">
        <v>33</v>
      </c>
      <c r="C45" s="27" t="s">
        <v>34</v>
      </c>
      <c r="D45" s="28">
        <v>1</v>
      </c>
      <c r="E45" s="28"/>
      <c r="F45" s="28">
        <f t="shared" si="1"/>
        <v>1</v>
      </c>
      <c r="G45" s="28">
        <v>88510704</v>
      </c>
      <c r="H45" s="27" t="s">
        <v>18</v>
      </c>
      <c r="I45" s="29">
        <v>1474.71</v>
      </c>
      <c r="J45" s="29">
        <v>11</v>
      </c>
      <c r="K45" s="29">
        <f t="shared" si="2"/>
        <v>11</v>
      </c>
      <c r="L45" s="27">
        <f t="shared" si="3"/>
        <v>55</v>
      </c>
      <c r="M45" s="30">
        <f t="shared" si="4"/>
        <v>81109.05</v>
      </c>
      <c r="N45" s="13">
        <f t="shared" si="20"/>
        <v>11</v>
      </c>
      <c r="O45" s="14">
        <v>0</v>
      </c>
      <c r="P45" s="15">
        <f t="shared" si="21"/>
        <v>16221.810000000001</v>
      </c>
      <c r="Q45" s="16">
        <v>0</v>
      </c>
      <c r="R45" s="17">
        <f t="shared" si="14"/>
        <v>0</v>
      </c>
      <c r="S45" s="13">
        <f t="shared" si="22"/>
        <v>16.5</v>
      </c>
      <c r="T45" s="14">
        <v>1</v>
      </c>
      <c r="U45" s="16">
        <f t="shared" si="21"/>
        <v>24332.715</v>
      </c>
      <c r="V45" s="16">
        <v>1474.7</v>
      </c>
      <c r="W45" s="17">
        <f t="shared" si="15"/>
        <v>6.0605649636713374E-2</v>
      </c>
      <c r="X45" s="13">
        <f t="shared" si="23"/>
        <v>11</v>
      </c>
      <c r="Y45" s="14">
        <v>0</v>
      </c>
      <c r="Z45" s="16">
        <v>16221.810000000001</v>
      </c>
      <c r="AA45" s="16">
        <v>0</v>
      </c>
      <c r="AB45" s="17">
        <f t="shared" si="16"/>
        <v>0</v>
      </c>
      <c r="AC45" s="13">
        <f t="shared" si="24"/>
        <v>8.25</v>
      </c>
      <c r="AD45" s="14">
        <v>0</v>
      </c>
      <c r="AE45" s="16">
        <f t="shared" si="21"/>
        <v>12166.3575</v>
      </c>
      <c r="AF45" s="16">
        <v>0</v>
      </c>
      <c r="AG45" s="17">
        <f t="shared" si="17"/>
        <v>0</v>
      </c>
      <c r="AH45" s="13">
        <f t="shared" si="25"/>
        <v>46.75</v>
      </c>
      <c r="AI45" s="14">
        <f t="shared" si="26"/>
        <v>1</v>
      </c>
      <c r="AJ45" s="14">
        <f t="shared" si="27"/>
        <v>68942.692500000005</v>
      </c>
      <c r="AK45" s="14">
        <f t="shared" si="28"/>
        <v>1474.7</v>
      </c>
      <c r="AL45" s="17">
        <f t="shared" si="18"/>
        <v>2.1390229283545895E-2</v>
      </c>
      <c r="AM45" s="12"/>
    </row>
    <row r="46" spans="1:39" x14ac:dyDescent="0.3">
      <c r="A46" s="26" t="s">
        <v>37</v>
      </c>
      <c r="B46" s="27" t="s">
        <v>33</v>
      </c>
      <c r="C46" s="27" t="s">
        <v>34</v>
      </c>
      <c r="D46" s="28">
        <v>1</v>
      </c>
      <c r="E46" s="28"/>
      <c r="F46" s="28">
        <f t="shared" si="1"/>
        <v>1</v>
      </c>
      <c r="G46" s="28">
        <v>88510739</v>
      </c>
      <c r="H46" s="27" t="s">
        <v>16</v>
      </c>
      <c r="I46" s="29">
        <v>1146.8599999999999</v>
      </c>
      <c r="J46" s="29">
        <v>22</v>
      </c>
      <c r="K46" s="29">
        <f t="shared" si="2"/>
        <v>22</v>
      </c>
      <c r="L46" s="27">
        <f t="shared" si="3"/>
        <v>110</v>
      </c>
      <c r="M46" s="30">
        <f t="shared" si="4"/>
        <v>126154.59999999999</v>
      </c>
      <c r="N46" s="13">
        <f t="shared" si="20"/>
        <v>22</v>
      </c>
      <c r="O46" s="14">
        <v>50</v>
      </c>
      <c r="P46" s="15">
        <f t="shared" si="21"/>
        <v>25230.92</v>
      </c>
      <c r="Q46" s="16">
        <v>57342.84</v>
      </c>
      <c r="R46" s="17">
        <f t="shared" si="14"/>
        <v>2.2727209313017518</v>
      </c>
      <c r="S46" s="13">
        <f t="shared" si="22"/>
        <v>33</v>
      </c>
      <c r="T46" s="14">
        <v>0</v>
      </c>
      <c r="U46" s="16">
        <f t="shared" si="21"/>
        <v>37846.379999999997</v>
      </c>
      <c r="V46" s="16">
        <v>0</v>
      </c>
      <c r="W46" s="17">
        <f t="shared" si="15"/>
        <v>0</v>
      </c>
      <c r="X46" s="13">
        <f t="shared" si="23"/>
        <v>22</v>
      </c>
      <c r="Y46" s="14">
        <v>0</v>
      </c>
      <c r="Z46" s="16">
        <v>25230.92</v>
      </c>
      <c r="AA46" s="16">
        <v>0</v>
      </c>
      <c r="AB46" s="17">
        <f t="shared" si="16"/>
        <v>0</v>
      </c>
      <c r="AC46" s="13">
        <f t="shared" si="24"/>
        <v>16.5</v>
      </c>
      <c r="AD46" s="14">
        <v>0</v>
      </c>
      <c r="AE46" s="16">
        <f t="shared" si="21"/>
        <v>18923.189999999999</v>
      </c>
      <c r="AF46" s="16">
        <v>0</v>
      </c>
      <c r="AG46" s="17">
        <f t="shared" si="17"/>
        <v>0</v>
      </c>
      <c r="AH46" s="13">
        <f t="shared" si="25"/>
        <v>93.5</v>
      </c>
      <c r="AI46" s="14">
        <f t="shared" si="26"/>
        <v>50</v>
      </c>
      <c r="AJ46" s="14">
        <f t="shared" si="27"/>
        <v>107231.41</v>
      </c>
      <c r="AK46" s="14">
        <f t="shared" si="28"/>
        <v>57342.84</v>
      </c>
      <c r="AL46" s="17">
        <f t="shared" si="18"/>
        <v>0.53475786618864751</v>
      </c>
      <c r="AM46" s="12"/>
    </row>
    <row r="47" spans="1:39" x14ac:dyDescent="0.3">
      <c r="A47" s="26" t="s">
        <v>37</v>
      </c>
      <c r="B47" s="27" t="s">
        <v>33</v>
      </c>
      <c r="C47" s="27" t="s">
        <v>34</v>
      </c>
      <c r="D47" s="28">
        <v>1</v>
      </c>
      <c r="E47" s="28"/>
      <c r="F47" s="28">
        <f t="shared" si="1"/>
        <v>1</v>
      </c>
      <c r="G47" s="28">
        <v>88510720</v>
      </c>
      <c r="H47" s="27" t="s">
        <v>17</v>
      </c>
      <c r="I47" s="29">
        <v>1310.4000000000001</v>
      </c>
      <c r="J47" s="29">
        <v>22</v>
      </c>
      <c r="K47" s="29">
        <f t="shared" si="2"/>
        <v>22</v>
      </c>
      <c r="L47" s="27">
        <f t="shared" si="3"/>
        <v>110</v>
      </c>
      <c r="M47" s="30">
        <f t="shared" si="4"/>
        <v>144144</v>
      </c>
      <c r="N47" s="13">
        <f t="shared" si="20"/>
        <v>22</v>
      </c>
      <c r="O47" s="14">
        <v>0</v>
      </c>
      <c r="P47" s="15">
        <f t="shared" si="21"/>
        <v>28828.800000000003</v>
      </c>
      <c r="Q47" s="16">
        <v>0</v>
      </c>
      <c r="R47" s="17">
        <f t="shared" si="14"/>
        <v>0</v>
      </c>
      <c r="S47" s="13">
        <f t="shared" si="22"/>
        <v>32.999999999999993</v>
      </c>
      <c r="T47" s="14">
        <v>25</v>
      </c>
      <c r="U47" s="16">
        <f t="shared" si="21"/>
        <v>43243.199999999997</v>
      </c>
      <c r="V47" s="16">
        <v>32769.75</v>
      </c>
      <c r="W47" s="17">
        <f t="shared" si="15"/>
        <v>0.75780122655122661</v>
      </c>
      <c r="X47" s="13">
        <f t="shared" si="23"/>
        <v>22</v>
      </c>
      <c r="Y47" s="14">
        <v>0</v>
      </c>
      <c r="Z47" s="16">
        <v>28828.800000000003</v>
      </c>
      <c r="AA47" s="16">
        <v>0</v>
      </c>
      <c r="AB47" s="17">
        <f t="shared" si="16"/>
        <v>0</v>
      </c>
      <c r="AC47" s="13">
        <f t="shared" si="24"/>
        <v>16.499999999999996</v>
      </c>
      <c r="AD47" s="14">
        <v>0</v>
      </c>
      <c r="AE47" s="16">
        <f t="shared" si="21"/>
        <v>21621.599999999999</v>
      </c>
      <c r="AF47" s="16">
        <v>0</v>
      </c>
      <c r="AG47" s="17">
        <f t="shared" si="17"/>
        <v>0</v>
      </c>
      <c r="AH47" s="13">
        <f t="shared" si="25"/>
        <v>93.5</v>
      </c>
      <c r="AI47" s="14">
        <f t="shared" si="26"/>
        <v>25</v>
      </c>
      <c r="AJ47" s="14">
        <f t="shared" si="27"/>
        <v>122522.4</v>
      </c>
      <c r="AK47" s="14">
        <f t="shared" si="28"/>
        <v>32769.75</v>
      </c>
      <c r="AL47" s="17">
        <f t="shared" si="18"/>
        <v>0.26745925642984469</v>
      </c>
      <c r="AM47" s="12"/>
    </row>
    <row r="48" spans="1:39" x14ac:dyDescent="0.3">
      <c r="A48" s="26" t="s">
        <v>37</v>
      </c>
      <c r="B48" s="27" t="s">
        <v>33</v>
      </c>
      <c r="C48" s="27" t="s">
        <v>34</v>
      </c>
      <c r="D48" s="28">
        <v>1</v>
      </c>
      <c r="E48" s="28"/>
      <c r="F48" s="28">
        <f t="shared" si="1"/>
        <v>1</v>
      </c>
      <c r="G48" s="28">
        <v>88510704</v>
      </c>
      <c r="H48" s="27" t="s">
        <v>18</v>
      </c>
      <c r="I48" s="29">
        <v>1474.71</v>
      </c>
      <c r="J48" s="29">
        <v>11</v>
      </c>
      <c r="K48" s="29">
        <f t="shared" si="2"/>
        <v>11</v>
      </c>
      <c r="L48" s="27">
        <f t="shared" si="3"/>
        <v>55</v>
      </c>
      <c r="M48" s="30">
        <f t="shared" si="4"/>
        <v>81109.05</v>
      </c>
      <c r="N48" s="13">
        <f t="shared" si="20"/>
        <v>11</v>
      </c>
      <c r="O48" s="14">
        <v>0</v>
      </c>
      <c r="P48" s="15">
        <f t="shared" si="21"/>
        <v>16221.810000000001</v>
      </c>
      <c r="Q48" s="16">
        <v>0</v>
      </c>
      <c r="R48" s="17">
        <f t="shared" si="14"/>
        <v>0</v>
      </c>
      <c r="S48" s="13">
        <f t="shared" si="22"/>
        <v>16.5</v>
      </c>
      <c r="T48" s="14">
        <v>25</v>
      </c>
      <c r="U48" s="16">
        <f t="shared" si="21"/>
        <v>24332.715</v>
      </c>
      <c r="V48" s="16">
        <v>36867.75</v>
      </c>
      <c r="W48" s="17">
        <f t="shared" si="15"/>
        <v>1.5151515151515151</v>
      </c>
      <c r="X48" s="13">
        <f t="shared" si="23"/>
        <v>11</v>
      </c>
      <c r="Y48" s="14">
        <v>0</v>
      </c>
      <c r="Z48" s="16">
        <v>16221.810000000001</v>
      </c>
      <c r="AA48" s="16">
        <v>0</v>
      </c>
      <c r="AB48" s="17">
        <f t="shared" si="16"/>
        <v>0</v>
      </c>
      <c r="AC48" s="13">
        <f t="shared" si="24"/>
        <v>8.25</v>
      </c>
      <c r="AD48" s="14">
        <v>0</v>
      </c>
      <c r="AE48" s="16">
        <f t="shared" si="21"/>
        <v>12166.3575</v>
      </c>
      <c r="AF48" s="16">
        <v>0</v>
      </c>
      <c r="AG48" s="17">
        <f t="shared" si="17"/>
        <v>0</v>
      </c>
      <c r="AH48" s="13">
        <f t="shared" si="25"/>
        <v>46.75</v>
      </c>
      <c r="AI48" s="14">
        <f t="shared" si="26"/>
        <v>25</v>
      </c>
      <c r="AJ48" s="14">
        <f t="shared" si="27"/>
        <v>68942.692500000005</v>
      </c>
      <c r="AK48" s="14">
        <f t="shared" si="28"/>
        <v>36867.75</v>
      </c>
      <c r="AL48" s="17">
        <f t="shared" si="18"/>
        <v>0.53475935828876997</v>
      </c>
      <c r="AM48" s="12"/>
    </row>
    <row r="49" spans="1:39" x14ac:dyDescent="0.3">
      <c r="A49" s="26" t="s">
        <v>38</v>
      </c>
      <c r="B49" s="27" t="s">
        <v>39</v>
      </c>
      <c r="C49" s="27" t="s">
        <v>34</v>
      </c>
      <c r="D49" s="28">
        <v>1</v>
      </c>
      <c r="E49" s="28"/>
      <c r="F49" s="28">
        <f t="shared" si="1"/>
        <v>1</v>
      </c>
      <c r="G49" s="28">
        <v>88510739</v>
      </c>
      <c r="H49" s="27" t="s">
        <v>16</v>
      </c>
      <c r="I49" s="29">
        <v>1146.8599999999999</v>
      </c>
      <c r="J49" s="29">
        <v>22</v>
      </c>
      <c r="K49" s="29">
        <f t="shared" si="2"/>
        <v>22</v>
      </c>
      <c r="L49" s="27">
        <f t="shared" si="3"/>
        <v>110</v>
      </c>
      <c r="M49" s="30">
        <f t="shared" si="4"/>
        <v>126154.59999999999</v>
      </c>
      <c r="N49" s="13">
        <f t="shared" si="20"/>
        <v>22</v>
      </c>
      <c r="O49" s="14">
        <v>100</v>
      </c>
      <c r="P49" s="15">
        <f t="shared" si="21"/>
        <v>25230.92</v>
      </c>
      <c r="Q49" s="16">
        <v>114685.68</v>
      </c>
      <c r="R49" s="17">
        <f t="shared" si="14"/>
        <v>4.5454418626035036</v>
      </c>
      <c r="S49" s="13">
        <f t="shared" si="22"/>
        <v>33</v>
      </c>
      <c r="T49" s="14">
        <v>12</v>
      </c>
      <c r="U49" s="16">
        <f t="shared" si="21"/>
        <v>37846.379999999997</v>
      </c>
      <c r="V49" s="16">
        <v>13762.52</v>
      </c>
      <c r="W49" s="17">
        <f t="shared" si="15"/>
        <v>0.36364164815763095</v>
      </c>
      <c r="X49" s="13">
        <f t="shared" si="23"/>
        <v>22</v>
      </c>
      <c r="Y49" s="14">
        <v>18</v>
      </c>
      <c r="Z49" s="16">
        <v>25230.92</v>
      </c>
      <c r="AA49" s="16">
        <v>20643.78</v>
      </c>
      <c r="AB49" s="17">
        <f t="shared" si="16"/>
        <v>0.81819370835466965</v>
      </c>
      <c r="AC49" s="13">
        <f t="shared" si="24"/>
        <v>16.5</v>
      </c>
      <c r="AD49" s="14">
        <v>17</v>
      </c>
      <c r="AE49" s="16">
        <f t="shared" si="21"/>
        <v>18923.189999999999</v>
      </c>
      <c r="AF49" s="16">
        <v>19496.82</v>
      </c>
      <c r="AG49" s="17">
        <f t="shared" si="17"/>
        <v>1.030313599345565</v>
      </c>
      <c r="AH49" s="13">
        <f t="shared" si="25"/>
        <v>93.5</v>
      </c>
      <c r="AI49" s="14">
        <f t="shared" si="26"/>
        <v>147</v>
      </c>
      <c r="AJ49" s="14">
        <f t="shared" si="27"/>
        <v>107231.41</v>
      </c>
      <c r="AK49" s="14">
        <f t="shared" si="28"/>
        <v>168588.79999999999</v>
      </c>
      <c r="AL49" s="17">
        <f t="shared" si="18"/>
        <v>1.5721960571067748</v>
      </c>
      <c r="AM49" s="12"/>
    </row>
    <row r="50" spans="1:39" x14ac:dyDescent="0.3">
      <c r="A50" s="26" t="s">
        <v>38</v>
      </c>
      <c r="B50" s="27" t="s">
        <v>39</v>
      </c>
      <c r="C50" s="27" t="s">
        <v>34</v>
      </c>
      <c r="D50" s="28">
        <v>1</v>
      </c>
      <c r="E50" s="28"/>
      <c r="F50" s="28">
        <f t="shared" si="1"/>
        <v>1</v>
      </c>
      <c r="G50" s="28">
        <v>88510720</v>
      </c>
      <c r="H50" s="27" t="s">
        <v>17</v>
      </c>
      <c r="I50" s="29">
        <v>1310.4000000000001</v>
      </c>
      <c r="J50" s="29">
        <v>22</v>
      </c>
      <c r="K50" s="29">
        <f t="shared" si="2"/>
        <v>22</v>
      </c>
      <c r="L50" s="27">
        <f t="shared" si="3"/>
        <v>110</v>
      </c>
      <c r="M50" s="30">
        <f t="shared" si="4"/>
        <v>144144</v>
      </c>
      <c r="N50" s="13">
        <f t="shared" si="20"/>
        <v>22</v>
      </c>
      <c r="O50" s="14">
        <v>0</v>
      </c>
      <c r="P50" s="15">
        <f t="shared" si="21"/>
        <v>28828.800000000003</v>
      </c>
      <c r="Q50" s="16">
        <v>0</v>
      </c>
      <c r="R50" s="17">
        <f t="shared" si="14"/>
        <v>0</v>
      </c>
      <c r="S50" s="13">
        <f t="shared" si="22"/>
        <v>32.999999999999993</v>
      </c>
      <c r="T50" s="14">
        <v>0</v>
      </c>
      <c r="U50" s="16">
        <f t="shared" si="21"/>
        <v>43243.199999999997</v>
      </c>
      <c r="V50" s="16">
        <v>0</v>
      </c>
      <c r="W50" s="17">
        <f t="shared" si="15"/>
        <v>0</v>
      </c>
      <c r="X50" s="13">
        <f t="shared" si="23"/>
        <v>22</v>
      </c>
      <c r="Y50" s="14">
        <v>0</v>
      </c>
      <c r="Z50" s="16">
        <v>28828.800000000003</v>
      </c>
      <c r="AA50" s="16">
        <v>0</v>
      </c>
      <c r="AB50" s="17">
        <f t="shared" si="16"/>
        <v>0</v>
      </c>
      <c r="AC50" s="13">
        <f t="shared" si="24"/>
        <v>16.499999999999996</v>
      </c>
      <c r="AD50" s="14">
        <v>18</v>
      </c>
      <c r="AE50" s="16">
        <f t="shared" si="21"/>
        <v>21621.599999999999</v>
      </c>
      <c r="AF50" s="16">
        <v>23594.44</v>
      </c>
      <c r="AG50" s="17">
        <f t="shared" si="17"/>
        <v>1.0912439412439412</v>
      </c>
      <c r="AH50" s="13">
        <f t="shared" si="25"/>
        <v>93.5</v>
      </c>
      <c r="AI50" s="14">
        <f t="shared" si="26"/>
        <v>18</v>
      </c>
      <c r="AJ50" s="14">
        <f t="shared" si="27"/>
        <v>122522.4</v>
      </c>
      <c r="AK50" s="14">
        <f t="shared" si="28"/>
        <v>23594.44</v>
      </c>
      <c r="AL50" s="17">
        <f t="shared" si="18"/>
        <v>0.19257246021951904</v>
      </c>
      <c r="AM50" s="12"/>
    </row>
    <row r="51" spans="1:39" x14ac:dyDescent="0.3">
      <c r="A51" s="26" t="s">
        <v>38</v>
      </c>
      <c r="B51" s="27" t="s">
        <v>39</v>
      </c>
      <c r="C51" s="27" t="s">
        <v>34</v>
      </c>
      <c r="D51" s="28">
        <v>1</v>
      </c>
      <c r="E51" s="28"/>
      <c r="F51" s="28">
        <f t="shared" si="1"/>
        <v>1</v>
      </c>
      <c r="G51" s="28">
        <v>88510704</v>
      </c>
      <c r="H51" s="27" t="s">
        <v>18</v>
      </c>
      <c r="I51" s="29">
        <v>1474.71</v>
      </c>
      <c r="J51" s="29">
        <v>11</v>
      </c>
      <c r="K51" s="29">
        <f t="shared" si="2"/>
        <v>11</v>
      </c>
      <c r="L51" s="27">
        <f t="shared" si="3"/>
        <v>55</v>
      </c>
      <c r="M51" s="30">
        <f t="shared" si="4"/>
        <v>81109.05</v>
      </c>
      <c r="N51" s="13">
        <f t="shared" si="20"/>
        <v>11</v>
      </c>
      <c r="O51" s="14">
        <v>0</v>
      </c>
      <c r="P51" s="15">
        <f t="shared" si="21"/>
        <v>16221.810000000001</v>
      </c>
      <c r="Q51" s="16">
        <v>0</v>
      </c>
      <c r="R51" s="17">
        <f t="shared" si="14"/>
        <v>0</v>
      </c>
      <c r="S51" s="13">
        <f t="shared" si="22"/>
        <v>16.5</v>
      </c>
      <c r="T51" s="14">
        <v>0</v>
      </c>
      <c r="U51" s="16">
        <f t="shared" si="21"/>
        <v>24332.715</v>
      </c>
      <c r="V51" s="16">
        <v>0</v>
      </c>
      <c r="W51" s="17">
        <f t="shared" si="15"/>
        <v>0</v>
      </c>
      <c r="X51" s="13">
        <f t="shared" si="23"/>
        <v>11</v>
      </c>
      <c r="Y51" s="14">
        <v>0</v>
      </c>
      <c r="Z51" s="16">
        <v>16221.810000000001</v>
      </c>
      <c r="AA51" s="16">
        <v>0</v>
      </c>
      <c r="AB51" s="17">
        <f t="shared" si="16"/>
        <v>0</v>
      </c>
      <c r="AC51" s="13">
        <f t="shared" si="24"/>
        <v>8.25</v>
      </c>
      <c r="AD51" s="14">
        <v>12</v>
      </c>
      <c r="AE51" s="16">
        <f t="shared" si="21"/>
        <v>12166.3575</v>
      </c>
      <c r="AF51" s="16">
        <v>17696.68</v>
      </c>
      <c r="AG51" s="17">
        <f t="shared" si="17"/>
        <v>1.4545586055645661</v>
      </c>
      <c r="AH51" s="13">
        <f t="shared" si="25"/>
        <v>46.75</v>
      </c>
      <c r="AI51" s="14">
        <f t="shared" si="26"/>
        <v>12</v>
      </c>
      <c r="AJ51" s="14">
        <f t="shared" si="27"/>
        <v>68942.692500000005</v>
      </c>
      <c r="AK51" s="14">
        <f t="shared" si="28"/>
        <v>17696.68</v>
      </c>
      <c r="AL51" s="17">
        <f t="shared" si="18"/>
        <v>0.25668681274668814</v>
      </c>
      <c r="AM51" s="12"/>
    </row>
    <row r="52" spans="1:39" x14ac:dyDescent="0.3">
      <c r="A52" s="26" t="s">
        <v>40</v>
      </c>
      <c r="B52" s="27" t="s">
        <v>39</v>
      </c>
      <c r="C52" s="27" t="s">
        <v>34</v>
      </c>
      <c r="D52" s="28">
        <v>11</v>
      </c>
      <c r="E52" s="28">
        <v>5</v>
      </c>
      <c r="F52" s="28">
        <f t="shared" si="1"/>
        <v>16</v>
      </c>
      <c r="G52" s="28">
        <v>88510739</v>
      </c>
      <c r="H52" s="27" t="s">
        <v>16</v>
      </c>
      <c r="I52" s="29">
        <v>1146.8599999999999</v>
      </c>
      <c r="J52" s="29">
        <v>34</v>
      </c>
      <c r="K52" s="29">
        <f t="shared" si="2"/>
        <v>544</v>
      </c>
      <c r="L52" s="27">
        <f t="shared" si="3"/>
        <v>2720</v>
      </c>
      <c r="M52" s="30">
        <f t="shared" si="4"/>
        <v>3119459.1999999997</v>
      </c>
      <c r="N52" s="13">
        <f t="shared" si="20"/>
        <v>544</v>
      </c>
      <c r="O52" s="14">
        <v>1120</v>
      </c>
      <c r="P52" s="15">
        <f t="shared" ref="P52:AE67" si="29">$M52*P$2</f>
        <v>623891.84</v>
      </c>
      <c r="Q52" s="16">
        <v>1284485.0000000002</v>
      </c>
      <c r="R52" s="17">
        <f t="shared" si="14"/>
        <v>2.0588264145272364</v>
      </c>
      <c r="S52" s="13">
        <f t="shared" si="22"/>
        <v>816</v>
      </c>
      <c r="T52" s="14">
        <v>136</v>
      </c>
      <c r="U52" s="16">
        <f t="shared" si="29"/>
        <v>935837.75999999989</v>
      </c>
      <c r="V52" s="16">
        <v>155972.90999999997</v>
      </c>
      <c r="W52" s="17">
        <f t="shared" si="15"/>
        <v>0.16666661323860238</v>
      </c>
      <c r="X52" s="13">
        <f t="shared" si="23"/>
        <v>544</v>
      </c>
      <c r="Y52" s="14">
        <v>334</v>
      </c>
      <c r="Z52" s="16">
        <v>623891.84</v>
      </c>
      <c r="AA52" s="16">
        <v>383051.35000000003</v>
      </c>
      <c r="AB52" s="17">
        <f t="shared" si="16"/>
        <v>0.61397076454790633</v>
      </c>
      <c r="AC52" s="13">
        <f t="shared" si="24"/>
        <v>408</v>
      </c>
      <c r="AD52" s="14">
        <v>595</v>
      </c>
      <c r="AE52" s="16">
        <f t="shared" si="29"/>
        <v>467918.87999999995</v>
      </c>
      <c r="AF52" s="16">
        <v>682380.91999999993</v>
      </c>
      <c r="AG52" s="17">
        <f t="shared" si="17"/>
        <v>1.4583316663777277</v>
      </c>
      <c r="AH52" s="13">
        <f t="shared" si="25"/>
        <v>2312</v>
      </c>
      <c r="AI52" s="14">
        <f t="shared" si="26"/>
        <v>2185</v>
      </c>
      <c r="AJ52" s="14">
        <f t="shared" si="27"/>
        <v>2651540.3199999998</v>
      </c>
      <c r="AK52" s="14">
        <f t="shared" si="28"/>
        <v>2505890.1800000002</v>
      </c>
      <c r="AL52" s="17">
        <f t="shared" si="18"/>
        <v>0.94506961146266877</v>
      </c>
      <c r="AM52" s="12"/>
    </row>
    <row r="53" spans="1:39" x14ac:dyDescent="0.3">
      <c r="A53" s="26" t="s">
        <v>40</v>
      </c>
      <c r="B53" s="27" t="s">
        <v>39</v>
      </c>
      <c r="C53" s="27" t="s">
        <v>34</v>
      </c>
      <c r="D53" s="28">
        <v>11</v>
      </c>
      <c r="E53" s="28">
        <v>5</v>
      </c>
      <c r="F53" s="28">
        <f t="shared" si="1"/>
        <v>16</v>
      </c>
      <c r="G53" s="28">
        <v>88510720</v>
      </c>
      <c r="H53" s="27" t="s">
        <v>17</v>
      </c>
      <c r="I53" s="29">
        <v>1310.4000000000001</v>
      </c>
      <c r="J53" s="29">
        <v>34</v>
      </c>
      <c r="K53" s="29">
        <f t="shared" si="2"/>
        <v>544</v>
      </c>
      <c r="L53" s="27">
        <f t="shared" si="3"/>
        <v>2720</v>
      </c>
      <c r="M53" s="30">
        <f t="shared" si="4"/>
        <v>3564288.0000000005</v>
      </c>
      <c r="N53" s="13">
        <f t="shared" si="20"/>
        <v>544</v>
      </c>
      <c r="O53" s="14">
        <v>0</v>
      </c>
      <c r="P53" s="15">
        <f t="shared" si="29"/>
        <v>712857.60000000009</v>
      </c>
      <c r="Q53" s="16">
        <v>0</v>
      </c>
      <c r="R53" s="17">
        <f t="shared" si="14"/>
        <v>0</v>
      </c>
      <c r="S53" s="13">
        <f t="shared" si="22"/>
        <v>816</v>
      </c>
      <c r="T53" s="14">
        <v>357</v>
      </c>
      <c r="U53" s="16">
        <f t="shared" si="29"/>
        <v>1069286.4000000001</v>
      </c>
      <c r="V53" s="16">
        <v>467952.07000000007</v>
      </c>
      <c r="W53" s="17">
        <f t="shared" si="15"/>
        <v>0.43763024574145898</v>
      </c>
      <c r="X53" s="13">
        <f t="shared" si="23"/>
        <v>544</v>
      </c>
      <c r="Y53" s="14">
        <v>256</v>
      </c>
      <c r="Z53" s="16">
        <v>712857.60000000009</v>
      </c>
      <c r="AA53" s="16">
        <v>335563.43000000005</v>
      </c>
      <c r="AB53" s="17">
        <f t="shared" si="16"/>
        <v>0.47072996065413347</v>
      </c>
      <c r="AC53" s="13">
        <f t="shared" si="24"/>
        <v>408</v>
      </c>
      <c r="AD53" s="14">
        <v>287</v>
      </c>
      <c r="AE53" s="16">
        <f t="shared" si="29"/>
        <v>534643.20000000007</v>
      </c>
      <c r="AF53" s="16">
        <v>376197.17</v>
      </c>
      <c r="AG53" s="17">
        <f t="shared" si="17"/>
        <v>0.70364155010294704</v>
      </c>
      <c r="AH53" s="13">
        <f t="shared" si="25"/>
        <v>2312</v>
      </c>
      <c r="AI53" s="14">
        <f t="shared" si="26"/>
        <v>900</v>
      </c>
      <c r="AJ53" s="14">
        <f t="shared" si="27"/>
        <v>3029644.8000000007</v>
      </c>
      <c r="AK53" s="14">
        <f t="shared" si="28"/>
        <v>1179712.6700000002</v>
      </c>
      <c r="AL53" s="17">
        <f t="shared" si="18"/>
        <v>0.38938976278671344</v>
      </c>
      <c r="AM53" s="12"/>
    </row>
    <row r="54" spans="1:39" x14ac:dyDescent="0.3">
      <c r="A54" s="26" t="s">
        <v>40</v>
      </c>
      <c r="B54" s="27" t="s">
        <v>39</v>
      </c>
      <c r="C54" s="27" t="s">
        <v>34</v>
      </c>
      <c r="D54" s="28">
        <v>11</v>
      </c>
      <c r="E54" s="28">
        <v>5</v>
      </c>
      <c r="F54" s="28">
        <f t="shared" si="1"/>
        <v>16</v>
      </c>
      <c r="G54" s="28">
        <v>88510704</v>
      </c>
      <c r="H54" s="27" t="s">
        <v>18</v>
      </c>
      <c r="I54" s="29">
        <v>1474.71</v>
      </c>
      <c r="J54" s="29">
        <v>17</v>
      </c>
      <c r="K54" s="29">
        <f t="shared" si="2"/>
        <v>272</v>
      </c>
      <c r="L54" s="27">
        <f t="shared" si="3"/>
        <v>1360</v>
      </c>
      <c r="M54" s="30">
        <f t="shared" si="4"/>
        <v>2005605.6</v>
      </c>
      <c r="N54" s="13">
        <f t="shared" si="20"/>
        <v>272.00000000000006</v>
      </c>
      <c r="O54" s="14">
        <v>0</v>
      </c>
      <c r="P54" s="15">
        <f t="shared" si="29"/>
        <v>401121.12000000005</v>
      </c>
      <c r="Q54" s="16">
        <v>0</v>
      </c>
      <c r="R54" s="17">
        <f t="shared" si="14"/>
        <v>0</v>
      </c>
      <c r="S54" s="13">
        <f t="shared" si="22"/>
        <v>408</v>
      </c>
      <c r="T54" s="14">
        <v>315</v>
      </c>
      <c r="U54" s="16">
        <f t="shared" si="29"/>
        <v>601681.68000000005</v>
      </c>
      <c r="V54" s="16">
        <v>464533.68000000005</v>
      </c>
      <c r="W54" s="17">
        <f t="shared" si="15"/>
        <v>0.7720588733896635</v>
      </c>
      <c r="X54" s="13">
        <f t="shared" si="23"/>
        <v>272.00000000000006</v>
      </c>
      <c r="Y54" s="14">
        <v>90</v>
      </c>
      <c r="Z54" s="16">
        <v>401121.12000000005</v>
      </c>
      <c r="AA54" s="16">
        <v>132724.41999999998</v>
      </c>
      <c r="AB54" s="17">
        <f t="shared" si="16"/>
        <v>0.33088364930772024</v>
      </c>
      <c r="AC54" s="13">
        <f t="shared" si="24"/>
        <v>204</v>
      </c>
      <c r="AD54" s="14">
        <v>107</v>
      </c>
      <c r="AE54" s="16">
        <f t="shared" si="29"/>
        <v>300840.84000000003</v>
      </c>
      <c r="AF54" s="16">
        <v>157794.31</v>
      </c>
      <c r="AG54" s="17">
        <f t="shared" si="17"/>
        <v>0.52451093408727345</v>
      </c>
      <c r="AH54" s="13">
        <f t="shared" si="25"/>
        <v>1156</v>
      </c>
      <c r="AI54" s="14">
        <f t="shared" si="26"/>
        <v>512</v>
      </c>
      <c r="AJ54" s="14">
        <f t="shared" si="27"/>
        <v>1704764.7600000002</v>
      </c>
      <c r="AK54" s="14">
        <f t="shared" si="28"/>
        <v>755052.41000000015</v>
      </c>
      <c r="AL54" s="17">
        <f t="shared" si="18"/>
        <v>0.44290709646062842</v>
      </c>
      <c r="AM54" s="12"/>
    </row>
    <row r="55" spans="1:39" x14ac:dyDescent="0.3">
      <c r="A55" s="26" t="s">
        <v>41</v>
      </c>
      <c r="B55" s="27" t="s">
        <v>42</v>
      </c>
      <c r="C55" s="27" t="s">
        <v>34</v>
      </c>
      <c r="D55" s="28">
        <v>2</v>
      </c>
      <c r="E55" s="28"/>
      <c r="F55" s="28">
        <f t="shared" si="1"/>
        <v>2</v>
      </c>
      <c r="G55" s="28">
        <v>88510739</v>
      </c>
      <c r="H55" s="27" t="s">
        <v>16</v>
      </c>
      <c r="I55" s="29">
        <v>1146.8599999999999</v>
      </c>
      <c r="J55" s="29">
        <v>28</v>
      </c>
      <c r="K55" s="29">
        <f t="shared" si="2"/>
        <v>56</v>
      </c>
      <c r="L55" s="27">
        <f t="shared" si="3"/>
        <v>280</v>
      </c>
      <c r="M55" s="30">
        <f t="shared" si="4"/>
        <v>321120.8</v>
      </c>
      <c r="N55" s="13">
        <f t="shared" si="20"/>
        <v>56.000000000000007</v>
      </c>
      <c r="O55" s="14">
        <v>150</v>
      </c>
      <c r="P55" s="15">
        <f t="shared" si="29"/>
        <v>64224.160000000003</v>
      </c>
      <c r="Q55" s="16">
        <v>172028.52</v>
      </c>
      <c r="R55" s="17">
        <f t="shared" si="14"/>
        <v>2.6785639547484932</v>
      </c>
      <c r="S55" s="13">
        <f t="shared" si="22"/>
        <v>84</v>
      </c>
      <c r="T55" s="14">
        <v>89</v>
      </c>
      <c r="U55" s="16">
        <f t="shared" si="29"/>
        <v>96336.239999999991</v>
      </c>
      <c r="V55" s="16">
        <v>102070.59999999999</v>
      </c>
      <c r="W55" s="17">
        <f t="shared" si="15"/>
        <v>1.0595244323423874</v>
      </c>
      <c r="X55" s="13">
        <f t="shared" si="23"/>
        <v>56.000000000000007</v>
      </c>
      <c r="Y55" s="14">
        <v>6</v>
      </c>
      <c r="Z55" s="16">
        <v>64224.160000000003</v>
      </c>
      <c r="AA55" s="16">
        <v>6880.97</v>
      </c>
      <c r="AB55" s="17">
        <f t="shared" si="16"/>
        <v>0.10713989875461197</v>
      </c>
      <c r="AC55" s="13">
        <f t="shared" si="24"/>
        <v>42</v>
      </c>
      <c r="AD55" s="14">
        <v>27</v>
      </c>
      <c r="AE55" s="16">
        <f t="shared" si="29"/>
        <v>48168.119999999995</v>
      </c>
      <c r="AF55" s="16">
        <v>30965.34</v>
      </c>
      <c r="AG55" s="17">
        <f t="shared" si="17"/>
        <v>0.64285963413145464</v>
      </c>
      <c r="AH55" s="13">
        <f t="shared" si="25"/>
        <v>238</v>
      </c>
      <c r="AI55" s="14">
        <f t="shared" si="26"/>
        <v>272</v>
      </c>
      <c r="AJ55" s="14">
        <f t="shared" si="27"/>
        <v>272952.68</v>
      </c>
      <c r="AK55" s="14">
        <f t="shared" si="28"/>
        <v>311945.43</v>
      </c>
      <c r="AL55" s="17">
        <f t="shared" si="18"/>
        <v>1.142855347674183</v>
      </c>
      <c r="AM55" s="12"/>
    </row>
    <row r="56" spans="1:39" x14ac:dyDescent="0.3">
      <c r="A56" s="26" t="s">
        <v>41</v>
      </c>
      <c r="B56" s="27" t="s">
        <v>42</v>
      </c>
      <c r="C56" s="27" t="s">
        <v>34</v>
      </c>
      <c r="D56" s="28">
        <v>2</v>
      </c>
      <c r="E56" s="28"/>
      <c r="F56" s="28">
        <f t="shared" si="1"/>
        <v>2</v>
      </c>
      <c r="G56" s="28">
        <v>88510720</v>
      </c>
      <c r="H56" s="27" t="s">
        <v>17</v>
      </c>
      <c r="I56" s="29">
        <v>1310.4000000000001</v>
      </c>
      <c r="J56" s="29">
        <v>28</v>
      </c>
      <c r="K56" s="29">
        <f t="shared" si="2"/>
        <v>56</v>
      </c>
      <c r="L56" s="27">
        <f t="shared" si="3"/>
        <v>280</v>
      </c>
      <c r="M56" s="30">
        <f t="shared" si="4"/>
        <v>366912</v>
      </c>
      <c r="N56" s="13">
        <f t="shared" si="20"/>
        <v>56</v>
      </c>
      <c r="O56" s="14">
        <v>0</v>
      </c>
      <c r="P56" s="15">
        <f t="shared" si="29"/>
        <v>73382.400000000009</v>
      </c>
      <c r="Q56" s="16">
        <v>0</v>
      </c>
      <c r="R56" s="17">
        <f t="shared" si="14"/>
        <v>0</v>
      </c>
      <c r="S56" s="13">
        <f t="shared" si="22"/>
        <v>83.999999999999986</v>
      </c>
      <c r="T56" s="14">
        <v>118</v>
      </c>
      <c r="U56" s="16">
        <f t="shared" si="29"/>
        <v>110073.59999999999</v>
      </c>
      <c r="V56" s="16">
        <v>154672.95999999999</v>
      </c>
      <c r="W56" s="17">
        <f t="shared" si="15"/>
        <v>1.4051776266061982</v>
      </c>
      <c r="X56" s="13">
        <f t="shared" si="23"/>
        <v>56</v>
      </c>
      <c r="Y56" s="14">
        <v>6</v>
      </c>
      <c r="Z56" s="16">
        <v>73382.400000000009</v>
      </c>
      <c r="AA56" s="16">
        <v>7864.53</v>
      </c>
      <c r="AB56" s="17">
        <f t="shared" si="16"/>
        <v>0.10717188317634745</v>
      </c>
      <c r="AC56" s="13">
        <f t="shared" si="24"/>
        <v>41.999999999999993</v>
      </c>
      <c r="AD56" s="14">
        <v>24</v>
      </c>
      <c r="AE56" s="16">
        <f t="shared" si="29"/>
        <v>55036.799999999996</v>
      </c>
      <c r="AF56" s="16">
        <v>31459.049999999996</v>
      </c>
      <c r="AG56" s="17">
        <f t="shared" si="17"/>
        <v>0.57160027472527464</v>
      </c>
      <c r="AH56" s="13">
        <f t="shared" si="25"/>
        <v>238</v>
      </c>
      <c r="AI56" s="14">
        <f t="shared" si="26"/>
        <v>148</v>
      </c>
      <c r="AJ56" s="14">
        <f t="shared" si="27"/>
        <v>311875.20000000001</v>
      </c>
      <c r="AK56" s="14">
        <f t="shared" si="28"/>
        <v>193996.53999999998</v>
      </c>
      <c r="AL56" s="17">
        <f t="shared" si="18"/>
        <v>0.62203259508931774</v>
      </c>
      <c r="AM56" s="12"/>
    </row>
    <row r="57" spans="1:39" x14ac:dyDescent="0.3">
      <c r="A57" s="26" t="s">
        <v>41</v>
      </c>
      <c r="B57" s="27" t="s">
        <v>42</v>
      </c>
      <c r="C57" s="27" t="s">
        <v>34</v>
      </c>
      <c r="D57" s="28">
        <v>2</v>
      </c>
      <c r="E57" s="28"/>
      <c r="F57" s="28">
        <f t="shared" si="1"/>
        <v>2</v>
      </c>
      <c r="G57" s="28">
        <v>88510704</v>
      </c>
      <c r="H57" s="27" t="s">
        <v>18</v>
      </c>
      <c r="I57" s="29">
        <v>1474.71</v>
      </c>
      <c r="J57" s="29">
        <v>14</v>
      </c>
      <c r="K57" s="29">
        <f t="shared" si="2"/>
        <v>28</v>
      </c>
      <c r="L57" s="27">
        <f t="shared" si="3"/>
        <v>140</v>
      </c>
      <c r="M57" s="30">
        <f t="shared" si="4"/>
        <v>206459.4</v>
      </c>
      <c r="N57" s="13">
        <f t="shared" si="20"/>
        <v>28.000000000000004</v>
      </c>
      <c r="O57" s="14">
        <v>0</v>
      </c>
      <c r="P57" s="15">
        <f t="shared" si="29"/>
        <v>41291.880000000005</v>
      </c>
      <c r="Q57" s="16">
        <v>0</v>
      </c>
      <c r="R57" s="17">
        <f t="shared" si="14"/>
        <v>0</v>
      </c>
      <c r="S57" s="13">
        <f t="shared" si="22"/>
        <v>41.999999999999993</v>
      </c>
      <c r="T57" s="14">
        <v>106</v>
      </c>
      <c r="U57" s="16">
        <f t="shared" si="29"/>
        <v>61937.819999999992</v>
      </c>
      <c r="V57" s="16">
        <v>156318.85999999999</v>
      </c>
      <c r="W57" s="17">
        <f t="shared" si="15"/>
        <v>2.5238030657197816</v>
      </c>
      <c r="X57" s="13">
        <f t="shared" si="23"/>
        <v>28.000000000000004</v>
      </c>
      <c r="Y57" s="14">
        <v>0</v>
      </c>
      <c r="Z57" s="16">
        <v>41291.880000000005</v>
      </c>
      <c r="AA57" s="16">
        <v>0</v>
      </c>
      <c r="AB57" s="17">
        <f t="shared" si="16"/>
        <v>0</v>
      </c>
      <c r="AC57" s="13">
        <f t="shared" si="24"/>
        <v>20.999999999999996</v>
      </c>
      <c r="AD57" s="14">
        <v>-6</v>
      </c>
      <c r="AE57" s="16">
        <f t="shared" si="29"/>
        <v>30968.909999999996</v>
      </c>
      <c r="AF57" s="16">
        <v>-8848.23</v>
      </c>
      <c r="AG57" s="17">
        <f t="shared" si="17"/>
        <v>-0.28571331700082442</v>
      </c>
      <c r="AH57" s="13">
        <f t="shared" si="25"/>
        <v>119</v>
      </c>
      <c r="AI57" s="14">
        <f t="shared" si="26"/>
        <v>100</v>
      </c>
      <c r="AJ57" s="14">
        <f t="shared" si="27"/>
        <v>175490.49000000002</v>
      </c>
      <c r="AK57" s="14">
        <f t="shared" si="28"/>
        <v>147470.62999999998</v>
      </c>
      <c r="AL57" s="17">
        <f t="shared" si="18"/>
        <v>0.84033402607742425</v>
      </c>
      <c r="AM57" s="12"/>
    </row>
    <row r="58" spans="1:39" x14ac:dyDescent="0.3">
      <c r="A58" s="26" t="s">
        <v>43</v>
      </c>
      <c r="B58" s="27" t="s">
        <v>42</v>
      </c>
      <c r="C58" s="27" t="s">
        <v>34</v>
      </c>
      <c r="D58" s="28">
        <v>1</v>
      </c>
      <c r="E58" s="28"/>
      <c r="F58" s="28">
        <f t="shared" si="1"/>
        <v>1</v>
      </c>
      <c r="G58" s="28">
        <v>88510739</v>
      </c>
      <c r="H58" s="27" t="s">
        <v>16</v>
      </c>
      <c r="I58" s="29">
        <v>1146.8599999999999</v>
      </c>
      <c r="J58" s="29">
        <v>22</v>
      </c>
      <c r="K58" s="29">
        <f t="shared" si="2"/>
        <v>22</v>
      </c>
      <c r="L58" s="27">
        <f t="shared" si="3"/>
        <v>110</v>
      </c>
      <c r="M58" s="30">
        <f t="shared" si="4"/>
        <v>126154.59999999999</v>
      </c>
      <c r="N58" s="13">
        <f t="shared" si="20"/>
        <v>22</v>
      </c>
      <c r="O58" s="14">
        <v>50</v>
      </c>
      <c r="P58" s="15">
        <f t="shared" si="29"/>
        <v>25230.92</v>
      </c>
      <c r="Q58" s="16">
        <v>57342.84</v>
      </c>
      <c r="R58" s="17">
        <f t="shared" si="14"/>
        <v>2.2727209313017518</v>
      </c>
      <c r="S58" s="13">
        <f t="shared" si="22"/>
        <v>33</v>
      </c>
      <c r="T58" s="14">
        <v>0</v>
      </c>
      <c r="U58" s="16">
        <f t="shared" si="29"/>
        <v>37846.379999999997</v>
      </c>
      <c r="V58" s="16">
        <v>0</v>
      </c>
      <c r="W58" s="17">
        <f t="shared" si="15"/>
        <v>0</v>
      </c>
      <c r="X58" s="13">
        <f t="shared" si="23"/>
        <v>22</v>
      </c>
      <c r="Y58" s="14">
        <v>0</v>
      </c>
      <c r="Z58" s="16">
        <v>25230.92</v>
      </c>
      <c r="AA58" s="16">
        <v>0</v>
      </c>
      <c r="AB58" s="17">
        <f t="shared" si="16"/>
        <v>0</v>
      </c>
      <c r="AC58" s="13">
        <f t="shared" si="24"/>
        <v>16.5</v>
      </c>
      <c r="AD58" s="14">
        <v>0</v>
      </c>
      <c r="AE58" s="16">
        <f t="shared" si="29"/>
        <v>18923.189999999999</v>
      </c>
      <c r="AF58" s="16">
        <v>0</v>
      </c>
      <c r="AG58" s="17">
        <f t="shared" si="17"/>
        <v>0</v>
      </c>
      <c r="AH58" s="13">
        <f t="shared" si="25"/>
        <v>93.5</v>
      </c>
      <c r="AI58" s="14">
        <f t="shared" si="26"/>
        <v>50</v>
      </c>
      <c r="AJ58" s="14">
        <f t="shared" si="27"/>
        <v>107231.41</v>
      </c>
      <c r="AK58" s="14">
        <f t="shared" si="28"/>
        <v>57342.84</v>
      </c>
      <c r="AL58" s="17">
        <f t="shared" si="18"/>
        <v>0.53475786618864751</v>
      </c>
      <c r="AM58" s="12"/>
    </row>
    <row r="59" spans="1:39" x14ac:dyDescent="0.3">
      <c r="A59" s="26" t="s">
        <v>43</v>
      </c>
      <c r="B59" s="27" t="s">
        <v>42</v>
      </c>
      <c r="C59" s="27" t="s">
        <v>34</v>
      </c>
      <c r="D59" s="28">
        <v>1</v>
      </c>
      <c r="E59" s="28"/>
      <c r="F59" s="28">
        <f t="shared" si="1"/>
        <v>1</v>
      </c>
      <c r="G59" s="28">
        <v>88510720</v>
      </c>
      <c r="H59" s="27" t="s">
        <v>17</v>
      </c>
      <c r="I59" s="29">
        <v>1310.4000000000001</v>
      </c>
      <c r="J59" s="29">
        <v>22</v>
      </c>
      <c r="K59" s="29">
        <f t="shared" si="2"/>
        <v>22</v>
      </c>
      <c r="L59" s="27">
        <f t="shared" si="3"/>
        <v>110</v>
      </c>
      <c r="M59" s="30">
        <f t="shared" si="4"/>
        <v>144144</v>
      </c>
      <c r="N59" s="13">
        <f t="shared" si="20"/>
        <v>22</v>
      </c>
      <c r="O59" s="14">
        <v>0</v>
      </c>
      <c r="P59" s="15">
        <f t="shared" si="29"/>
        <v>28828.800000000003</v>
      </c>
      <c r="Q59" s="16">
        <v>0</v>
      </c>
      <c r="R59" s="17">
        <f t="shared" si="14"/>
        <v>0</v>
      </c>
      <c r="S59" s="13">
        <f t="shared" si="22"/>
        <v>32.999999999999993</v>
      </c>
      <c r="T59" s="14">
        <v>20</v>
      </c>
      <c r="U59" s="16">
        <f t="shared" si="29"/>
        <v>43243.199999999997</v>
      </c>
      <c r="V59" s="16">
        <v>26215.85</v>
      </c>
      <c r="W59" s="17">
        <f t="shared" si="15"/>
        <v>0.60624213749213751</v>
      </c>
      <c r="X59" s="13">
        <f t="shared" si="23"/>
        <v>22</v>
      </c>
      <c r="Y59" s="14">
        <v>0</v>
      </c>
      <c r="Z59" s="16">
        <v>28828.800000000003</v>
      </c>
      <c r="AA59" s="16">
        <v>0</v>
      </c>
      <c r="AB59" s="17">
        <f t="shared" si="16"/>
        <v>0</v>
      </c>
      <c r="AC59" s="13">
        <f t="shared" si="24"/>
        <v>16.499999999999996</v>
      </c>
      <c r="AD59" s="14">
        <v>0</v>
      </c>
      <c r="AE59" s="16">
        <f t="shared" si="29"/>
        <v>21621.599999999999</v>
      </c>
      <c r="AF59" s="16">
        <v>0</v>
      </c>
      <c r="AG59" s="17">
        <f t="shared" si="17"/>
        <v>0</v>
      </c>
      <c r="AH59" s="13">
        <f t="shared" si="25"/>
        <v>93.5</v>
      </c>
      <c r="AI59" s="14">
        <f t="shared" si="26"/>
        <v>20</v>
      </c>
      <c r="AJ59" s="14">
        <f t="shared" si="27"/>
        <v>122522.4</v>
      </c>
      <c r="AK59" s="14">
        <f t="shared" si="28"/>
        <v>26215.85</v>
      </c>
      <c r="AL59" s="17">
        <f t="shared" si="18"/>
        <v>0.21396781323251912</v>
      </c>
      <c r="AM59" s="12"/>
    </row>
    <row r="60" spans="1:39" x14ac:dyDescent="0.3">
      <c r="A60" s="26" t="s">
        <v>43</v>
      </c>
      <c r="B60" s="27" t="s">
        <v>42</v>
      </c>
      <c r="C60" s="27" t="s">
        <v>34</v>
      </c>
      <c r="D60" s="28">
        <v>1</v>
      </c>
      <c r="E60" s="28"/>
      <c r="F60" s="28">
        <f t="shared" si="1"/>
        <v>1</v>
      </c>
      <c r="G60" s="28">
        <v>88510704</v>
      </c>
      <c r="H60" s="27" t="s">
        <v>18</v>
      </c>
      <c r="I60" s="29">
        <v>1474.71</v>
      </c>
      <c r="J60" s="29">
        <v>11</v>
      </c>
      <c r="K60" s="29">
        <f t="shared" si="2"/>
        <v>11</v>
      </c>
      <c r="L60" s="27">
        <f t="shared" si="3"/>
        <v>55</v>
      </c>
      <c r="M60" s="30">
        <f t="shared" si="4"/>
        <v>81109.05</v>
      </c>
      <c r="N60" s="13">
        <f t="shared" si="20"/>
        <v>11</v>
      </c>
      <c r="O60" s="14">
        <v>0</v>
      </c>
      <c r="P60" s="15">
        <f t="shared" si="29"/>
        <v>16221.810000000001</v>
      </c>
      <c r="Q60" s="16">
        <v>0</v>
      </c>
      <c r="R60" s="17">
        <f t="shared" si="14"/>
        <v>0</v>
      </c>
      <c r="S60" s="13">
        <f t="shared" si="22"/>
        <v>16.5</v>
      </c>
      <c r="T60" s="14">
        <v>20</v>
      </c>
      <c r="U60" s="16">
        <f t="shared" si="29"/>
        <v>24332.715</v>
      </c>
      <c r="V60" s="16">
        <v>29494.260000000002</v>
      </c>
      <c r="W60" s="17">
        <f t="shared" si="15"/>
        <v>1.2121236779372957</v>
      </c>
      <c r="X60" s="13">
        <f t="shared" si="23"/>
        <v>11</v>
      </c>
      <c r="Y60" s="14">
        <v>0</v>
      </c>
      <c r="Z60" s="16">
        <v>16221.810000000001</v>
      </c>
      <c r="AA60" s="16">
        <v>0</v>
      </c>
      <c r="AB60" s="17">
        <f t="shared" si="16"/>
        <v>0</v>
      </c>
      <c r="AC60" s="13">
        <f t="shared" si="24"/>
        <v>8.25</v>
      </c>
      <c r="AD60" s="14">
        <v>0</v>
      </c>
      <c r="AE60" s="16">
        <f t="shared" si="29"/>
        <v>12166.3575</v>
      </c>
      <c r="AF60" s="16">
        <v>0</v>
      </c>
      <c r="AG60" s="17">
        <f t="shared" si="17"/>
        <v>0</v>
      </c>
      <c r="AH60" s="13">
        <f t="shared" si="25"/>
        <v>46.75</v>
      </c>
      <c r="AI60" s="14">
        <f t="shared" si="26"/>
        <v>20</v>
      </c>
      <c r="AJ60" s="14">
        <f t="shared" si="27"/>
        <v>68942.692500000005</v>
      </c>
      <c r="AK60" s="14">
        <f t="shared" si="28"/>
        <v>29494.260000000002</v>
      </c>
      <c r="AL60" s="17">
        <f t="shared" si="18"/>
        <v>0.42780835691904551</v>
      </c>
      <c r="AM60" s="12"/>
    </row>
    <row r="61" spans="1:39" x14ac:dyDescent="0.3">
      <c r="A61" s="26" t="s">
        <v>44</v>
      </c>
      <c r="B61" s="27" t="s">
        <v>42</v>
      </c>
      <c r="C61" s="27" t="s">
        <v>34</v>
      </c>
      <c r="D61" s="28">
        <v>1</v>
      </c>
      <c r="E61" s="28"/>
      <c r="F61" s="28">
        <f t="shared" si="1"/>
        <v>1</v>
      </c>
      <c r="G61" s="28">
        <v>88510739</v>
      </c>
      <c r="H61" s="27" t="s">
        <v>16</v>
      </c>
      <c r="I61" s="29">
        <v>1146.8599999999999</v>
      </c>
      <c r="J61" s="29">
        <v>22</v>
      </c>
      <c r="K61" s="29">
        <f t="shared" si="2"/>
        <v>22</v>
      </c>
      <c r="L61" s="27">
        <f t="shared" si="3"/>
        <v>110</v>
      </c>
      <c r="M61" s="30">
        <f t="shared" si="4"/>
        <v>126154.59999999999</v>
      </c>
      <c r="N61" s="13">
        <f t="shared" si="20"/>
        <v>22</v>
      </c>
      <c r="O61" s="14">
        <v>47</v>
      </c>
      <c r="P61" s="15">
        <f t="shared" si="29"/>
        <v>25230.92</v>
      </c>
      <c r="Q61" s="16">
        <v>53902.439999999995</v>
      </c>
      <c r="R61" s="17">
        <f t="shared" si="14"/>
        <v>2.1363644290418264</v>
      </c>
      <c r="S61" s="13">
        <f t="shared" si="22"/>
        <v>33</v>
      </c>
      <c r="T61" s="14">
        <v>16</v>
      </c>
      <c r="U61" s="16">
        <f t="shared" si="29"/>
        <v>37846.379999999997</v>
      </c>
      <c r="V61" s="16">
        <v>18349.93</v>
      </c>
      <c r="W61" s="17">
        <f t="shared" si="15"/>
        <v>0.48485297669156208</v>
      </c>
      <c r="X61" s="13">
        <f t="shared" si="23"/>
        <v>22</v>
      </c>
      <c r="Y61" s="14">
        <v>66</v>
      </c>
      <c r="Z61" s="16">
        <v>25230.92</v>
      </c>
      <c r="AA61" s="16">
        <v>75692.31</v>
      </c>
      <c r="AB61" s="17">
        <f t="shared" si="16"/>
        <v>2.999982164740723</v>
      </c>
      <c r="AC61" s="13">
        <f t="shared" si="24"/>
        <v>16.5</v>
      </c>
      <c r="AD61" s="14">
        <v>72</v>
      </c>
      <c r="AE61" s="16">
        <f t="shared" si="29"/>
        <v>18923.189999999999</v>
      </c>
      <c r="AF61" s="16">
        <v>82574.259999999995</v>
      </c>
      <c r="AG61" s="17">
        <f t="shared" si="17"/>
        <v>4.3636543310086724</v>
      </c>
      <c r="AH61" s="13">
        <f t="shared" si="25"/>
        <v>93.5</v>
      </c>
      <c r="AI61" s="14">
        <f t="shared" si="26"/>
        <v>201</v>
      </c>
      <c r="AJ61" s="14">
        <f t="shared" si="27"/>
        <v>107231.41</v>
      </c>
      <c r="AK61" s="14">
        <f t="shared" si="28"/>
        <v>230518.94</v>
      </c>
      <c r="AL61" s="17">
        <f t="shared" si="18"/>
        <v>2.1497333663709166</v>
      </c>
      <c r="AM61" s="12"/>
    </row>
    <row r="62" spans="1:39" x14ac:dyDescent="0.3">
      <c r="A62" s="26" t="s">
        <v>44</v>
      </c>
      <c r="B62" s="27" t="s">
        <v>42</v>
      </c>
      <c r="C62" s="27" t="s">
        <v>34</v>
      </c>
      <c r="D62" s="28">
        <v>1</v>
      </c>
      <c r="E62" s="28"/>
      <c r="F62" s="28">
        <f t="shared" si="1"/>
        <v>1</v>
      </c>
      <c r="G62" s="28">
        <v>88510720</v>
      </c>
      <c r="H62" s="27" t="s">
        <v>17</v>
      </c>
      <c r="I62" s="29">
        <v>1310.4000000000001</v>
      </c>
      <c r="J62" s="29">
        <v>22</v>
      </c>
      <c r="K62" s="29">
        <f t="shared" si="2"/>
        <v>22</v>
      </c>
      <c r="L62" s="27">
        <f t="shared" si="3"/>
        <v>110</v>
      </c>
      <c r="M62" s="30">
        <f t="shared" si="4"/>
        <v>144144</v>
      </c>
      <c r="N62" s="13">
        <f t="shared" si="20"/>
        <v>22</v>
      </c>
      <c r="O62" s="14">
        <v>0</v>
      </c>
      <c r="P62" s="15">
        <f t="shared" si="29"/>
        <v>28828.800000000003</v>
      </c>
      <c r="Q62" s="16">
        <v>0</v>
      </c>
      <c r="R62" s="17">
        <f t="shared" si="14"/>
        <v>0</v>
      </c>
      <c r="S62" s="13">
        <f t="shared" si="22"/>
        <v>32.999999999999993</v>
      </c>
      <c r="T62" s="14">
        <v>5</v>
      </c>
      <c r="U62" s="16">
        <f t="shared" si="29"/>
        <v>43243.199999999997</v>
      </c>
      <c r="V62" s="16">
        <v>6554.04</v>
      </c>
      <c r="W62" s="17">
        <f t="shared" si="15"/>
        <v>0.15156232656232657</v>
      </c>
      <c r="X62" s="13">
        <f t="shared" si="23"/>
        <v>22</v>
      </c>
      <c r="Y62" s="14">
        <v>47</v>
      </c>
      <c r="Z62" s="16">
        <v>28828.800000000003</v>
      </c>
      <c r="AA62" s="16">
        <v>61607.149999999994</v>
      </c>
      <c r="AB62" s="17">
        <f t="shared" si="16"/>
        <v>2.1370001526251521</v>
      </c>
      <c r="AC62" s="13">
        <f t="shared" si="24"/>
        <v>16.499999999999996</v>
      </c>
      <c r="AD62" s="14">
        <v>90</v>
      </c>
      <c r="AE62" s="16">
        <f t="shared" si="29"/>
        <v>21621.599999999999</v>
      </c>
      <c r="AF62" s="16">
        <v>117971.79999999999</v>
      </c>
      <c r="AG62" s="17">
        <f t="shared" si="17"/>
        <v>5.4562012062012064</v>
      </c>
      <c r="AH62" s="13">
        <f t="shared" si="25"/>
        <v>93.5</v>
      </c>
      <c r="AI62" s="14">
        <f t="shared" si="26"/>
        <v>142</v>
      </c>
      <c r="AJ62" s="14">
        <f t="shared" si="27"/>
        <v>122522.4</v>
      </c>
      <c r="AK62" s="14">
        <f t="shared" si="28"/>
        <v>186132.99</v>
      </c>
      <c r="AL62" s="17">
        <f t="shared" si="18"/>
        <v>1.5191751875575406</v>
      </c>
      <c r="AM62" s="12"/>
    </row>
    <row r="63" spans="1:39" x14ac:dyDescent="0.3">
      <c r="A63" s="26" t="s">
        <v>44</v>
      </c>
      <c r="B63" s="27" t="s">
        <v>42</v>
      </c>
      <c r="C63" s="27" t="s">
        <v>34</v>
      </c>
      <c r="D63" s="28">
        <v>1</v>
      </c>
      <c r="E63" s="28"/>
      <c r="F63" s="28">
        <f t="shared" si="1"/>
        <v>1</v>
      </c>
      <c r="G63" s="28">
        <v>88510704</v>
      </c>
      <c r="H63" s="27" t="s">
        <v>18</v>
      </c>
      <c r="I63" s="29">
        <v>1474.71</v>
      </c>
      <c r="J63" s="29">
        <v>11</v>
      </c>
      <c r="K63" s="29">
        <f t="shared" si="2"/>
        <v>11</v>
      </c>
      <c r="L63" s="27">
        <f t="shared" si="3"/>
        <v>55</v>
      </c>
      <c r="M63" s="30">
        <f t="shared" si="4"/>
        <v>81109.05</v>
      </c>
      <c r="N63" s="13">
        <f t="shared" si="20"/>
        <v>11</v>
      </c>
      <c r="O63" s="14">
        <v>0</v>
      </c>
      <c r="P63" s="15">
        <f t="shared" si="29"/>
        <v>16221.810000000001</v>
      </c>
      <c r="Q63" s="16">
        <v>0</v>
      </c>
      <c r="R63" s="17">
        <f t="shared" si="14"/>
        <v>0</v>
      </c>
      <c r="S63" s="13">
        <f t="shared" si="22"/>
        <v>16.5</v>
      </c>
      <c r="T63" s="14">
        <v>11</v>
      </c>
      <c r="U63" s="16">
        <f t="shared" si="29"/>
        <v>24332.715</v>
      </c>
      <c r="V63" s="16">
        <v>16221.86</v>
      </c>
      <c r="W63" s="17">
        <f t="shared" si="15"/>
        <v>0.66666872151340284</v>
      </c>
      <c r="X63" s="13">
        <f t="shared" si="23"/>
        <v>11</v>
      </c>
      <c r="Y63" s="14">
        <v>12</v>
      </c>
      <c r="Z63" s="16">
        <v>16221.810000000001</v>
      </c>
      <c r="AA63" s="16">
        <v>17696.48</v>
      </c>
      <c r="AB63" s="17">
        <f t="shared" si="16"/>
        <v>1.0909066250930073</v>
      </c>
      <c r="AC63" s="13">
        <f t="shared" si="24"/>
        <v>8.25</v>
      </c>
      <c r="AD63" s="14">
        <v>36</v>
      </c>
      <c r="AE63" s="16">
        <f t="shared" si="29"/>
        <v>12166.3575</v>
      </c>
      <c r="AF63" s="16">
        <v>53089.47</v>
      </c>
      <c r="AG63" s="17">
        <f t="shared" si="17"/>
        <v>4.3636289661881138</v>
      </c>
      <c r="AH63" s="13">
        <f t="shared" si="25"/>
        <v>46.75</v>
      </c>
      <c r="AI63" s="14">
        <f t="shared" si="26"/>
        <v>59</v>
      </c>
      <c r="AJ63" s="14">
        <f t="shared" si="27"/>
        <v>68942.692500000005</v>
      </c>
      <c r="AK63" s="14">
        <f t="shared" si="28"/>
        <v>87007.81</v>
      </c>
      <c r="AL63" s="17">
        <f t="shared" si="18"/>
        <v>1.262030925177458</v>
      </c>
      <c r="AM63" s="12"/>
    </row>
    <row r="64" spans="1:39" x14ac:dyDescent="0.3">
      <c r="A64" s="26" t="s">
        <v>45</v>
      </c>
      <c r="B64" s="27" t="s">
        <v>46</v>
      </c>
      <c r="C64" s="27" t="s">
        <v>47</v>
      </c>
      <c r="D64" s="28">
        <v>1</v>
      </c>
      <c r="E64" s="28"/>
      <c r="F64" s="28">
        <f t="shared" si="1"/>
        <v>1</v>
      </c>
      <c r="G64" s="28">
        <v>88510739</v>
      </c>
      <c r="H64" s="27" t="s">
        <v>16</v>
      </c>
      <c r="I64" s="29">
        <v>1146.8599999999999</v>
      </c>
      <c r="J64" s="29">
        <v>28</v>
      </c>
      <c r="K64" s="29">
        <f t="shared" si="2"/>
        <v>28</v>
      </c>
      <c r="L64" s="27">
        <f t="shared" si="3"/>
        <v>140</v>
      </c>
      <c r="M64" s="30">
        <f t="shared" si="4"/>
        <v>160560.4</v>
      </c>
      <c r="N64" s="13">
        <f t="shared" si="20"/>
        <v>28.000000000000004</v>
      </c>
      <c r="O64" s="14">
        <v>90</v>
      </c>
      <c r="P64" s="15">
        <f t="shared" si="29"/>
        <v>32112.080000000002</v>
      </c>
      <c r="Q64" s="16">
        <v>103218.90000000002</v>
      </c>
      <c r="R64" s="17">
        <f t="shared" si="14"/>
        <v>3.2143324256790597</v>
      </c>
      <c r="S64" s="13">
        <f t="shared" si="22"/>
        <v>42</v>
      </c>
      <c r="T64" s="14">
        <v>72</v>
      </c>
      <c r="U64" s="16">
        <f t="shared" si="29"/>
        <v>48168.119999999995</v>
      </c>
      <c r="V64" s="16">
        <v>82574.450000000012</v>
      </c>
      <c r="W64" s="17">
        <f t="shared" si="15"/>
        <v>1.7142967174139248</v>
      </c>
      <c r="X64" s="13">
        <f t="shared" si="23"/>
        <v>28.000000000000004</v>
      </c>
      <c r="Y64" s="14">
        <v>0</v>
      </c>
      <c r="Z64" s="16">
        <v>32112.080000000002</v>
      </c>
      <c r="AA64" s="16">
        <v>0</v>
      </c>
      <c r="AB64" s="17">
        <f t="shared" si="16"/>
        <v>0</v>
      </c>
      <c r="AC64" s="13">
        <f t="shared" si="24"/>
        <v>21</v>
      </c>
      <c r="AD64" s="14">
        <v>0</v>
      </c>
      <c r="AE64" s="16">
        <f t="shared" si="29"/>
        <v>24084.059999999998</v>
      </c>
      <c r="AF64" s="16">
        <v>0</v>
      </c>
      <c r="AG64" s="17">
        <f t="shared" si="17"/>
        <v>0</v>
      </c>
      <c r="AH64" s="13">
        <f t="shared" si="25"/>
        <v>119</v>
      </c>
      <c r="AI64" s="14">
        <f t="shared" si="26"/>
        <v>162</v>
      </c>
      <c r="AJ64" s="14">
        <f t="shared" si="27"/>
        <v>136476.34</v>
      </c>
      <c r="AK64" s="14">
        <f t="shared" si="28"/>
        <v>185793.35000000003</v>
      </c>
      <c r="AL64" s="17">
        <f t="shared" si="18"/>
        <v>1.3613594121882229</v>
      </c>
      <c r="AM64" s="12"/>
    </row>
    <row r="65" spans="1:39" x14ac:dyDescent="0.3">
      <c r="A65" s="26" t="s">
        <v>45</v>
      </c>
      <c r="B65" s="27" t="s">
        <v>46</v>
      </c>
      <c r="C65" s="27" t="s">
        <v>47</v>
      </c>
      <c r="D65" s="28">
        <v>1</v>
      </c>
      <c r="E65" s="28"/>
      <c r="F65" s="28">
        <f t="shared" si="1"/>
        <v>1</v>
      </c>
      <c r="G65" s="28">
        <v>88510720</v>
      </c>
      <c r="H65" s="27" t="s">
        <v>17</v>
      </c>
      <c r="I65" s="29">
        <v>1310.4000000000001</v>
      </c>
      <c r="J65" s="29">
        <v>28</v>
      </c>
      <c r="K65" s="29">
        <f t="shared" si="2"/>
        <v>28</v>
      </c>
      <c r="L65" s="27">
        <f t="shared" si="3"/>
        <v>140</v>
      </c>
      <c r="M65" s="30">
        <f t="shared" si="4"/>
        <v>183456</v>
      </c>
      <c r="N65" s="13">
        <f t="shared" si="20"/>
        <v>28</v>
      </c>
      <c r="O65" s="14">
        <v>0</v>
      </c>
      <c r="P65" s="15">
        <f t="shared" si="29"/>
        <v>36691.200000000004</v>
      </c>
      <c r="Q65" s="16">
        <v>0</v>
      </c>
      <c r="R65" s="17">
        <f t="shared" si="14"/>
        <v>0</v>
      </c>
      <c r="S65" s="13">
        <f t="shared" si="22"/>
        <v>41.999999999999993</v>
      </c>
      <c r="T65" s="14">
        <v>24</v>
      </c>
      <c r="U65" s="16">
        <f t="shared" si="29"/>
        <v>55036.799999999996</v>
      </c>
      <c r="V65" s="16">
        <v>31459.09</v>
      </c>
      <c r="W65" s="17">
        <f t="shared" si="15"/>
        <v>0.57160100151171589</v>
      </c>
      <c r="X65" s="13">
        <f t="shared" si="23"/>
        <v>28</v>
      </c>
      <c r="Y65" s="14">
        <v>0</v>
      </c>
      <c r="Z65" s="16">
        <v>36691.200000000004</v>
      </c>
      <c r="AA65" s="16">
        <v>0</v>
      </c>
      <c r="AB65" s="17">
        <f t="shared" si="16"/>
        <v>0</v>
      </c>
      <c r="AC65" s="13">
        <f t="shared" si="24"/>
        <v>20.999999999999996</v>
      </c>
      <c r="AD65" s="14">
        <v>0</v>
      </c>
      <c r="AE65" s="16">
        <f t="shared" si="29"/>
        <v>27518.399999999998</v>
      </c>
      <c r="AF65" s="16">
        <v>0</v>
      </c>
      <c r="AG65" s="17">
        <f t="shared" si="17"/>
        <v>0</v>
      </c>
      <c r="AH65" s="13">
        <f t="shared" si="25"/>
        <v>119</v>
      </c>
      <c r="AI65" s="14">
        <f t="shared" si="26"/>
        <v>24</v>
      </c>
      <c r="AJ65" s="14">
        <f t="shared" si="27"/>
        <v>155937.60000000001</v>
      </c>
      <c r="AK65" s="14">
        <f t="shared" si="28"/>
        <v>31459.09</v>
      </c>
      <c r="AL65" s="17">
        <f t="shared" si="18"/>
        <v>0.20174152994531144</v>
      </c>
      <c r="AM65" s="12"/>
    </row>
    <row r="66" spans="1:39" x14ac:dyDescent="0.3">
      <c r="A66" s="26" t="s">
        <v>45</v>
      </c>
      <c r="B66" s="27" t="s">
        <v>46</v>
      </c>
      <c r="C66" s="27" t="s">
        <v>47</v>
      </c>
      <c r="D66" s="28">
        <v>1</v>
      </c>
      <c r="E66" s="28"/>
      <c r="F66" s="28">
        <f t="shared" si="1"/>
        <v>1</v>
      </c>
      <c r="G66" s="28">
        <v>88510704</v>
      </c>
      <c r="H66" s="27" t="s">
        <v>18</v>
      </c>
      <c r="I66" s="29">
        <v>1474.71</v>
      </c>
      <c r="J66" s="29">
        <v>14</v>
      </c>
      <c r="K66" s="29">
        <f t="shared" si="2"/>
        <v>14</v>
      </c>
      <c r="L66" s="27">
        <f t="shared" si="3"/>
        <v>70</v>
      </c>
      <c r="M66" s="30">
        <f t="shared" si="4"/>
        <v>103229.7</v>
      </c>
      <c r="N66" s="13">
        <f t="shared" si="20"/>
        <v>14.000000000000002</v>
      </c>
      <c r="O66" s="14">
        <v>0</v>
      </c>
      <c r="P66" s="15">
        <f t="shared" si="29"/>
        <v>20645.940000000002</v>
      </c>
      <c r="Q66" s="16">
        <v>0</v>
      </c>
      <c r="R66" s="17">
        <f t="shared" si="14"/>
        <v>0</v>
      </c>
      <c r="S66" s="13">
        <f t="shared" si="22"/>
        <v>20.999999999999996</v>
      </c>
      <c r="T66" s="14">
        <v>18</v>
      </c>
      <c r="U66" s="16">
        <f t="shared" si="29"/>
        <v>30968.909999999996</v>
      </c>
      <c r="V66" s="16">
        <v>26544.899999999998</v>
      </c>
      <c r="W66" s="17">
        <f t="shared" si="15"/>
        <v>0.85714673199670255</v>
      </c>
      <c r="X66" s="13">
        <f t="shared" si="23"/>
        <v>14.000000000000002</v>
      </c>
      <c r="Y66" s="14">
        <v>0</v>
      </c>
      <c r="Z66" s="16">
        <v>20645.940000000002</v>
      </c>
      <c r="AA66" s="16">
        <v>0</v>
      </c>
      <c r="AB66" s="17">
        <f t="shared" si="16"/>
        <v>0</v>
      </c>
      <c r="AC66" s="13">
        <f t="shared" si="24"/>
        <v>10.499999999999998</v>
      </c>
      <c r="AD66" s="14">
        <v>0</v>
      </c>
      <c r="AE66" s="16">
        <f t="shared" si="29"/>
        <v>15484.454999999998</v>
      </c>
      <c r="AF66" s="16">
        <v>0</v>
      </c>
      <c r="AG66" s="17">
        <f t="shared" si="17"/>
        <v>0</v>
      </c>
      <c r="AH66" s="13">
        <f t="shared" si="25"/>
        <v>59.5</v>
      </c>
      <c r="AI66" s="14">
        <f t="shared" si="26"/>
        <v>18</v>
      </c>
      <c r="AJ66" s="14">
        <f t="shared" si="27"/>
        <v>87745.24500000001</v>
      </c>
      <c r="AK66" s="14">
        <f t="shared" si="28"/>
        <v>26544.899999999998</v>
      </c>
      <c r="AL66" s="17">
        <f t="shared" si="18"/>
        <v>0.30252237599883613</v>
      </c>
      <c r="AM66" s="12"/>
    </row>
    <row r="67" spans="1:39" x14ac:dyDescent="0.3">
      <c r="A67" s="26" t="s">
        <v>48</v>
      </c>
      <c r="B67" s="27" t="s">
        <v>46</v>
      </c>
      <c r="C67" s="27" t="s">
        <v>47</v>
      </c>
      <c r="D67" s="28">
        <v>1</v>
      </c>
      <c r="E67" s="28"/>
      <c r="F67" s="28">
        <f t="shared" si="1"/>
        <v>1</v>
      </c>
      <c r="G67" s="28">
        <v>88510739</v>
      </c>
      <c r="H67" s="27" t="s">
        <v>16</v>
      </c>
      <c r="I67" s="29">
        <v>1146.8599999999999</v>
      </c>
      <c r="J67" s="29">
        <v>22</v>
      </c>
      <c r="K67" s="29">
        <f t="shared" si="2"/>
        <v>22</v>
      </c>
      <c r="L67" s="27">
        <f t="shared" si="3"/>
        <v>110</v>
      </c>
      <c r="M67" s="30">
        <f t="shared" si="4"/>
        <v>126154.59999999999</v>
      </c>
      <c r="N67" s="13">
        <f t="shared" si="20"/>
        <v>22</v>
      </c>
      <c r="O67" s="14">
        <v>114</v>
      </c>
      <c r="P67" s="15">
        <f t="shared" si="29"/>
        <v>25230.92</v>
      </c>
      <c r="Q67" s="16">
        <v>130742.94</v>
      </c>
      <c r="R67" s="17">
        <f t="shared" si="14"/>
        <v>5.1818538523367366</v>
      </c>
      <c r="S67" s="13">
        <f t="shared" si="22"/>
        <v>33</v>
      </c>
      <c r="T67" s="14">
        <v>0</v>
      </c>
      <c r="U67" s="16">
        <f t="shared" si="29"/>
        <v>37846.379999999997</v>
      </c>
      <c r="V67" s="16">
        <v>0</v>
      </c>
      <c r="W67" s="17">
        <f t="shared" si="15"/>
        <v>0</v>
      </c>
      <c r="X67" s="13">
        <f t="shared" si="23"/>
        <v>22</v>
      </c>
      <c r="Y67" s="14">
        <v>0</v>
      </c>
      <c r="Z67" s="16">
        <v>25230.92</v>
      </c>
      <c r="AA67" s="16">
        <v>0</v>
      </c>
      <c r="AB67" s="17">
        <f t="shared" si="16"/>
        <v>0</v>
      </c>
      <c r="AC67" s="13">
        <f t="shared" si="24"/>
        <v>16.5</v>
      </c>
      <c r="AD67" s="14">
        <v>22</v>
      </c>
      <c r="AE67" s="16">
        <f t="shared" si="29"/>
        <v>18923.189999999999</v>
      </c>
      <c r="AF67" s="16">
        <v>25230.649999999998</v>
      </c>
      <c r="AG67" s="17">
        <f t="shared" si="17"/>
        <v>1.3333190651259117</v>
      </c>
      <c r="AH67" s="13">
        <f t="shared" si="25"/>
        <v>93.5</v>
      </c>
      <c r="AI67" s="14">
        <f t="shared" si="26"/>
        <v>136</v>
      </c>
      <c r="AJ67" s="14">
        <f t="shared" si="27"/>
        <v>107231.41</v>
      </c>
      <c r="AK67" s="14">
        <f t="shared" si="28"/>
        <v>155973.59</v>
      </c>
      <c r="AL67" s="17">
        <f t="shared" si="18"/>
        <v>1.454551329689687</v>
      </c>
      <c r="AM67" s="12"/>
    </row>
    <row r="68" spans="1:39" x14ac:dyDescent="0.3">
      <c r="A68" s="26" t="s">
        <v>48</v>
      </c>
      <c r="B68" s="27" t="s">
        <v>46</v>
      </c>
      <c r="C68" s="27" t="s">
        <v>47</v>
      </c>
      <c r="D68" s="28">
        <v>1</v>
      </c>
      <c r="E68" s="28"/>
      <c r="F68" s="28">
        <f t="shared" ref="F68:F120" si="30">SUM(D68:E68)</f>
        <v>1</v>
      </c>
      <c r="G68" s="28">
        <v>88510720</v>
      </c>
      <c r="H68" s="27" t="s">
        <v>17</v>
      </c>
      <c r="I68" s="29">
        <v>1310.4000000000001</v>
      </c>
      <c r="J68" s="29">
        <v>22</v>
      </c>
      <c r="K68" s="29">
        <f t="shared" ref="K68:K120" si="31">+J68*F68</f>
        <v>22</v>
      </c>
      <c r="L68" s="27">
        <f t="shared" ref="L68:L120" si="32">+K68*5</f>
        <v>110</v>
      </c>
      <c r="M68" s="30">
        <f t="shared" ref="M68:M120" si="33">+L68*I68</f>
        <v>144144</v>
      </c>
      <c r="N68" s="13">
        <f t="shared" ref="N68:N99" si="34">+P68/$I68</f>
        <v>22</v>
      </c>
      <c r="O68" s="14">
        <v>0</v>
      </c>
      <c r="P68" s="15">
        <f t="shared" ref="P68:AE83" si="35">$M68*P$2</f>
        <v>28828.800000000003</v>
      </c>
      <c r="Q68" s="16">
        <v>0</v>
      </c>
      <c r="R68" s="17">
        <f t="shared" si="14"/>
        <v>0</v>
      </c>
      <c r="S68" s="13">
        <f t="shared" ref="S68:S99" si="36">+U68/$I68</f>
        <v>32.999999999999993</v>
      </c>
      <c r="T68" s="14">
        <v>12</v>
      </c>
      <c r="U68" s="16">
        <f t="shared" si="35"/>
        <v>43243.199999999997</v>
      </c>
      <c r="V68" s="16">
        <v>15729.42</v>
      </c>
      <c r="W68" s="17">
        <f t="shared" si="15"/>
        <v>0.36374320124320125</v>
      </c>
      <c r="X68" s="13">
        <f t="shared" ref="X68:X99" si="37">+Z68/$I68</f>
        <v>22</v>
      </c>
      <c r="Y68" s="14">
        <v>0</v>
      </c>
      <c r="Z68" s="16">
        <v>28828.800000000003</v>
      </c>
      <c r="AA68" s="16">
        <v>0</v>
      </c>
      <c r="AB68" s="17">
        <f t="shared" si="16"/>
        <v>0</v>
      </c>
      <c r="AC68" s="13">
        <f t="shared" ref="AC68:AC99" si="38">+AE68/$I68</f>
        <v>16.499999999999996</v>
      </c>
      <c r="AD68" s="14">
        <v>30</v>
      </c>
      <c r="AE68" s="16">
        <f t="shared" si="35"/>
        <v>21621.599999999999</v>
      </c>
      <c r="AF68" s="16">
        <v>39323.58</v>
      </c>
      <c r="AG68" s="17">
        <f t="shared" si="17"/>
        <v>1.8187173937173939</v>
      </c>
      <c r="AH68" s="13">
        <f t="shared" ref="AH68:AH99" si="39">+N68+S68+X68+AC68</f>
        <v>93.5</v>
      </c>
      <c r="AI68" s="14">
        <f t="shared" ref="AI68:AI99" si="40">+O68+T68+Y68+AD68</f>
        <v>42</v>
      </c>
      <c r="AJ68" s="14">
        <f t="shared" ref="AJ68:AJ99" si="41">+P68+U68+Z68+AE68</f>
        <v>122522.4</v>
      </c>
      <c r="AK68" s="14">
        <f t="shared" ref="AK68:AK99" si="42">+Q68+V68+AA68+AF68</f>
        <v>55053</v>
      </c>
      <c r="AL68" s="17">
        <f t="shared" si="18"/>
        <v>0.44933008168302291</v>
      </c>
      <c r="AM68" s="12"/>
    </row>
    <row r="69" spans="1:39" x14ac:dyDescent="0.3">
      <c r="A69" s="26" t="s">
        <v>48</v>
      </c>
      <c r="B69" s="27" t="s">
        <v>46</v>
      </c>
      <c r="C69" s="27" t="s">
        <v>47</v>
      </c>
      <c r="D69" s="28">
        <v>1</v>
      </c>
      <c r="E69" s="28"/>
      <c r="F69" s="28">
        <f t="shared" si="30"/>
        <v>1</v>
      </c>
      <c r="G69" s="28">
        <v>88510704</v>
      </c>
      <c r="H69" s="27" t="s">
        <v>18</v>
      </c>
      <c r="I69" s="29">
        <v>1474.71</v>
      </c>
      <c r="J69" s="29">
        <v>11</v>
      </c>
      <c r="K69" s="29">
        <f t="shared" si="31"/>
        <v>11</v>
      </c>
      <c r="L69" s="27">
        <f t="shared" si="32"/>
        <v>55</v>
      </c>
      <c r="M69" s="30">
        <f t="shared" si="33"/>
        <v>81109.05</v>
      </c>
      <c r="N69" s="13">
        <f t="shared" si="34"/>
        <v>11</v>
      </c>
      <c r="O69" s="14">
        <v>0</v>
      </c>
      <c r="P69" s="15">
        <f t="shared" si="35"/>
        <v>16221.810000000001</v>
      </c>
      <c r="Q69" s="16">
        <v>0</v>
      </c>
      <c r="R69" s="17">
        <f t="shared" ref="R69:R120" si="43">+Q69/P69</f>
        <v>0</v>
      </c>
      <c r="S69" s="13">
        <f t="shared" si="36"/>
        <v>16.5</v>
      </c>
      <c r="T69" s="14">
        <v>12</v>
      </c>
      <c r="U69" s="16">
        <f t="shared" si="35"/>
        <v>24332.715</v>
      </c>
      <c r="V69" s="16">
        <v>17696.46</v>
      </c>
      <c r="W69" s="17">
        <f t="shared" ref="W69:W120" si="44">+V69/U69</f>
        <v>0.72727026145664386</v>
      </c>
      <c r="X69" s="13">
        <f t="shared" si="37"/>
        <v>11</v>
      </c>
      <c r="Y69" s="14">
        <v>10</v>
      </c>
      <c r="Z69" s="16">
        <v>16221.810000000001</v>
      </c>
      <c r="AA69" s="16">
        <v>14747.13</v>
      </c>
      <c r="AB69" s="17">
        <f t="shared" ref="AB69:AB120" si="45">+AA69/Z69</f>
        <v>0.90909275845297155</v>
      </c>
      <c r="AC69" s="13">
        <f t="shared" si="38"/>
        <v>8.25</v>
      </c>
      <c r="AD69" s="14">
        <v>18</v>
      </c>
      <c r="AE69" s="16">
        <f t="shared" si="35"/>
        <v>12166.3575</v>
      </c>
      <c r="AF69" s="16">
        <v>26544.65</v>
      </c>
      <c r="AG69" s="17">
        <f t="shared" ref="AG69:AG120" si="46">+AF69/AE69</f>
        <v>2.1818074966151539</v>
      </c>
      <c r="AH69" s="13">
        <f t="shared" si="39"/>
        <v>46.75</v>
      </c>
      <c r="AI69" s="14">
        <f t="shared" si="40"/>
        <v>40</v>
      </c>
      <c r="AJ69" s="14">
        <f t="shared" si="41"/>
        <v>68942.692500000005</v>
      </c>
      <c r="AK69" s="14">
        <f t="shared" si="42"/>
        <v>58988.24</v>
      </c>
      <c r="AL69" s="17">
        <f t="shared" ref="AL69:AL120" si="47">+AK69/AJ69</f>
        <v>0.85561265249395346</v>
      </c>
      <c r="AM69" s="12"/>
    </row>
    <row r="70" spans="1:39" x14ac:dyDescent="0.3">
      <c r="A70" s="26" t="s">
        <v>49</v>
      </c>
      <c r="B70" s="27" t="s">
        <v>46</v>
      </c>
      <c r="C70" s="27" t="s">
        <v>47</v>
      </c>
      <c r="D70" s="28">
        <v>4</v>
      </c>
      <c r="E70" s="28">
        <v>4</v>
      </c>
      <c r="F70" s="28">
        <f t="shared" si="30"/>
        <v>8</v>
      </c>
      <c r="G70" s="28">
        <v>88510739</v>
      </c>
      <c r="H70" s="27" t="s">
        <v>16</v>
      </c>
      <c r="I70" s="29">
        <v>1146.8599999999999</v>
      </c>
      <c r="J70" s="29">
        <v>34</v>
      </c>
      <c r="K70" s="29">
        <f t="shared" si="31"/>
        <v>272</v>
      </c>
      <c r="L70" s="27">
        <f t="shared" si="32"/>
        <v>1360</v>
      </c>
      <c r="M70" s="30">
        <f t="shared" si="33"/>
        <v>1559729.5999999999</v>
      </c>
      <c r="N70" s="13">
        <f t="shared" si="34"/>
        <v>272</v>
      </c>
      <c r="O70" s="14">
        <v>618</v>
      </c>
      <c r="P70" s="15">
        <f t="shared" si="35"/>
        <v>311945.92</v>
      </c>
      <c r="Q70" s="16">
        <v>708763.39000000013</v>
      </c>
      <c r="R70" s="17">
        <f t="shared" si="43"/>
        <v>2.2720713577532932</v>
      </c>
      <c r="S70" s="13">
        <f t="shared" si="36"/>
        <v>408</v>
      </c>
      <c r="T70" s="14">
        <v>204</v>
      </c>
      <c r="U70" s="16">
        <f t="shared" si="35"/>
        <v>467918.87999999995</v>
      </c>
      <c r="V70" s="16">
        <v>233959.35</v>
      </c>
      <c r="W70" s="17">
        <f t="shared" si="44"/>
        <v>0.49999980765896868</v>
      </c>
      <c r="X70" s="13">
        <f t="shared" si="37"/>
        <v>272</v>
      </c>
      <c r="Y70" s="14">
        <v>216</v>
      </c>
      <c r="Z70" s="16">
        <v>311945.92</v>
      </c>
      <c r="AA70" s="16">
        <v>247722.33</v>
      </c>
      <c r="AB70" s="17">
        <f t="shared" si="45"/>
        <v>0.79411947429862206</v>
      </c>
      <c r="AC70" s="13">
        <f t="shared" si="38"/>
        <v>204</v>
      </c>
      <c r="AD70" s="14">
        <v>372</v>
      </c>
      <c r="AE70" s="16">
        <f t="shared" si="35"/>
        <v>233959.43999999997</v>
      </c>
      <c r="AF70" s="16">
        <v>426631.20999999996</v>
      </c>
      <c r="AG70" s="17">
        <f t="shared" si="46"/>
        <v>1.8235263770506547</v>
      </c>
      <c r="AH70" s="13">
        <f t="shared" si="39"/>
        <v>1156</v>
      </c>
      <c r="AI70" s="14">
        <f t="shared" si="40"/>
        <v>1410</v>
      </c>
      <c r="AJ70" s="14">
        <f t="shared" si="41"/>
        <v>1325770.1599999999</v>
      </c>
      <c r="AK70" s="14">
        <f t="shared" si="42"/>
        <v>1617076.28</v>
      </c>
      <c r="AL70" s="17">
        <f t="shared" si="47"/>
        <v>1.2197259591360845</v>
      </c>
      <c r="AM70" s="12"/>
    </row>
    <row r="71" spans="1:39" x14ac:dyDescent="0.3">
      <c r="A71" s="26" t="s">
        <v>49</v>
      </c>
      <c r="B71" s="27" t="s">
        <v>46</v>
      </c>
      <c r="C71" s="27" t="s">
        <v>47</v>
      </c>
      <c r="D71" s="28">
        <v>4</v>
      </c>
      <c r="E71" s="28">
        <v>4</v>
      </c>
      <c r="F71" s="28">
        <f t="shared" si="30"/>
        <v>8</v>
      </c>
      <c r="G71" s="28">
        <v>88510720</v>
      </c>
      <c r="H71" s="27" t="s">
        <v>17</v>
      </c>
      <c r="I71" s="29">
        <v>1310.4000000000001</v>
      </c>
      <c r="J71" s="29">
        <v>34</v>
      </c>
      <c r="K71" s="29">
        <f t="shared" si="31"/>
        <v>272</v>
      </c>
      <c r="L71" s="27">
        <f t="shared" si="32"/>
        <v>1360</v>
      </c>
      <c r="M71" s="30">
        <f t="shared" si="33"/>
        <v>1782144.0000000002</v>
      </c>
      <c r="N71" s="13">
        <f t="shared" si="34"/>
        <v>272</v>
      </c>
      <c r="O71" s="14">
        <v>204</v>
      </c>
      <c r="P71" s="15">
        <f t="shared" si="35"/>
        <v>356428.80000000005</v>
      </c>
      <c r="Q71" s="16">
        <v>267400.87</v>
      </c>
      <c r="R71" s="17">
        <f t="shared" si="43"/>
        <v>0.75022240065898138</v>
      </c>
      <c r="S71" s="13">
        <f t="shared" si="36"/>
        <v>408</v>
      </c>
      <c r="T71" s="14">
        <v>78</v>
      </c>
      <c r="U71" s="16">
        <f t="shared" si="35"/>
        <v>534643.20000000007</v>
      </c>
      <c r="V71" s="16">
        <v>102242.19</v>
      </c>
      <c r="W71" s="17">
        <f t="shared" si="44"/>
        <v>0.19123443447891975</v>
      </c>
      <c r="X71" s="13">
        <f t="shared" si="37"/>
        <v>272</v>
      </c>
      <c r="Y71" s="14">
        <v>90</v>
      </c>
      <c r="Z71" s="16">
        <v>356428.80000000005</v>
      </c>
      <c r="AA71" s="16">
        <v>117971.45999999999</v>
      </c>
      <c r="AB71" s="17">
        <f t="shared" si="45"/>
        <v>0.33098183985132507</v>
      </c>
      <c r="AC71" s="13">
        <f t="shared" si="38"/>
        <v>204</v>
      </c>
      <c r="AD71" s="14">
        <v>126</v>
      </c>
      <c r="AE71" s="16">
        <f t="shared" si="35"/>
        <v>267321.60000000003</v>
      </c>
      <c r="AF71" s="16">
        <v>165159.16</v>
      </c>
      <c r="AG71" s="17">
        <f t="shared" si="46"/>
        <v>0.61782946084416668</v>
      </c>
      <c r="AH71" s="13">
        <f t="shared" si="39"/>
        <v>1156</v>
      </c>
      <c r="AI71" s="14">
        <f t="shared" si="40"/>
        <v>498</v>
      </c>
      <c r="AJ71" s="14">
        <f t="shared" si="41"/>
        <v>1514822.4000000004</v>
      </c>
      <c r="AK71" s="14">
        <f t="shared" si="42"/>
        <v>652773.68000000005</v>
      </c>
      <c r="AL71" s="17">
        <f t="shared" si="47"/>
        <v>0.43092423243807321</v>
      </c>
      <c r="AM71" s="12"/>
    </row>
    <row r="72" spans="1:39" x14ac:dyDescent="0.3">
      <c r="A72" s="26" t="s">
        <v>49</v>
      </c>
      <c r="B72" s="27" t="s">
        <v>46</v>
      </c>
      <c r="C72" s="27" t="s">
        <v>47</v>
      </c>
      <c r="D72" s="28">
        <v>4</v>
      </c>
      <c r="E72" s="28">
        <v>4</v>
      </c>
      <c r="F72" s="28">
        <f t="shared" si="30"/>
        <v>8</v>
      </c>
      <c r="G72" s="28">
        <v>88510704</v>
      </c>
      <c r="H72" s="27" t="s">
        <v>18</v>
      </c>
      <c r="I72" s="29">
        <v>1474.71</v>
      </c>
      <c r="J72" s="29">
        <v>17</v>
      </c>
      <c r="K72" s="29">
        <f t="shared" si="31"/>
        <v>136</v>
      </c>
      <c r="L72" s="27">
        <f t="shared" si="32"/>
        <v>680</v>
      </c>
      <c r="M72" s="30">
        <f t="shared" si="33"/>
        <v>1002802.8</v>
      </c>
      <c r="N72" s="13">
        <f t="shared" si="34"/>
        <v>136.00000000000003</v>
      </c>
      <c r="O72" s="14">
        <v>132</v>
      </c>
      <c r="P72" s="15">
        <f t="shared" si="35"/>
        <v>200560.56000000003</v>
      </c>
      <c r="Q72" s="16">
        <v>194661.59</v>
      </c>
      <c r="R72" s="17">
        <f t="shared" si="43"/>
        <v>0.97058758711084558</v>
      </c>
      <c r="S72" s="13">
        <f t="shared" si="36"/>
        <v>204</v>
      </c>
      <c r="T72" s="14">
        <v>36</v>
      </c>
      <c r="U72" s="16">
        <f t="shared" si="35"/>
        <v>300840.84000000003</v>
      </c>
      <c r="V72" s="16">
        <v>53089.86</v>
      </c>
      <c r="W72" s="17">
        <f t="shared" si="44"/>
        <v>0.17647158544032784</v>
      </c>
      <c r="X72" s="13">
        <f t="shared" si="37"/>
        <v>136.00000000000003</v>
      </c>
      <c r="Y72" s="14">
        <v>72</v>
      </c>
      <c r="Z72" s="16">
        <v>200560.56000000003</v>
      </c>
      <c r="AA72" s="16">
        <v>106179.1</v>
      </c>
      <c r="AB72" s="17">
        <f t="shared" si="45"/>
        <v>0.52941166498537895</v>
      </c>
      <c r="AC72" s="13">
        <f t="shared" si="38"/>
        <v>102</v>
      </c>
      <c r="AD72" s="14">
        <v>256</v>
      </c>
      <c r="AE72" s="16">
        <f t="shared" si="35"/>
        <v>150420.42000000001</v>
      </c>
      <c r="AF72" s="16">
        <v>377525.26999999996</v>
      </c>
      <c r="AG72" s="17">
        <f t="shared" si="46"/>
        <v>2.5098006640321833</v>
      </c>
      <c r="AH72" s="13">
        <f t="shared" si="39"/>
        <v>578</v>
      </c>
      <c r="AI72" s="14">
        <f t="shared" si="40"/>
        <v>496</v>
      </c>
      <c r="AJ72" s="14">
        <f t="shared" si="41"/>
        <v>852382.38000000012</v>
      </c>
      <c r="AK72" s="14">
        <f t="shared" si="42"/>
        <v>731455.82000000007</v>
      </c>
      <c r="AL72" s="17">
        <f t="shared" si="47"/>
        <v>0.85813108900725987</v>
      </c>
      <c r="AM72" s="12"/>
    </row>
    <row r="73" spans="1:39" x14ac:dyDescent="0.3">
      <c r="A73" s="26" t="s">
        <v>50</v>
      </c>
      <c r="B73" s="27" t="s">
        <v>46</v>
      </c>
      <c r="C73" s="27" t="s">
        <v>47</v>
      </c>
      <c r="D73" s="28">
        <v>1</v>
      </c>
      <c r="E73" s="28"/>
      <c r="F73" s="28">
        <f t="shared" si="30"/>
        <v>1</v>
      </c>
      <c r="G73" s="28">
        <v>88510739</v>
      </c>
      <c r="H73" s="27" t="s">
        <v>16</v>
      </c>
      <c r="I73" s="29">
        <v>1146.8599999999999</v>
      </c>
      <c r="J73" s="29">
        <v>22</v>
      </c>
      <c r="K73" s="29">
        <f t="shared" si="31"/>
        <v>22</v>
      </c>
      <c r="L73" s="27">
        <f t="shared" si="32"/>
        <v>110</v>
      </c>
      <c r="M73" s="30">
        <f t="shared" si="33"/>
        <v>126154.59999999999</v>
      </c>
      <c r="N73" s="13">
        <f t="shared" si="34"/>
        <v>22</v>
      </c>
      <c r="O73" s="14">
        <v>96</v>
      </c>
      <c r="P73" s="15">
        <f t="shared" si="35"/>
        <v>25230.92</v>
      </c>
      <c r="Q73" s="16">
        <v>110099.16</v>
      </c>
      <c r="R73" s="17">
        <f t="shared" si="43"/>
        <v>4.3636601439820666</v>
      </c>
      <c r="S73" s="13">
        <f t="shared" si="36"/>
        <v>33</v>
      </c>
      <c r="T73" s="14">
        <v>12</v>
      </c>
      <c r="U73" s="16">
        <f t="shared" si="35"/>
        <v>37846.379999999997</v>
      </c>
      <c r="V73" s="16">
        <v>13762.400000000001</v>
      </c>
      <c r="W73" s="17">
        <f t="shared" si="44"/>
        <v>0.3636384774448706</v>
      </c>
      <c r="X73" s="13">
        <f t="shared" si="37"/>
        <v>22</v>
      </c>
      <c r="Y73" s="14">
        <v>12</v>
      </c>
      <c r="Z73" s="16">
        <v>25230.92</v>
      </c>
      <c r="AA73" s="16">
        <v>13762.52</v>
      </c>
      <c r="AB73" s="17">
        <f t="shared" si="45"/>
        <v>0.54546247223644639</v>
      </c>
      <c r="AC73" s="13">
        <f t="shared" si="38"/>
        <v>16.5</v>
      </c>
      <c r="AD73" s="14">
        <v>6</v>
      </c>
      <c r="AE73" s="16">
        <f t="shared" si="35"/>
        <v>18923.189999999999</v>
      </c>
      <c r="AF73" s="16">
        <v>6881.14</v>
      </c>
      <c r="AG73" s="17">
        <f t="shared" si="46"/>
        <v>0.3636353067321102</v>
      </c>
      <c r="AH73" s="13">
        <f t="shared" si="39"/>
        <v>93.5</v>
      </c>
      <c r="AI73" s="14">
        <f t="shared" si="40"/>
        <v>126</v>
      </c>
      <c r="AJ73" s="14">
        <f t="shared" si="41"/>
        <v>107231.41</v>
      </c>
      <c r="AK73" s="14">
        <f t="shared" si="42"/>
        <v>144505.22</v>
      </c>
      <c r="AL73" s="17">
        <f t="shared" si="47"/>
        <v>1.3476016029258591</v>
      </c>
      <c r="AM73" s="12"/>
    </row>
    <row r="74" spans="1:39" x14ac:dyDescent="0.3">
      <c r="A74" s="26" t="s">
        <v>50</v>
      </c>
      <c r="B74" s="27" t="s">
        <v>46</v>
      </c>
      <c r="C74" s="27" t="s">
        <v>47</v>
      </c>
      <c r="D74" s="28">
        <v>1</v>
      </c>
      <c r="E74" s="28"/>
      <c r="F74" s="28">
        <f t="shared" si="30"/>
        <v>1</v>
      </c>
      <c r="G74" s="28">
        <v>88510720</v>
      </c>
      <c r="H74" s="27" t="s">
        <v>17</v>
      </c>
      <c r="I74" s="29">
        <v>1310.4000000000001</v>
      </c>
      <c r="J74" s="29">
        <v>22</v>
      </c>
      <c r="K74" s="29">
        <f t="shared" si="31"/>
        <v>22</v>
      </c>
      <c r="L74" s="27">
        <f t="shared" si="32"/>
        <v>110</v>
      </c>
      <c r="M74" s="30">
        <f t="shared" si="33"/>
        <v>144144</v>
      </c>
      <c r="N74" s="13">
        <f t="shared" si="34"/>
        <v>22</v>
      </c>
      <c r="O74" s="14">
        <v>0</v>
      </c>
      <c r="P74" s="15">
        <f t="shared" si="35"/>
        <v>28828.800000000003</v>
      </c>
      <c r="Q74" s="16">
        <v>0</v>
      </c>
      <c r="R74" s="17">
        <f t="shared" si="43"/>
        <v>0</v>
      </c>
      <c r="S74" s="13">
        <f t="shared" si="36"/>
        <v>32.999999999999993</v>
      </c>
      <c r="T74" s="14">
        <v>18</v>
      </c>
      <c r="U74" s="16">
        <f t="shared" si="35"/>
        <v>43243.199999999997</v>
      </c>
      <c r="V74" s="16">
        <v>23595.43</v>
      </c>
      <c r="W74" s="17">
        <f t="shared" si="44"/>
        <v>0.54564486439486448</v>
      </c>
      <c r="X74" s="13">
        <f t="shared" si="37"/>
        <v>22</v>
      </c>
      <c r="Y74" s="14">
        <v>0</v>
      </c>
      <c r="Z74" s="16">
        <v>28828.800000000003</v>
      </c>
      <c r="AA74" s="16">
        <v>0</v>
      </c>
      <c r="AB74" s="17">
        <f t="shared" si="45"/>
        <v>0</v>
      </c>
      <c r="AC74" s="13">
        <f t="shared" si="38"/>
        <v>16.499999999999996</v>
      </c>
      <c r="AD74" s="14">
        <v>0</v>
      </c>
      <c r="AE74" s="16">
        <f t="shared" si="35"/>
        <v>21621.599999999999</v>
      </c>
      <c r="AF74" s="16">
        <v>0</v>
      </c>
      <c r="AG74" s="17">
        <f t="shared" si="46"/>
        <v>0</v>
      </c>
      <c r="AH74" s="13">
        <f t="shared" si="39"/>
        <v>93.5</v>
      </c>
      <c r="AI74" s="14">
        <f t="shared" si="40"/>
        <v>18</v>
      </c>
      <c r="AJ74" s="14">
        <f t="shared" si="41"/>
        <v>122522.4</v>
      </c>
      <c r="AK74" s="14">
        <f t="shared" si="42"/>
        <v>23595.43</v>
      </c>
      <c r="AL74" s="17">
        <f t="shared" si="47"/>
        <v>0.19258054037465802</v>
      </c>
      <c r="AM74" s="12"/>
    </row>
    <row r="75" spans="1:39" x14ac:dyDescent="0.3">
      <c r="A75" s="26" t="s">
        <v>50</v>
      </c>
      <c r="B75" s="27" t="s">
        <v>46</v>
      </c>
      <c r="C75" s="27" t="s">
        <v>47</v>
      </c>
      <c r="D75" s="28">
        <v>1</v>
      </c>
      <c r="E75" s="28"/>
      <c r="F75" s="28">
        <f t="shared" si="30"/>
        <v>1</v>
      </c>
      <c r="G75" s="28">
        <v>88510704</v>
      </c>
      <c r="H75" s="27" t="s">
        <v>18</v>
      </c>
      <c r="I75" s="29">
        <v>1474.71</v>
      </c>
      <c r="J75" s="29">
        <v>11</v>
      </c>
      <c r="K75" s="29">
        <f t="shared" si="31"/>
        <v>11</v>
      </c>
      <c r="L75" s="27">
        <f t="shared" si="32"/>
        <v>55</v>
      </c>
      <c r="M75" s="30">
        <f t="shared" si="33"/>
        <v>81109.05</v>
      </c>
      <c r="N75" s="13">
        <f t="shared" si="34"/>
        <v>11</v>
      </c>
      <c r="O75" s="14">
        <v>0</v>
      </c>
      <c r="P75" s="15">
        <f t="shared" si="35"/>
        <v>16221.810000000001</v>
      </c>
      <c r="Q75" s="16">
        <v>0</v>
      </c>
      <c r="R75" s="17">
        <f t="shared" si="43"/>
        <v>0</v>
      </c>
      <c r="S75" s="13">
        <f t="shared" si="36"/>
        <v>16.5</v>
      </c>
      <c r="T75" s="14">
        <v>6</v>
      </c>
      <c r="U75" s="16">
        <f t="shared" si="35"/>
        <v>24332.715</v>
      </c>
      <c r="V75" s="16">
        <v>8848.49</v>
      </c>
      <c r="W75" s="17">
        <f t="shared" si="44"/>
        <v>0.36364581593135004</v>
      </c>
      <c r="X75" s="13">
        <f t="shared" si="37"/>
        <v>11</v>
      </c>
      <c r="Y75" s="14">
        <v>0</v>
      </c>
      <c r="Z75" s="16">
        <v>16221.810000000001</v>
      </c>
      <c r="AA75" s="16">
        <v>0</v>
      </c>
      <c r="AB75" s="17">
        <f t="shared" si="45"/>
        <v>0</v>
      </c>
      <c r="AC75" s="13">
        <f t="shared" si="38"/>
        <v>8.25</v>
      </c>
      <c r="AD75" s="14">
        <v>0</v>
      </c>
      <c r="AE75" s="16">
        <f t="shared" si="35"/>
        <v>12166.3575</v>
      </c>
      <c r="AF75" s="16">
        <v>0</v>
      </c>
      <c r="AG75" s="17">
        <f t="shared" si="46"/>
        <v>0</v>
      </c>
      <c r="AH75" s="13">
        <f t="shared" si="39"/>
        <v>46.75</v>
      </c>
      <c r="AI75" s="14">
        <f t="shared" si="40"/>
        <v>6</v>
      </c>
      <c r="AJ75" s="14">
        <f t="shared" si="41"/>
        <v>68942.692500000005</v>
      </c>
      <c r="AK75" s="14">
        <f t="shared" si="42"/>
        <v>8848.49</v>
      </c>
      <c r="AL75" s="17">
        <f t="shared" si="47"/>
        <v>0.12834558209341765</v>
      </c>
      <c r="AM75" s="12"/>
    </row>
    <row r="76" spans="1:39" x14ac:dyDescent="0.3">
      <c r="A76" s="26" t="s">
        <v>51</v>
      </c>
      <c r="B76" s="27" t="s">
        <v>52</v>
      </c>
      <c r="C76" s="27" t="s">
        <v>53</v>
      </c>
      <c r="D76" s="28">
        <v>3</v>
      </c>
      <c r="E76" s="28">
        <v>2</v>
      </c>
      <c r="F76" s="28">
        <f t="shared" si="30"/>
        <v>5</v>
      </c>
      <c r="G76" s="28">
        <v>88510739</v>
      </c>
      <c r="H76" s="27" t="s">
        <v>16</v>
      </c>
      <c r="I76" s="29">
        <v>1146.8599999999999</v>
      </c>
      <c r="J76" s="29">
        <v>34</v>
      </c>
      <c r="K76" s="29">
        <f t="shared" si="31"/>
        <v>170</v>
      </c>
      <c r="L76" s="27">
        <f t="shared" si="32"/>
        <v>850</v>
      </c>
      <c r="M76" s="30">
        <f t="shared" si="33"/>
        <v>974830.99999999988</v>
      </c>
      <c r="N76" s="13">
        <f t="shared" si="34"/>
        <v>170</v>
      </c>
      <c r="O76" s="14">
        <v>502</v>
      </c>
      <c r="P76" s="15">
        <f t="shared" si="35"/>
        <v>194966.19999999998</v>
      </c>
      <c r="Q76" s="16">
        <v>575723.1399999999</v>
      </c>
      <c r="R76" s="17">
        <f t="shared" si="43"/>
        <v>2.9529382015959689</v>
      </c>
      <c r="S76" s="13">
        <f t="shared" si="36"/>
        <v>254.99999999999997</v>
      </c>
      <c r="T76" s="14">
        <v>13</v>
      </c>
      <c r="U76" s="16">
        <f t="shared" si="35"/>
        <v>292449.29999999993</v>
      </c>
      <c r="V76" s="16">
        <v>14909.22</v>
      </c>
      <c r="W76" s="17">
        <f t="shared" si="44"/>
        <v>5.0980528932707318E-2</v>
      </c>
      <c r="X76" s="13">
        <f t="shared" si="37"/>
        <v>170</v>
      </c>
      <c r="Y76" s="14">
        <v>60</v>
      </c>
      <c r="Z76" s="16">
        <v>194966.19999999998</v>
      </c>
      <c r="AA76" s="16">
        <v>68812.11</v>
      </c>
      <c r="AB76" s="17">
        <f t="shared" si="45"/>
        <v>0.35294379230861556</v>
      </c>
      <c r="AC76" s="13">
        <f t="shared" si="38"/>
        <v>127.49999999999999</v>
      </c>
      <c r="AD76" s="14">
        <v>58</v>
      </c>
      <c r="AE76" s="16">
        <f t="shared" si="35"/>
        <v>146224.64999999997</v>
      </c>
      <c r="AF76" s="16">
        <v>66518.010000000009</v>
      </c>
      <c r="AG76" s="17">
        <f t="shared" si="46"/>
        <v>0.45490284982730356</v>
      </c>
      <c r="AH76" s="13">
        <f t="shared" si="39"/>
        <v>722.5</v>
      </c>
      <c r="AI76" s="14">
        <f t="shared" si="40"/>
        <v>633</v>
      </c>
      <c r="AJ76" s="14">
        <f t="shared" si="41"/>
        <v>828606.34999999986</v>
      </c>
      <c r="AK76" s="14">
        <f t="shared" si="42"/>
        <v>725962.47999999986</v>
      </c>
      <c r="AL76" s="17">
        <f t="shared" si="47"/>
        <v>0.87612468815861722</v>
      </c>
      <c r="AM76" s="12"/>
    </row>
    <row r="77" spans="1:39" x14ac:dyDescent="0.3">
      <c r="A77" s="26" t="s">
        <v>51</v>
      </c>
      <c r="B77" s="27" t="s">
        <v>52</v>
      </c>
      <c r="C77" s="27" t="s">
        <v>53</v>
      </c>
      <c r="D77" s="28">
        <v>3</v>
      </c>
      <c r="E77" s="28">
        <v>2</v>
      </c>
      <c r="F77" s="28">
        <f t="shared" si="30"/>
        <v>5</v>
      </c>
      <c r="G77" s="28">
        <v>88510720</v>
      </c>
      <c r="H77" s="27" t="s">
        <v>17</v>
      </c>
      <c r="I77" s="29">
        <v>1310.4000000000001</v>
      </c>
      <c r="J77" s="29">
        <v>34</v>
      </c>
      <c r="K77" s="29">
        <f t="shared" si="31"/>
        <v>170</v>
      </c>
      <c r="L77" s="27">
        <f t="shared" si="32"/>
        <v>850</v>
      </c>
      <c r="M77" s="30">
        <f t="shared" si="33"/>
        <v>1113840</v>
      </c>
      <c r="N77" s="13">
        <f t="shared" si="34"/>
        <v>170</v>
      </c>
      <c r="O77" s="14">
        <v>0</v>
      </c>
      <c r="P77" s="15">
        <f t="shared" si="35"/>
        <v>222768</v>
      </c>
      <c r="Q77" s="16">
        <v>0</v>
      </c>
      <c r="R77" s="17">
        <f t="shared" si="43"/>
        <v>0</v>
      </c>
      <c r="S77" s="13">
        <f t="shared" si="36"/>
        <v>254.99999999999997</v>
      </c>
      <c r="T77" s="14">
        <v>139</v>
      </c>
      <c r="U77" s="16">
        <f t="shared" si="35"/>
        <v>334152</v>
      </c>
      <c r="V77" s="16">
        <v>182199.7</v>
      </c>
      <c r="W77" s="17">
        <f t="shared" si="44"/>
        <v>0.54525994158347102</v>
      </c>
      <c r="X77" s="13">
        <f t="shared" si="37"/>
        <v>170</v>
      </c>
      <c r="Y77" s="14">
        <v>15</v>
      </c>
      <c r="Z77" s="16">
        <v>222768</v>
      </c>
      <c r="AA77" s="16">
        <v>19662.07</v>
      </c>
      <c r="AB77" s="17">
        <f t="shared" si="45"/>
        <v>8.8262542196365729E-2</v>
      </c>
      <c r="AC77" s="13">
        <f t="shared" si="38"/>
        <v>127.49999999999999</v>
      </c>
      <c r="AD77" s="14">
        <v>64</v>
      </c>
      <c r="AE77" s="16">
        <f t="shared" si="35"/>
        <v>167076</v>
      </c>
      <c r="AF77" s="16">
        <v>83890.89</v>
      </c>
      <c r="AG77" s="17">
        <f t="shared" si="46"/>
        <v>0.50211215255332897</v>
      </c>
      <c r="AH77" s="13">
        <f t="shared" si="39"/>
        <v>722.5</v>
      </c>
      <c r="AI77" s="14">
        <f t="shared" si="40"/>
        <v>218</v>
      </c>
      <c r="AJ77" s="14">
        <f t="shared" si="41"/>
        <v>946764</v>
      </c>
      <c r="AK77" s="14">
        <f t="shared" si="42"/>
        <v>285752.66000000003</v>
      </c>
      <c r="AL77" s="17">
        <f t="shared" si="47"/>
        <v>0.3018203691733104</v>
      </c>
      <c r="AM77" s="12"/>
    </row>
    <row r="78" spans="1:39" x14ac:dyDescent="0.3">
      <c r="A78" s="26" t="s">
        <v>51</v>
      </c>
      <c r="B78" s="27" t="s">
        <v>52</v>
      </c>
      <c r="C78" s="27" t="s">
        <v>53</v>
      </c>
      <c r="D78" s="28">
        <v>3</v>
      </c>
      <c r="E78" s="28">
        <v>2</v>
      </c>
      <c r="F78" s="28">
        <f t="shared" si="30"/>
        <v>5</v>
      </c>
      <c r="G78" s="28">
        <v>88510704</v>
      </c>
      <c r="H78" s="27" t="s">
        <v>18</v>
      </c>
      <c r="I78" s="29">
        <v>1474.71</v>
      </c>
      <c r="J78" s="29">
        <v>17</v>
      </c>
      <c r="K78" s="29">
        <f t="shared" si="31"/>
        <v>85</v>
      </c>
      <c r="L78" s="27">
        <f t="shared" si="32"/>
        <v>425</v>
      </c>
      <c r="M78" s="30">
        <f t="shared" si="33"/>
        <v>626751.75</v>
      </c>
      <c r="N78" s="13">
        <f t="shared" si="34"/>
        <v>85</v>
      </c>
      <c r="O78" s="14">
        <v>0</v>
      </c>
      <c r="P78" s="15">
        <f t="shared" si="35"/>
        <v>125350.35</v>
      </c>
      <c r="Q78" s="16">
        <v>0</v>
      </c>
      <c r="R78" s="17">
        <f t="shared" si="43"/>
        <v>0</v>
      </c>
      <c r="S78" s="13">
        <f t="shared" si="36"/>
        <v>127.5</v>
      </c>
      <c r="T78" s="14">
        <v>118</v>
      </c>
      <c r="U78" s="16">
        <f t="shared" si="35"/>
        <v>188025.52499999999</v>
      </c>
      <c r="V78" s="16">
        <v>174015.93000000002</v>
      </c>
      <c r="W78" s="17">
        <f t="shared" si="44"/>
        <v>0.92549099384245848</v>
      </c>
      <c r="X78" s="13">
        <f t="shared" si="37"/>
        <v>85</v>
      </c>
      <c r="Y78" s="14">
        <v>12</v>
      </c>
      <c r="Z78" s="16">
        <v>125350.35</v>
      </c>
      <c r="AA78" s="16">
        <v>17696.760000000002</v>
      </c>
      <c r="AB78" s="17">
        <f t="shared" si="45"/>
        <v>0.14117838522190007</v>
      </c>
      <c r="AC78" s="13">
        <f t="shared" si="38"/>
        <v>63.75</v>
      </c>
      <c r="AD78" s="14">
        <v>52</v>
      </c>
      <c r="AE78" s="16">
        <f t="shared" si="35"/>
        <v>94012.762499999997</v>
      </c>
      <c r="AF78" s="16">
        <v>76685.83</v>
      </c>
      <c r="AG78" s="17">
        <f t="shared" si="46"/>
        <v>0.81569595404666473</v>
      </c>
      <c r="AH78" s="13">
        <f t="shared" si="39"/>
        <v>361.25</v>
      </c>
      <c r="AI78" s="14">
        <f t="shared" si="40"/>
        <v>182</v>
      </c>
      <c r="AJ78" s="14">
        <f t="shared" si="41"/>
        <v>532738.98749999993</v>
      </c>
      <c r="AK78" s="14">
        <f t="shared" si="42"/>
        <v>268398.52</v>
      </c>
      <c r="AL78" s="17">
        <f t="shared" si="47"/>
        <v>0.50380866859307916</v>
      </c>
      <c r="AM78" s="12"/>
    </row>
    <row r="79" spans="1:39" x14ac:dyDescent="0.3">
      <c r="A79" s="26" t="s">
        <v>54</v>
      </c>
      <c r="B79" s="27" t="s">
        <v>52</v>
      </c>
      <c r="C79" s="27" t="s">
        <v>53</v>
      </c>
      <c r="D79" s="28">
        <v>1</v>
      </c>
      <c r="E79" s="28"/>
      <c r="F79" s="28">
        <f t="shared" si="30"/>
        <v>1</v>
      </c>
      <c r="G79" s="28">
        <v>88510739</v>
      </c>
      <c r="H79" s="27" t="s">
        <v>16</v>
      </c>
      <c r="I79" s="29">
        <v>1146.8599999999999</v>
      </c>
      <c r="J79" s="29">
        <v>18</v>
      </c>
      <c r="K79" s="29">
        <f t="shared" si="31"/>
        <v>18</v>
      </c>
      <c r="L79" s="27">
        <f t="shared" si="32"/>
        <v>90</v>
      </c>
      <c r="M79" s="30">
        <f t="shared" si="33"/>
        <v>103217.4</v>
      </c>
      <c r="N79" s="13">
        <f t="shared" si="34"/>
        <v>18</v>
      </c>
      <c r="O79" s="14">
        <v>50</v>
      </c>
      <c r="P79" s="15">
        <f t="shared" si="35"/>
        <v>20643.48</v>
      </c>
      <c r="Q79" s="16">
        <v>57342.86</v>
      </c>
      <c r="R79" s="17">
        <f t="shared" si="43"/>
        <v>2.777770995975485</v>
      </c>
      <c r="S79" s="13">
        <f t="shared" si="36"/>
        <v>27</v>
      </c>
      <c r="T79" s="14">
        <v>25</v>
      </c>
      <c r="U79" s="16">
        <f t="shared" si="35"/>
        <v>30965.219999999998</v>
      </c>
      <c r="V79" s="16">
        <v>28671.83</v>
      </c>
      <c r="W79" s="17">
        <f t="shared" si="44"/>
        <v>0.9259365830438151</v>
      </c>
      <c r="X79" s="13">
        <f t="shared" si="37"/>
        <v>18</v>
      </c>
      <c r="Y79" s="14">
        <v>64</v>
      </c>
      <c r="Z79" s="16">
        <v>20643.48</v>
      </c>
      <c r="AA79" s="16">
        <v>73399.8</v>
      </c>
      <c r="AB79" s="17">
        <f t="shared" si="45"/>
        <v>3.5555923710537178</v>
      </c>
      <c r="AC79" s="13">
        <f t="shared" si="38"/>
        <v>13.5</v>
      </c>
      <c r="AD79" s="14">
        <v>95</v>
      </c>
      <c r="AE79" s="16">
        <f t="shared" si="35"/>
        <v>15482.609999999999</v>
      </c>
      <c r="AF79" s="16">
        <v>108951.25</v>
      </c>
      <c r="AG79" s="17">
        <f t="shared" si="46"/>
        <v>7.0370079721700671</v>
      </c>
      <c r="AH79" s="13">
        <f t="shared" si="39"/>
        <v>76.5</v>
      </c>
      <c r="AI79" s="14">
        <f t="shared" si="40"/>
        <v>234</v>
      </c>
      <c r="AJ79" s="14">
        <f t="shared" si="41"/>
        <v>87734.79</v>
      </c>
      <c r="AK79" s="14">
        <f t="shared" si="42"/>
        <v>268365.74</v>
      </c>
      <c r="AL79" s="17">
        <f t="shared" si="47"/>
        <v>3.0588292284052883</v>
      </c>
      <c r="AM79" s="12"/>
    </row>
    <row r="80" spans="1:39" x14ac:dyDescent="0.3">
      <c r="A80" s="26" t="s">
        <v>54</v>
      </c>
      <c r="B80" s="27" t="s">
        <v>52</v>
      </c>
      <c r="C80" s="27" t="s">
        <v>53</v>
      </c>
      <c r="D80" s="28">
        <v>1</v>
      </c>
      <c r="E80" s="28"/>
      <c r="F80" s="28">
        <f t="shared" si="30"/>
        <v>1</v>
      </c>
      <c r="G80" s="28">
        <v>88510720</v>
      </c>
      <c r="H80" s="27" t="s">
        <v>17</v>
      </c>
      <c r="I80" s="29">
        <v>1310.4000000000001</v>
      </c>
      <c r="J80" s="29">
        <v>18</v>
      </c>
      <c r="K80" s="29">
        <f t="shared" si="31"/>
        <v>18</v>
      </c>
      <c r="L80" s="27">
        <f t="shared" si="32"/>
        <v>90</v>
      </c>
      <c r="M80" s="30">
        <f t="shared" si="33"/>
        <v>117936.00000000001</v>
      </c>
      <c r="N80" s="13">
        <f t="shared" si="34"/>
        <v>18.000000000000004</v>
      </c>
      <c r="O80" s="14">
        <v>0</v>
      </c>
      <c r="P80" s="15">
        <f t="shared" si="35"/>
        <v>23587.200000000004</v>
      </c>
      <c r="Q80" s="16">
        <v>0</v>
      </c>
      <c r="R80" s="17">
        <f t="shared" si="43"/>
        <v>0</v>
      </c>
      <c r="S80" s="13">
        <f t="shared" si="36"/>
        <v>27</v>
      </c>
      <c r="T80" s="14">
        <v>0</v>
      </c>
      <c r="U80" s="16">
        <f t="shared" si="35"/>
        <v>35380.800000000003</v>
      </c>
      <c r="V80" s="16">
        <v>0</v>
      </c>
      <c r="W80" s="17">
        <f t="shared" si="44"/>
        <v>0</v>
      </c>
      <c r="X80" s="13">
        <f t="shared" si="37"/>
        <v>18.000000000000004</v>
      </c>
      <c r="Y80" s="14">
        <v>10</v>
      </c>
      <c r="Z80" s="16">
        <v>23587.200000000004</v>
      </c>
      <c r="AA80" s="16">
        <v>13107.74</v>
      </c>
      <c r="AB80" s="17">
        <f t="shared" si="45"/>
        <v>0.5557141161307827</v>
      </c>
      <c r="AC80" s="13">
        <f t="shared" si="38"/>
        <v>13.5</v>
      </c>
      <c r="AD80" s="14">
        <v>25</v>
      </c>
      <c r="AE80" s="16">
        <f t="shared" si="35"/>
        <v>17690.400000000001</v>
      </c>
      <c r="AF80" s="16">
        <v>32769.72</v>
      </c>
      <c r="AG80" s="17">
        <f t="shared" si="46"/>
        <v>1.8524013024013024</v>
      </c>
      <c r="AH80" s="13">
        <f t="shared" si="39"/>
        <v>76.5</v>
      </c>
      <c r="AI80" s="14">
        <f t="shared" si="40"/>
        <v>35</v>
      </c>
      <c r="AJ80" s="14">
        <f t="shared" si="41"/>
        <v>100245.6</v>
      </c>
      <c r="AK80" s="14">
        <f t="shared" si="42"/>
        <v>45877.46</v>
      </c>
      <c r="AL80" s="17">
        <f t="shared" si="47"/>
        <v>0.45765061010159047</v>
      </c>
      <c r="AM80" s="12"/>
    </row>
    <row r="81" spans="1:39" x14ac:dyDescent="0.3">
      <c r="A81" s="26" t="s">
        <v>54</v>
      </c>
      <c r="B81" s="27" t="s">
        <v>52</v>
      </c>
      <c r="C81" s="27" t="s">
        <v>53</v>
      </c>
      <c r="D81" s="28">
        <v>1</v>
      </c>
      <c r="E81" s="28"/>
      <c r="F81" s="28">
        <f t="shared" si="30"/>
        <v>1</v>
      </c>
      <c r="G81" s="28">
        <v>88510704</v>
      </c>
      <c r="H81" s="27" t="s">
        <v>18</v>
      </c>
      <c r="I81" s="29">
        <v>1474.71</v>
      </c>
      <c r="J81" s="29">
        <v>9</v>
      </c>
      <c r="K81" s="29">
        <f t="shared" si="31"/>
        <v>9</v>
      </c>
      <c r="L81" s="27">
        <f t="shared" si="32"/>
        <v>45</v>
      </c>
      <c r="M81" s="30">
        <f t="shared" si="33"/>
        <v>66361.95</v>
      </c>
      <c r="N81" s="13">
        <f t="shared" si="34"/>
        <v>9</v>
      </c>
      <c r="O81" s="14">
        <v>0</v>
      </c>
      <c r="P81" s="15">
        <f t="shared" si="35"/>
        <v>13272.39</v>
      </c>
      <c r="Q81" s="16">
        <v>0</v>
      </c>
      <c r="R81" s="17">
        <f t="shared" si="43"/>
        <v>0</v>
      </c>
      <c r="S81" s="13">
        <f t="shared" si="36"/>
        <v>13.499999999999998</v>
      </c>
      <c r="T81" s="14">
        <v>0</v>
      </c>
      <c r="U81" s="16">
        <f t="shared" si="35"/>
        <v>19908.584999999999</v>
      </c>
      <c r="V81" s="16">
        <v>0</v>
      </c>
      <c r="W81" s="17">
        <f t="shared" si="44"/>
        <v>0</v>
      </c>
      <c r="X81" s="13">
        <f t="shared" si="37"/>
        <v>9</v>
      </c>
      <c r="Y81" s="14">
        <v>2</v>
      </c>
      <c r="Z81" s="16">
        <v>13272.39</v>
      </c>
      <c r="AA81" s="16">
        <v>2949.38</v>
      </c>
      <c r="AB81" s="17">
        <f t="shared" si="45"/>
        <v>0.22221920844700918</v>
      </c>
      <c r="AC81" s="13">
        <f t="shared" si="38"/>
        <v>6.7499999999999991</v>
      </c>
      <c r="AD81" s="14">
        <v>10</v>
      </c>
      <c r="AE81" s="16">
        <f t="shared" si="35"/>
        <v>9954.2924999999996</v>
      </c>
      <c r="AF81" s="16">
        <v>14746.939999999999</v>
      </c>
      <c r="AG81" s="17">
        <f t="shared" si="46"/>
        <v>1.4814654080136784</v>
      </c>
      <c r="AH81" s="13">
        <f t="shared" si="39"/>
        <v>38.25</v>
      </c>
      <c r="AI81" s="14">
        <f t="shared" si="40"/>
        <v>12</v>
      </c>
      <c r="AJ81" s="14">
        <f t="shared" si="41"/>
        <v>56407.657500000001</v>
      </c>
      <c r="AK81" s="14">
        <f t="shared" si="42"/>
        <v>17696.32</v>
      </c>
      <c r="AL81" s="17">
        <f t="shared" si="47"/>
        <v>0.3137219445781807</v>
      </c>
      <c r="AM81" s="12"/>
    </row>
    <row r="82" spans="1:39" x14ac:dyDescent="0.3">
      <c r="A82" s="26" t="s">
        <v>55</v>
      </c>
      <c r="B82" s="27" t="s">
        <v>52</v>
      </c>
      <c r="C82" s="27" t="s">
        <v>53</v>
      </c>
      <c r="D82" s="28">
        <v>1</v>
      </c>
      <c r="E82" s="28"/>
      <c r="F82" s="28">
        <f t="shared" si="30"/>
        <v>1</v>
      </c>
      <c r="G82" s="28">
        <v>88510739</v>
      </c>
      <c r="H82" s="27" t="s">
        <v>16</v>
      </c>
      <c r="I82" s="29">
        <v>1146.8599999999999</v>
      </c>
      <c r="J82" s="29">
        <v>18</v>
      </c>
      <c r="K82" s="29">
        <f t="shared" si="31"/>
        <v>18</v>
      </c>
      <c r="L82" s="27">
        <f t="shared" si="32"/>
        <v>90</v>
      </c>
      <c r="M82" s="30">
        <f t="shared" si="33"/>
        <v>103217.4</v>
      </c>
      <c r="N82" s="13">
        <f t="shared" si="34"/>
        <v>18</v>
      </c>
      <c r="O82" s="14">
        <v>75</v>
      </c>
      <c r="P82" s="15">
        <f t="shared" si="35"/>
        <v>20643.48</v>
      </c>
      <c r="Q82" s="16">
        <v>86015.28</v>
      </c>
      <c r="R82" s="17">
        <f t="shared" si="43"/>
        <v>4.1667044509937279</v>
      </c>
      <c r="S82" s="13">
        <f t="shared" si="36"/>
        <v>27</v>
      </c>
      <c r="T82" s="14">
        <v>0</v>
      </c>
      <c r="U82" s="16">
        <f t="shared" si="35"/>
        <v>30965.219999999998</v>
      </c>
      <c r="V82" s="16">
        <v>0</v>
      </c>
      <c r="W82" s="17">
        <f t="shared" si="44"/>
        <v>0</v>
      </c>
      <c r="X82" s="13">
        <f t="shared" si="37"/>
        <v>18</v>
      </c>
      <c r="Y82" s="14">
        <v>2</v>
      </c>
      <c r="Z82" s="16">
        <v>20643.48</v>
      </c>
      <c r="AA82" s="16">
        <v>2293.7600000000002</v>
      </c>
      <c r="AB82" s="17">
        <f t="shared" si="45"/>
        <v>0.11111304876890914</v>
      </c>
      <c r="AC82" s="13">
        <f t="shared" si="38"/>
        <v>13.5</v>
      </c>
      <c r="AD82" s="14">
        <v>0</v>
      </c>
      <c r="AE82" s="16">
        <f t="shared" si="35"/>
        <v>15482.609999999999</v>
      </c>
      <c r="AF82" s="16">
        <v>0</v>
      </c>
      <c r="AG82" s="17">
        <f t="shared" si="46"/>
        <v>0</v>
      </c>
      <c r="AH82" s="13">
        <f t="shared" si="39"/>
        <v>76.5</v>
      </c>
      <c r="AI82" s="14">
        <f t="shared" si="40"/>
        <v>77</v>
      </c>
      <c r="AJ82" s="14">
        <f t="shared" si="41"/>
        <v>87734.79</v>
      </c>
      <c r="AK82" s="14">
        <f t="shared" si="42"/>
        <v>88309.04</v>
      </c>
      <c r="AL82" s="17">
        <f t="shared" si="47"/>
        <v>1.0065452940617969</v>
      </c>
      <c r="AM82" s="12"/>
    </row>
    <row r="83" spans="1:39" x14ac:dyDescent="0.3">
      <c r="A83" s="26" t="s">
        <v>55</v>
      </c>
      <c r="B83" s="27" t="s">
        <v>52</v>
      </c>
      <c r="C83" s="27" t="s">
        <v>53</v>
      </c>
      <c r="D83" s="28">
        <v>1</v>
      </c>
      <c r="E83" s="28"/>
      <c r="F83" s="28">
        <f t="shared" si="30"/>
        <v>1</v>
      </c>
      <c r="G83" s="28">
        <v>88510720</v>
      </c>
      <c r="H83" s="27" t="s">
        <v>17</v>
      </c>
      <c r="I83" s="29">
        <v>1310.4000000000001</v>
      </c>
      <c r="J83" s="29">
        <v>18</v>
      </c>
      <c r="K83" s="29">
        <f t="shared" si="31"/>
        <v>18</v>
      </c>
      <c r="L83" s="27">
        <f t="shared" si="32"/>
        <v>90</v>
      </c>
      <c r="M83" s="30">
        <f t="shared" si="33"/>
        <v>117936.00000000001</v>
      </c>
      <c r="N83" s="13">
        <f t="shared" si="34"/>
        <v>18.000000000000004</v>
      </c>
      <c r="O83" s="14">
        <v>0</v>
      </c>
      <c r="P83" s="15">
        <f t="shared" si="35"/>
        <v>23587.200000000004</v>
      </c>
      <c r="Q83" s="16">
        <v>0</v>
      </c>
      <c r="R83" s="17">
        <f t="shared" si="43"/>
        <v>0</v>
      </c>
      <c r="S83" s="13">
        <f t="shared" si="36"/>
        <v>27</v>
      </c>
      <c r="T83" s="14">
        <v>10</v>
      </c>
      <c r="U83" s="16">
        <f t="shared" si="35"/>
        <v>35380.800000000003</v>
      </c>
      <c r="V83" s="16">
        <v>13108.09</v>
      </c>
      <c r="W83" s="17">
        <f t="shared" si="44"/>
        <v>0.37048596979152532</v>
      </c>
      <c r="X83" s="13">
        <f t="shared" si="37"/>
        <v>18.000000000000004</v>
      </c>
      <c r="Y83" s="14">
        <v>0</v>
      </c>
      <c r="Z83" s="16">
        <v>23587.200000000004</v>
      </c>
      <c r="AA83" s="16">
        <v>0</v>
      </c>
      <c r="AB83" s="17">
        <f t="shared" si="45"/>
        <v>0</v>
      </c>
      <c r="AC83" s="13">
        <f t="shared" si="38"/>
        <v>13.5</v>
      </c>
      <c r="AD83" s="14">
        <v>18</v>
      </c>
      <c r="AE83" s="16">
        <f t="shared" si="35"/>
        <v>17690.400000000001</v>
      </c>
      <c r="AF83" s="16">
        <v>23594.09</v>
      </c>
      <c r="AG83" s="17">
        <f t="shared" si="46"/>
        <v>1.3337228101116989</v>
      </c>
      <c r="AH83" s="13">
        <f t="shared" si="39"/>
        <v>76.5</v>
      </c>
      <c r="AI83" s="14">
        <f t="shared" si="40"/>
        <v>28</v>
      </c>
      <c r="AJ83" s="14">
        <f t="shared" si="41"/>
        <v>100245.6</v>
      </c>
      <c r="AK83" s="14">
        <f t="shared" si="42"/>
        <v>36702.18</v>
      </c>
      <c r="AL83" s="17">
        <f t="shared" si="47"/>
        <v>0.36612260288730875</v>
      </c>
      <c r="AM83" s="12"/>
    </row>
    <row r="84" spans="1:39" x14ac:dyDescent="0.3">
      <c r="A84" s="26" t="s">
        <v>55</v>
      </c>
      <c r="B84" s="27" t="s">
        <v>52</v>
      </c>
      <c r="C84" s="27" t="s">
        <v>53</v>
      </c>
      <c r="D84" s="28">
        <v>1</v>
      </c>
      <c r="E84" s="28"/>
      <c r="F84" s="28">
        <f t="shared" si="30"/>
        <v>1</v>
      </c>
      <c r="G84" s="28">
        <v>88510704</v>
      </c>
      <c r="H84" s="27" t="s">
        <v>18</v>
      </c>
      <c r="I84" s="29">
        <v>1474.71</v>
      </c>
      <c r="J84" s="29">
        <v>9</v>
      </c>
      <c r="K84" s="29">
        <f t="shared" si="31"/>
        <v>9</v>
      </c>
      <c r="L84" s="27">
        <f t="shared" si="32"/>
        <v>45</v>
      </c>
      <c r="M84" s="30">
        <f t="shared" si="33"/>
        <v>66361.95</v>
      </c>
      <c r="N84" s="13">
        <f t="shared" si="34"/>
        <v>9</v>
      </c>
      <c r="O84" s="14">
        <v>0</v>
      </c>
      <c r="P84" s="15">
        <f t="shared" ref="P84:AE99" si="48">$M84*P$2</f>
        <v>13272.39</v>
      </c>
      <c r="Q84" s="16">
        <v>0</v>
      </c>
      <c r="R84" s="17">
        <f t="shared" si="43"/>
        <v>0</v>
      </c>
      <c r="S84" s="13">
        <f t="shared" si="36"/>
        <v>13.499999999999998</v>
      </c>
      <c r="T84" s="14">
        <v>10</v>
      </c>
      <c r="U84" s="16">
        <f t="shared" si="48"/>
        <v>19908.584999999999</v>
      </c>
      <c r="V84" s="16">
        <v>14747.31</v>
      </c>
      <c r="W84" s="17">
        <f t="shared" si="44"/>
        <v>0.74075128895398645</v>
      </c>
      <c r="X84" s="13">
        <f t="shared" si="37"/>
        <v>9</v>
      </c>
      <c r="Y84" s="14">
        <v>0</v>
      </c>
      <c r="Z84" s="16">
        <v>13272.39</v>
      </c>
      <c r="AA84" s="16">
        <v>0</v>
      </c>
      <c r="AB84" s="17">
        <f t="shared" si="45"/>
        <v>0</v>
      </c>
      <c r="AC84" s="13">
        <f t="shared" si="38"/>
        <v>6.7499999999999991</v>
      </c>
      <c r="AD84" s="14">
        <v>10</v>
      </c>
      <c r="AE84" s="16">
        <f t="shared" si="48"/>
        <v>9954.2924999999996</v>
      </c>
      <c r="AF84" s="16">
        <v>14747.17</v>
      </c>
      <c r="AG84" s="17">
        <f t="shared" si="46"/>
        <v>1.4814885136236453</v>
      </c>
      <c r="AH84" s="13">
        <f t="shared" si="39"/>
        <v>38.25</v>
      </c>
      <c r="AI84" s="14">
        <f t="shared" si="40"/>
        <v>20</v>
      </c>
      <c r="AJ84" s="14">
        <f t="shared" si="41"/>
        <v>56407.657500000001</v>
      </c>
      <c r="AK84" s="14">
        <f t="shared" si="42"/>
        <v>29494.48</v>
      </c>
      <c r="AL84" s="17">
        <f t="shared" si="47"/>
        <v>0.52288078085852085</v>
      </c>
      <c r="AM84" s="12"/>
    </row>
    <row r="85" spans="1:39" x14ac:dyDescent="0.3">
      <c r="A85" s="26" t="s">
        <v>56</v>
      </c>
      <c r="B85" s="27" t="s">
        <v>52</v>
      </c>
      <c r="C85" s="27" t="s">
        <v>53</v>
      </c>
      <c r="D85" s="28">
        <v>2</v>
      </c>
      <c r="E85" s="28"/>
      <c r="F85" s="28">
        <f t="shared" si="30"/>
        <v>2</v>
      </c>
      <c r="G85" s="28">
        <v>88510739</v>
      </c>
      <c r="H85" s="27" t="s">
        <v>16</v>
      </c>
      <c r="I85" s="29">
        <v>1146.8599999999999</v>
      </c>
      <c r="J85" s="29">
        <v>22</v>
      </c>
      <c r="K85" s="29">
        <f t="shared" si="31"/>
        <v>44</v>
      </c>
      <c r="L85" s="27">
        <f t="shared" si="32"/>
        <v>220</v>
      </c>
      <c r="M85" s="30">
        <f t="shared" si="33"/>
        <v>252309.19999999998</v>
      </c>
      <c r="N85" s="13">
        <f t="shared" si="34"/>
        <v>44</v>
      </c>
      <c r="O85" s="14">
        <v>200</v>
      </c>
      <c r="P85" s="15">
        <f t="shared" si="48"/>
        <v>50461.84</v>
      </c>
      <c r="Q85" s="16">
        <v>229373.40000000005</v>
      </c>
      <c r="R85" s="17">
        <f t="shared" si="43"/>
        <v>4.5454822891911997</v>
      </c>
      <c r="S85" s="13">
        <f t="shared" si="36"/>
        <v>66</v>
      </c>
      <c r="T85" s="14">
        <v>36</v>
      </c>
      <c r="U85" s="16">
        <f t="shared" si="48"/>
        <v>75692.759999999995</v>
      </c>
      <c r="V85" s="16">
        <v>41287.020000000004</v>
      </c>
      <c r="W85" s="17">
        <f t="shared" si="44"/>
        <v>0.54545533813273561</v>
      </c>
      <c r="X85" s="13">
        <f t="shared" si="37"/>
        <v>44</v>
      </c>
      <c r="Y85" s="14">
        <v>6</v>
      </c>
      <c r="Z85" s="16">
        <v>50461.84</v>
      </c>
      <c r="AA85" s="16">
        <v>6881.16</v>
      </c>
      <c r="AB85" s="17">
        <f t="shared" si="45"/>
        <v>0.13636363636363638</v>
      </c>
      <c r="AC85" s="13">
        <f t="shared" si="38"/>
        <v>33</v>
      </c>
      <c r="AD85" s="14">
        <v>56</v>
      </c>
      <c r="AE85" s="16">
        <f t="shared" si="48"/>
        <v>37846.379999999997</v>
      </c>
      <c r="AF85" s="16">
        <v>64223.78</v>
      </c>
      <c r="AG85" s="17">
        <f t="shared" si="46"/>
        <v>1.6969596563792892</v>
      </c>
      <c r="AH85" s="13">
        <f t="shared" si="39"/>
        <v>187</v>
      </c>
      <c r="AI85" s="14">
        <f t="shared" si="40"/>
        <v>298</v>
      </c>
      <c r="AJ85" s="14">
        <f t="shared" si="41"/>
        <v>214462.82</v>
      </c>
      <c r="AK85" s="14">
        <f t="shared" si="42"/>
        <v>341765.36</v>
      </c>
      <c r="AL85" s="17">
        <f t="shared" si="47"/>
        <v>1.5935879235384482</v>
      </c>
      <c r="AM85" s="12"/>
    </row>
    <row r="86" spans="1:39" x14ac:dyDescent="0.3">
      <c r="A86" s="26" t="s">
        <v>56</v>
      </c>
      <c r="B86" s="27" t="s">
        <v>52</v>
      </c>
      <c r="C86" s="27" t="s">
        <v>53</v>
      </c>
      <c r="D86" s="28">
        <v>2</v>
      </c>
      <c r="E86" s="28"/>
      <c r="F86" s="28">
        <f t="shared" si="30"/>
        <v>2</v>
      </c>
      <c r="G86" s="28">
        <v>88510720</v>
      </c>
      <c r="H86" s="27" t="s">
        <v>17</v>
      </c>
      <c r="I86" s="29">
        <v>1310.4000000000001</v>
      </c>
      <c r="J86" s="29">
        <v>22</v>
      </c>
      <c r="K86" s="29">
        <f t="shared" si="31"/>
        <v>44</v>
      </c>
      <c r="L86" s="27">
        <f t="shared" si="32"/>
        <v>220</v>
      </c>
      <c r="M86" s="30">
        <f t="shared" si="33"/>
        <v>288288</v>
      </c>
      <c r="N86" s="13">
        <f t="shared" si="34"/>
        <v>44</v>
      </c>
      <c r="O86" s="14">
        <v>0</v>
      </c>
      <c r="P86" s="15">
        <f t="shared" si="48"/>
        <v>57657.600000000006</v>
      </c>
      <c r="Q86" s="16">
        <v>0</v>
      </c>
      <c r="R86" s="17">
        <f t="shared" si="43"/>
        <v>0</v>
      </c>
      <c r="S86" s="13">
        <f t="shared" si="36"/>
        <v>65.999999999999986</v>
      </c>
      <c r="T86" s="14">
        <v>60</v>
      </c>
      <c r="U86" s="16">
        <f t="shared" si="48"/>
        <v>86486.399999999994</v>
      </c>
      <c r="V86" s="16">
        <v>78647.349999999991</v>
      </c>
      <c r="W86" s="17">
        <f t="shared" si="44"/>
        <v>0.90936089373589368</v>
      </c>
      <c r="X86" s="13">
        <f t="shared" si="37"/>
        <v>44</v>
      </c>
      <c r="Y86" s="14">
        <v>10</v>
      </c>
      <c r="Z86" s="16">
        <v>57657.600000000006</v>
      </c>
      <c r="AA86" s="16">
        <v>13107.91</v>
      </c>
      <c r="AB86" s="17">
        <f t="shared" si="45"/>
        <v>0.22734054140304139</v>
      </c>
      <c r="AC86" s="13">
        <f t="shared" si="38"/>
        <v>32.999999999999993</v>
      </c>
      <c r="AD86" s="14">
        <v>39</v>
      </c>
      <c r="AE86" s="16">
        <f t="shared" si="48"/>
        <v>43243.199999999997</v>
      </c>
      <c r="AF86" s="16">
        <v>51121.329999999994</v>
      </c>
      <c r="AG86" s="17">
        <f t="shared" si="46"/>
        <v>1.1821819384319383</v>
      </c>
      <c r="AH86" s="13">
        <f t="shared" si="39"/>
        <v>187</v>
      </c>
      <c r="AI86" s="14">
        <f t="shared" si="40"/>
        <v>109</v>
      </c>
      <c r="AJ86" s="14">
        <f t="shared" si="41"/>
        <v>245044.8</v>
      </c>
      <c r="AK86" s="14">
        <f t="shared" si="42"/>
        <v>142876.59</v>
      </c>
      <c r="AL86" s="17">
        <f t="shared" si="47"/>
        <v>0.58306313784254959</v>
      </c>
      <c r="AM86" s="12"/>
    </row>
    <row r="87" spans="1:39" x14ac:dyDescent="0.3">
      <c r="A87" s="26" t="s">
        <v>56</v>
      </c>
      <c r="B87" s="27" t="s">
        <v>52</v>
      </c>
      <c r="C87" s="27" t="s">
        <v>53</v>
      </c>
      <c r="D87" s="28">
        <v>2</v>
      </c>
      <c r="E87" s="28"/>
      <c r="F87" s="28">
        <f t="shared" si="30"/>
        <v>2</v>
      </c>
      <c r="G87" s="28">
        <v>88510704</v>
      </c>
      <c r="H87" s="27" t="s">
        <v>18</v>
      </c>
      <c r="I87" s="29">
        <v>1474.71</v>
      </c>
      <c r="J87" s="29">
        <v>11</v>
      </c>
      <c r="K87" s="29">
        <f t="shared" si="31"/>
        <v>22</v>
      </c>
      <c r="L87" s="27">
        <f t="shared" si="32"/>
        <v>110</v>
      </c>
      <c r="M87" s="30">
        <f t="shared" si="33"/>
        <v>162218.1</v>
      </c>
      <c r="N87" s="13">
        <f t="shared" si="34"/>
        <v>22</v>
      </c>
      <c r="O87" s="14">
        <v>0</v>
      </c>
      <c r="P87" s="15">
        <f t="shared" si="48"/>
        <v>32443.620000000003</v>
      </c>
      <c r="Q87" s="16">
        <v>0</v>
      </c>
      <c r="R87" s="17">
        <f t="shared" si="43"/>
        <v>0</v>
      </c>
      <c r="S87" s="13">
        <f t="shared" si="36"/>
        <v>33</v>
      </c>
      <c r="T87" s="14">
        <v>50</v>
      </c>
      <c r="U87" s="16">
        <f t="shared" si="48"/>
        <v>48665.43</v>
      </c>
      <c r="V87" s="16">
        <v>73735.25</v>
      </c>
      <c r="W87" s="17">
        <f t="shared" si="44"/>
        <v>1.5151463780346748</v>
      </c>
      <c r="X87" s="13">
        <f t="shared" si="37"/>
        <v>22</v>
      </c>
      <c r="Y87" s="14">
        <v>0</v>
      </c>
      <c r="Z87" s="16">
        <v>32443.620000000003</v>
      </c>
      <c r="AA87" s="16">
        <v>0</v>
      </c>
      <c r="AB87" s="17">
        <f t="shared" si="45"/>
        <v>0</v>
      </c>
      <c r="AC87" s="13">
        <f t="shared" si="38"/>
        <v>16.5</v>
      </c>
      <c r="AD87" s="14">
        <v>45</v>
      </c>
      <c r="AE87" s="16">
        <f t="shared" si="48"/>
        <v>24332.715</v>
      </c>
      <c r="AF87" s="16">
        <v>66361.850000000006</v>
      </c>
      <c r="AG87" s="17">
        <f t="shared" si="46"/>
        <v>2.7272686175792553</v>
      </c>
      <c r="AH87" s="13">
        <f t="shared" si="39"/>
        <v>93.5</v>
      </c>
      <c r="AI87" s="14">
        <f t="shared" si="40"/>
        <v>95</v>
      </c>
      <c r="AJ87" s="14">
        <f t="shared" si="41"/>
        <v>137885.38500000001</v>
      </c>
      <c r="AK87" s="14">
        <f t="shared" si="42"/>
        <v>140097.1</v>
      </c>
      <c r="AL87" s="17">
        <f t="shared" si="47"/>
        <v>1.0160402424085773</v>
      </c>
      <c r="AM87" s="12"/>
    </row>
    <row r="88" spans="1:39" x14ac:dyDescent="0.3">
      <c r="A88" s="26" t="s">
        <v>57</v>
      </c>
      <c r="B88" s="27" t="s">
        <v>58</v>
      </c>
      <c r="C88" s="27" t="s">
        <v>53</v>
      </c>
      <c r="D88" s="28">
        <v>1</v>
      </c>
      <c r="E88" s="28"/>
      <c r="F88" s="28">
        <f t="shared" si="30"/>
        <v>1</v>
      </c>
      <c r="G88" s="28">
        <v>88510739</v>
      </c>
      <c r="H88" s="27" t="s">
        <v>16</v>
      </c>
      <c r="I88" s="29">
        <v>1146.8599999999999</v>
      </c>
      <c r="J88" s="29">
        <v>18</v>
      </c>
      <c r="K88" s="29">
        <f t="shared" si="31"/>
        <v>18</v>
      </c>
      <c r="L88" s="27">
        <f t="shared" si="32"/>
        <v>90</v>
      </c>
      <c r="M88" s="30">
        <f t="shared" si="33"/>
        <v>103217.4</v>
      </c>
      <c r="N88" s="13">
        <f t="shared" si="34"/>
        <v>18</v>
      </c>
      <c r="O88" s="14">
        <v>120</v>
      </c>
      <c r="P88" s="15">
        <f t="shared" si="48"/>
        <v>20643.48</v>
      </c>
      <c r="Q88" s="16">
        <v>137625.22</v>
      </c>
      <c r="R88" s="17">
        <f t="shared" si="43"/>
        <v>6.6667645183854658</v>
      </c>
      <c r="S88" s="13">
        <f t="shared" si="36"/>
        <v>27</v>
      </c>
      <c r="T88" s="14">
        <v>0</v>
      </c>
      <c r="U88" s="16">
        <f t="shared" si="48"/>
        <v>30965.219999999998</v>
      </c>
      <c r="V88" s="16">
        <v>0</v>
      </c>
      <c r="W88" s="17">
        <f t="shared" si="44"/>
        <v>0</v>
      </c>
      <c r="X88" s="13">
        <f t="shared" si="37"/>
        <v>18</v>
      </c>
      <c r="Y88" s="14">
        <v>0</v>
      </c>
      <c r="Z88" s="16">
        <v>20643.48</v>
      </c>
      <c r="AA88" s="16">
        <v>0</v>
      </c>
      <c r="AB88" s="17">
        <f t="shared" si="45"/>
        <v>0</v>
      </c>
      <c r="AC88" s="13">
        <f t="shared" si="38"/>
        <v>13.5</v>
      </c>
      <c r="AD88" s="14">
        <v>3</v>
      </c>
      <c r="AE88" s="16">
        <f t="shared" si="48"/>
        <v>15482.609999999999</v>
      </c>
      <c r="AF88" s="16">
        <v>3440.14</v>
      </c>
      <c r="AG88" s="17">
        <f t="shared" si="46"/>
        <v>0.22219380324118479</v>
      </c>
      <c r="AH88" s="13">
        <f t="shared" si="39"/>
        <v>76.5</v>
      </c>
      <c r="AI88" s="14">
        <f t="shared" si="40"/>
        <v>123</v>
      </c>
      <c r="AJ88" s="14">
        <f t="shared" si="41"/>
        <v>87734.79</v>
      </c>
      <c r="AK88" s="14">
        <f t="shared" si="42"/>
        <v>141065.36000000002</v>
      </c>
      <c r="AL88" s="17">
        <f t="shared" si="47"/>
        <v>1.6078611460744368</v>
      </c>
      <c r="AM88" s="12"/>
    </row>
    <row r="89" spans="1:39" x14ac:dyDescent="0.3">
      <c r="A89" s="26" t="s">
        <v>57</v>
      </c>
      <c r="B89" s="27" t="s">
        <v>58</v>
      </c>
      <c r="C89" s="27" t="s">
        <v>53</v>
      </c>
      <c r="D89" s="28">
        <v>1</v>
      </c>
      <c r="E89" s="28"/>
      <c r="F89" s="28">
        <f t="shared" si="30"/>
        <v>1</v>
      </c>
      <c r="G89" s="28">
        <v>88510720</v>
      </c>
      <c r="H89" s="27" t="s">
        <v>17</v>
      </c>
      <c r="I89" s="29">
        <v>1310.4000000000001</v>
      </c>
      <c r="J89" s="29">
        <v>18</v>
      </c>
      <c r="K89" s="29">
        <f t="shared" si="31"/>
        <v>18</v>
      </c>
      <c r="L89" s="27">
        <f t="shared" si="32"/>
        <v>90</v>
      </c>
      <c r="M89" s="30">
        <f t="shared" si="33"/>
        <v>117936.00000000001</v>
      </c>
      <c r="N89" s="13">
        <f t="shared" si="34"/>
        <v>18.000000000000004</v>
      </c>
      <c r="O89" s="14">
        <v>0</v>
      </c>
      <c r="P89" s="15">
        <f t="shared" si="48"/>
        <v>23587.200000000004</v>
      </c>
      <c r="Q89" s="16">
        <v>0</v>
      </c>
      <c r="R89" s="17">
        <f t="shared" si="43"/>
        <v>0</v>
      </c>
      <c r="S89" s="13">
        <f t="shared" si="36"/>
        <v>27</v>
      </c>
      <c r="T89" s="14">
        <v>0</v>
      </c>
      <c r="U89" s="16">
        <f t="shared" si="48"/>
        <v>35380.800000000003</v>
      </c>
      <c r="V89" s="16">
        <v>0</v>
      </c>
      <c r="W89" s="17">
        <f t="shared" si="44"/>
        <v>0</v>
      </c>
      <c r="X89" s="13">
        <f t="shared" si="37"/>
        <v>18.000000000000004</v>
      </c>
      <c r="Y89" s="14">
        <v>0</v>
      </c>
      <c r="Z89" s="16">
        <v>23587.200000000004</v>
      </c>
      <c r="AA89" s="16">
        <v>0</v>
      </c>
      <c r="AB89" s="17">
        <f t="shared" si="45"/>
        <v>0</v>
      </c>
      <c r="AC89" s="13">
        <f t="shared" si="38"/>
        <v>13.5</v>
      </c>
      <c r="AD89" s="14">
        <v>5</v>
      </c>
      <c r="AE89" s="16">
        <f t="shared" si="48"/>
        <v>17690.400000000001</v>
      </c>
      <c r="AF89" s="16">
        <v>6553.52</v>
      </c>
      <c r="AG89" s="17">
        <f t="shared" si="46"/>
        <v>0.37045629267851488</v>
      </c>
      <c r="AH89" s="13">
        <f t="shared" si="39"/>
        <v>76.5</v>
      </c>
      <c r="AI89" s="14">
        <f t="shared" si="40"/>
        <v>5</v>
      </c>
      <c r="AJ89" s="14">
        <f t="shared" si="41"/>
        <v>100245.6</v>
      </c>
      <c r="AK89" s="14">
        <f t="shared" si="42"/>
        <v>6553.52</v>
      </c>
      <c r="AL89" s="17">
        <f t="shared" si="47"/>
        <v>6.5374639884443808E-2</v>
      </c>
      <c r="AM89" s="12"/>
    </row>
    <row r="90" spans="1:39" x14ac:dyDescent="0.3">
      <c r="A90" s="26" t="s">
        <v>57</v>
      </c>
      <c r="B90" s="27" t="s">
        <v>58</v>
      </c>
      <c r="C90" s="27" t="s">
        <v>53</v>
      </c>
      <c r="D90" s="28">
        <v>1</v>
      </c>
      <c r="E90" s="28"/>
      <c r="F90" s="28">
        <f t="shared" si="30"/>
        <v>1</v>
      </c>
      <c r="G90" s="28">
        <v>88510704</v>
      </c>
      <c r="H90" s="27" t="s">
        <v>18</v>
      </c>
      <c r="I90" s="29">
        <v>1474.71</v>
      </c>
      <c r="J90" s="29">
        <v>9</v>
      </c>
      <c r="K90" s="29">
        <f t="shared" si="31"/>
        <v>9</v>
      </c>
      <c r="L90" s="27">
        <f t="shared" si="32"/>
        <v>45</v>
      </c>
      <c r="M90" s="30">
        <f t="shared" si="33"/>
        <v>66361.95</v>
      </c>
      <c r="N90" s="13">
        <f t="shared" si="34"/>
        <v>9</v>
      </c>
      <c r="O90" s="14">
        <v>0</v>
      </c>
      <c r="P90" s="15">
        <f t="shared" si="48"/>
        <v>13272.39</v>
      </c>
      <c r="Q90" s="16">
        <v>0</v>
      </c>
      <c r="R90" s="17">
        <f t="shared" si="43"/>
        <v>0</v>
      </c>
      <c r="S90" s="13">
        <f t="shared" si="36"/>
        <v>13.499999999999998</v>
      </c>
      <c r="T90" s="14">
        <v>0</v>
      </c>
      <c r="U90" s="16">
        <f t="shared" si="48"/>
        <v>19908.584999999999</v>
      </c>
      <c r="V90" s="16">
        <v>0</v>
      </c>
      <c r="W90" s="17">
        <f t="shared" si="44"/>
        <v>0</v>
      </c>
      <c r="X90" s="13">
        <f t="shared" si="37"/>
        <v>9</v>
      </c>
      <c r="Y90" s="14">
        <v>0</v>
      </c>
      <c r="Z90" s="16">
        <v>13272.39</v>
      </c>
      <c r="AA90" s="16">
        <v>0</v>
      </c>
      <c r="AB90" s="17">
        <f t="shared" si="45"/>
        <v>0</v>
      </c>
      <c r="AC90" s="13">
        <f t="shared" si="38"/>
        <v>6.7499999999999991</v>
      </c>
      <c r="AD90" s="14">
        <v>0</v>
      </c>
      <c r="AE90" s="16">
        <f t="shared" si="48"/>
        <v>9954.2924999999996</v>
      </c>
      <c r="AF90" s="16">
        <v>0</v>
      </c>
      <c r="AG90" s="17">
        <f t="shared" si="46"/>
        <v>0</v>
      </c>
      <c r="AH90" s="13">
        <f t="shared" si="39"/>
        <v>38.25</v>
      </c>
      <c r="AI90" s="14">
        <f t="shared" si="40"/>
        <v>0</v>
      </c>
      <c r="AJ90" s="14">
        <f t="shared" si="41"/>
        <v>56407.657500000001</v>
      </c>
      <c r="AK90" s="14">
        <f t="shared" si="42"/>
        <v>0</v>
      </c>
      <c r="AL90" s="17">
        <f t="shared" si="47"/>
        <v>0</v>
      </c>
      <c r="AM90" s="12"/>
    </row>
    <row r="91" spans="1:39" x14ac:dyDescent="0.3">
      <c r="A91" s="26" t="s">
        <v>59</v>
      </c>
      <c r="B91" s="27" t="s">
        <v>58</v>
      </c>
      <c r="C91" s="27" t="s">
        <v>53</v>
      </c>
      <c r="D91" s="28">
        <v>2</v>
      </c>
      <c r="E91" s="28"/>
      <c r="F91" s="28">
        <f t="shared" si="30"/>
        <v>2</v>
      </c>
      <c r="G91" s="28">
        <v>88510739</v>
      </c>
      <c r="H91" s="27" t="s">
        <v>16</v>
      </c>
      <c r="I91" s="29">
        <v>1146.8599999999999</v>
      </c>
      <c r="J91" s="29">
        <v>22</v>
      </c>
      <c r="K91" s="29">
        <f t="shared" si="31"/>
        <v>44</v>
      </c>
      <c r="L91" s="27">
        <f t="shared" si="32"/>
        <v>220</v>
      </c>
      <c r="M91" s="30">
        <f t="shared" si="33"/>
        <v>252309.19999999998</v>
      </c>
      <c r="N91" s="13">
        <f t="shared" si="34"/>
        <v>44</v>
      </c>
      <c r="O91" s="14">
        <v>175</v>
      </c>
      <c r="P91" s="15">
        <f t="shared" si="48"/>
        <v>50461.84</v>
      </c>
      <c r="Q91" s="16">
        <v>200702.88</v>
      </c>
      <c r="R91" s="17">
        <f t="shared" si="43"/>
        <v>3.9773198916250383</v>
      </c>
      <c r="S91" s="13">
        <f t="shared" si="36"/>
        <v>66</v>
      </c>
      <c r="T91" s="14">
        <v>27</v>
      </c>
      <c r="U91" s="16">
        <f t="shared" si="48"/>
        <v>75692.759999999995</v>
      </c>
      <c r="V91" s="16">
        <v>30965.11</v>
      </c>
      <c r="W91" s="17">
        <f t="shared" si="44"/>
        <v>0.40908945584756062</v>
      </c>
      <c r="X91" s="13">
        <f t="shared" si="37"/>
        <v>44</v>
      </c>
      <c r="Y91" s="14">
        <v>63</v>
      </c>
      <c r="Z91" s="16">
        <v>50461.84</v>
      </c>
      <c r="AA91" s="16">
        <v>72252.09</v>
      </c>
      <c r="AB91" s="17">
        <f t="shared" si="45"/>
        <v>1.431816398292254</v>
      </c>
      <c r="AC91" s="13">
        <f t="shared" si="38"/>
        <v>33</v>
      </c>
      <c r="AD91" s="14">
        <v>51</v>
      </c>
      <c r="AE91" s="16">
        <f t="shared" si="48"/>
        <v>37846.379999999997</v>
      </c>
      <c r="AF91" s="16">
        <v>58489.159999999996</v>
      </c>
      <c r="AG91" s="17">
        <f t="shared" si="46"/>
        <v>1.5454360496301098</v>
      </c>
      <c r="AH91" s="13">
        <f t="shared" si="39"/>
        <v>187</v>
      </c>
      <c r="AI91" s="14">
        <f t="shared" si="40"/>
        <v>316</v>
      </c>
      <c r="AJ91" s="14">
        <f t="shared" si="41"/>
        <v>214462.82</v>
      </c>
      <c r="AK91" s="14">
        <f t="shared" si="42"/>
        <v>362409.23999999993</v>
      </c>
      <c r="AL91" s="17">
        <f t="shared" si="47"/>
        <v>1.6898464731555798</v>
      </c>
      <c r="AM91" s="12"/>
    </row>
    <row r="92" spans="1:39" x14ac:dyDescent="0.3">
      <c r="A92" s="26" t="s">
        <v>59</v>
      </c>
      <c r="B92" s="27" t="s">
        <v>58</v>
      </c>
      <c r="C92" s="27" t="s">
        <v>53</v>
      </c>
      <c r="D92" s="28">
        <v>2</v>
      </c>
      <c r="E92" s="28"/>
      <c r="F92" s="28">
        <f t="shared" si="30"/>
        <v>2</v>
      </c>
      <c r="G92" s="28">
        <v>88510720</v>
      </c>
      <c r="H92" s="27" t="s">
        <v>17</v>
      </c>
      <c r="I92" s="29">
        <v>1310.4000000000001</v>
      </c>
      <c r="J92" s="29">
        <v>22</v>
      </c>
      <c r="K92" s="29">
        <f t="shared" si="31"/>
        <v>44</v>
      </c>
      <c r="L92" s="27">
        <f t="shared" si="32"/>
        <v>220</v>
      </c>
      <c r="M92" s="30">
        <f t="shared" si="33"/>
        <v>288288</v>
      </c>
      <c r="N92" s="13">
        <f t="shared" si="34"/>
        <v>44</v>
      </c>
      <c r="O92" s="14">
        <v>0</v>
      </c>
      <c r="P92" s="15">
        <f t="shared" si="48"/>
        <v>57657.600000000006</v>
      </c>
      <c r="Q92" s="16">
        <v>0</v>
      </c>
      <c r="R92" s="17">
        <f t="shared" si="43"/>
        <v>0</v>
      </c>
      <c r="S92" s="13">
        <f t="shared" si="36"/>
        <v>65.999999999999986</v>
      </c>
      <c r="T92" s="14">
        <v>37</v>
      </c>
      <c r="U92" s="16">
        <f t="shared" si="48"/>
        <v>86486.399999999994</v>
      </c>
      <c r="V92" s="16">
        <v>48499.289999999994</v>
      </c>
      <c r="W92" s="17">
        <f t="shared" si="44"/>
        <v>0.56077360139860133</v>
      </c>
      <c r="X92" s="13">
        <f t="shared" si="37"/>
        <v>44</v>
      </c>
      <c r="Y92" s="14">
        <v>10</v>
      </c>
      <c r="Z92" s="16">
        <v>57657.600000000006</v>
      </c>
      <c r="AA92" s="16">
        <v>13107.43</v>
      </c>
      <c r="AB92" s="17">
        <f t="shared" si="45"/>
        <v>0.22733221639471637</v>
      </c>
      <c r="AC92" s="13">
        <f t="shared" si="38"/>
        <v>32.999999999999993</v>
      </c>
      <c r="AD92" s="14">
        <v>47</v>
      </c>
      <c r="AE92" s="16">
        <f t="shared" si="48"/>
        <v>43243.199999999997</v>
      </c>
      <c r="AF92" s="16">
        <v>61607.360000000008</v>
      </c>
      <c r="AG92" s="17">
        <f t="shared" si="46"/>
        <v>1.4246716246716249</v>
      </c>
      <c r="AH92" s="13">
        <f t="shared" si="39"/>
        <v>187</v>
      </c>
      <c r="AI92" s="14">
        <f t="shared" si="40"/>
        <v>94</v>
      </c>
      <c r="AJ92" s="14">
        <f t="shared" si="41"/>
        <v>245044.8</v>
      </c>
      <c r="AK92" s="14">
        <f t="shared" si="42"/>
        <v>123214.08</v>
      </c>
      <c r="AL92" s="17">
        <f t="shared" si="47"/>
        <v>0.50282266752854987</v>
      </c>
      <c r="AM92" s="12"/>
    </row>
    <row r="93" spans="1:39" x14ac:dyDescent="0.3">
      <c r="A93" s="26" t="s">
        <v>59</v>
      </c>
      <c r="B93" s="27" t="s">
        <v>58</v>
      </c>
      <c r="C93" s="27" t="s">
        <v>53</v>
      </c>
      <c r="D93" s="28">
        <v>2</v>
      </c>
      <c r="E93" s="28"/>
      <c r="F93" s="28">
        <f t="shared" si="30"/>
        <v>2</v>
      </c>
      <c r="G93" s="28">
        <v>88510704</v>
      </c>
      <c r="H93" s="27" t="s">
        <v>18</v>
      </c>
      <c r="I93" s="29">
        <v>1474.71</v>
      </c>
      <c r="J93" s="29">
        <v>11</v>
      </c>
      <c r="K93" s="29">
        <f t="shared" si="31"/>
        <v>22</v>
      </c>
      <c r="L93" s="27">
        <f t="shared" si="32"/>
        <v>110</v>
      </c>
      <c r="M93" s="30">
        <f t="shared" si="33"/>
        <v>162218.1</v>
      </c>
      <c r="N93" s="13">
        <f t="shared" si="34"/>
        <v>22</v>
      </c>
      <c r="O93" s="14">
        <v>0</v>
      </c>
      <c r="P93" s="15">
        <f t="shared" si="48"/>
        <v>32443.620000000003</v>
      </c>
      <c r="Q93" s="16">
        <v>0</v>
      </c>
      <c r="R93" s="17">
        <f t="shared" si="43"/>
        <v>0</v>
      </c>
      <c r="S93" s="13">
        <f t="shared" si="36"/>
        <v>33</v>
      </c>
      <c r="T93" s="14">
        <v>17</v>
      </c>
      <c r="U93" s="16">
        <f t="shared" si="48"/>
        <v>48665.43</v>
      </c>
      <c r="V93" s="16">
        <v>25070.019999999997</v>
      </c>
      <c r="W93" s="17">
        <f t="shared" si="44"/>
        <v>0.51515048772814698</v>
      </c>
      <c r="X93" s="13">
        <f t="shared" si="37"/>
        <v>22</v>
      </c>
      <c r="Y93" s="14">
        <v>0</v>
      </c>
      <c r="Z93" s="16">
        <v>32443.620000000003</v>
      </c>
      <c r="AA93" s="16">
        <v>0</v>
      </c>
      <c r="AB93" s="17">
        <f t="shared" si="45"/>
        <v>0</v>
      </c>
      <c r="AC93" s="13">
        <f t="shared" si="38"/>
        <v>16.5</v>
      </c>
      <c r="AD93" s="14">
        <v>11</v>
      </c>
      <c r="AE93" s="16">
        <f t="shared" si="48"/>
        <v>24332.715</v>
      </c>
      <c r="AF93" s="16">
        <v>16221.8</v>
      </c>
      <c r="AG93" s="17">
        <f t="shared" si="46"/>
        <v>0.66666625569731941</v>
      </c>
      <c r="AH93" s="13">
        <f t="shared" si="39"/>
        <v>93.5</v>
      </c>
      <c r="AI93" s="14">
        <f t="shared" si="40"/>
        <v>28</v>
      </c>
      <c r="AJ93" s="14">
        <f t="shared" si="41"/>
        <v>137885.38500000001</v>
      </c>
      <c r="AK93" s="14">
        <f t="shared" si="42"/>
        <v>41291.819999999992</v>
      </c>
      <c r="AL93" s="17">
        <f t="shared" si="47"/>
        <v>0.29946480549769644</v>
      </c>
      <c r="AM93" s="12"/>
    </row>
    <row r="94" spans="1:39" x14ac:dyDescent="0.3">
      <c r="A94" s="26" t="s">
        <v>60</v>
      </c>
      <c r="B94" s="27" t="s">
        <v>58</v>
      </c>
      <c r="C94" s="27" t="s">
        <v>53</v>
      </c>
      <c r="D94" s="28">
        <v>1</v>
      </c>
      <c r="E94" s="28"/>
      <c r="F94" s="28">
        <f t="shared" si="30"/>
        <v>1</v>
      </c>
      <c r="G94" s="28">
        <v>88510739</v>
      </c>
      <c r="H94" s="27" t="s">
        <v>16</v>
      </c>
      <c r="I94" s="29">
        <v>1146.8599999999999</v>
      </c>
      <c r="J94" s="29">
        <v>18</v>
      </c>
      <c r="K94" s="29">
        <f t="shared" si="31"/>
        <v>18</v>
      </c>
      <c r="L94" s="27">
        <f t="shared" si="32"/>
        <v>90</v>
      </c>
      <c r="M94" s="30">
        <f t="shared" si="33"/>
        <v>103217.4</v>
      </c>
      <c r="N94" s="13">
        <f t="shared" si="34"/>
        <v>18</v>
      </c>
      <c r="O94" s="14">
        <v>90</v>
      </c>
      <c r="P94" s="15">
        <f t="shared" si="48"/>
        <v>20643.48</v>
      </c>
      <c r="Q94" s="16">
        <v>103218.92000000001</v>
      </c>
      <c r="R94" s="17">
        <f t="shared" si="43"/>
        <v>5.000073630996325</v>
      </c>
      <c r="S94" s="13">
        <f t="shared" si="36"/>
        <v>27</v>
      </c>
      <c r="T94" s="14">
        <v>0</v>
      </c>
      <c r="U94" s="16">
        <f t="shared" si="48"/>
        <v>30965.219999999998</v>
      </c>
      <c r="V94" s="16">
        <v>0</v>
      </c>
      <c r="W94" s="17">
        <f t="shared" si="44"/>
        <v>0</v>
      </c>
      <c r="X94" s="13">
        <f t="shared" si="37"/>
        <v>18</v>
      </c>
      <c r="Y94" s="14">
        <v>30</v>
      </c>
      <c r="Z94" s="16">
        <v>20643.48</v>
      </c>
      <c r="AA94" s="16">
        <v>34406.300000000003</v>
      </c>
      <c r="AB94" s="17">
        <f t="shared" si="45"/>
        <v>1.666690887389142</v>
      </c>
      <c r="AC94" s="13">
        <f t="shared" si="38"/>
        <v>13.5</v>
      </c>
      <c r="AD94" s="14">
        <v>10</v>
      </c>
      <c r="AE94" s="16">
        <f t="shared" si="48"/>
        <v>15482.609999999999</v>
      </c>
      <c r="AF94" s="16">
        <v>11468.76</v>
      </c>
      <c r="AG94" s="17">
        <f t="shared" si="46"/>
        <v>0.7407510749156635</v>
      </c>
      <c r="AH94" s="13">
        <f t="shared" si="39"/>
        <v>76.5</v>
      </c>
      <c r="AI94" s="14">
        <f t="shared" si="40"/>
        <v>130</v>
      </c>
      <c r="AJ94" s="14">
        <f t="shared" si="41"/>
        <v>87734.79</v>
      </c>
      <c r="AK94" s="14">
        <f t="shared" si="42"/>
        <v>149093.98000000004</v>
      </c>
      <c r="AL94" s="17">
        <f t="shared" si="47"/>
        <v>1.6993712528405214</v>
      </c>
      <c r="AM94" s="12"/>
    </row>
    <row r="95" spans="1:39" x14ac:dyDescent="0.3">
      <c r="A95" s="26" t="s">
        <v>60</v>
      </c>
      <c r="B95" s="27" t="s">
        <v>58</v>
      </c>
      <c r="C95" s="27" t="s">
        <v>53</v>
      </c>
      <c r="D95" s="28">
        <v>1</v>
      </c>
      <c r="E95" s="28"/>
      <c r="F95" s="28">
        <f t="shared" si="30"/>
        <v>1</v>
      </c>
      <c r="G95" s="28">
        <v>88510720</v>
      </c>
      <c r="H95" s="27" t="s">
        <v>17</v>
      </c>
      <c r="I95" s="29">
        <v>1310.4000000000001</v>
      </c>
      <c r="J95" s="29">
        <v>18</v>
      </c>
      <c r="K95" s="29">
        <f t="shared" si="31"/>
        <v>18</v>
      </c>
      <c r="L95" s="27">
        <f t="shared" si="32"/>
        <v>90</v>
      </c>
      <c r="M95" s="30">
        <f t="shared" si="33"/>
        <v>117936.00000000001</v>
      </c>
      <c r="N95" s="13">
        <f t="shared" si="34"/>
        <v>18.000000000000004</v>
      </c>
      <c r="O95" s="14">
        <v>0</v>
      </c>
      <c r="P95" s="15">
        <f t="shared" si="48"/>
        <v>23587.200000000004</v>
      </c>
      <c r="Q95" s="16">
        <v>0</v>
      </c>
      <c r="R95" s="17">
        <f t="shared" si="43"/>
        <v>0</v>
      </c>
      <c r="S95" s="13">
        <f t="shared" si="36"/>
        <v>27</v>
      </c>
      <c r="T95" s="14">
        <v>25</v>
      </c>
      <c r="U95" s="16">
        <f t="shared" si="48"/>
        <v>35380.800000000003</v>
      </c>
      <c r="V95" s="16">
        <v>32769.22</v>
      </c>
      <c r="W95" s="17">
        <f t="shared" si="44"/>
        <v>0.92618651924207474</v>
      </c>
      <c r="X95" s="13">
        <f t="shared" si="37"/>
        <v>18.000000000000004</v>
      </c>
      <c r="Y95" s="14">
        <v>0</v>
      </c>
      <c r="Z95" s="16">
        <v>23587.200000000004</v>
      </c>
      <c r="AA95" s="16">
        <v>0</v>
      </c>
      <c r="AB95" s="17">
        <f t="shared" si="45"/>
        <v>0</v>
      </c>
      <c r="AC95" s="13">
        <f t="shared" si="38"/>
        <v>13.5</v>
      </c>
      <c r="AD95" s="14">
        <v>0</v>
      </c>
      <c r="AE95" s="16">
        <f t="shared" si="48"/>
        <v>17690.400000000001</v>
      </c>
      <c r="AF95" s="16">
        <v>0</v>
      </c>
      <c r="AG95" s="17">
        <f t="shared" si="46"/>
        <v>0</v>
      </c>
      <c r="AH95" s="13">
        <f t="shared" si="39"/>
        <v>76.5</v>
      </c>
      <c r="AI95" s="14">
        <f t="shared" si="40"/>
        <v>25</v>
      </c>
      <c r="AJ95" s="14">
        <f t="shared" si="41"/>
        <v>100245.6</v>
      </c>
      <c r="AK95" s="14">
        <f t="shared" si="42"/>
        <v>32769.22</v>
      </c>
      <c r="AL95" s="17">
        <f t="shared" si="47"/>
        <v>0.326889359732497</v>
      </c>
      <c r="AM95" s="12"/>
    </row>
    <row r="96" spans="1:39" x14ac:dyDescent="0.3">
      <c r="A96" s="26" t="s">
        <v>60</v>
      </c>
      <c r="B96" s="27" t="s">
        <v>58</v>
      </c>
      <c r="C96" s="27" t="s">
        <v>53</v>
      </c>
      <c r="D96" s="28">
        <v>1</v>
      </c>
      <c r="E96" s="28"/>
      <c r="F96" s="28">
        <f t="shared" si="30"/>
        <v>1</v>
      </c>
      <c r="G96" s="28">
        <v>88510704</v>
      </c>
      <c r="H96" s="27" t="s">
        <v>18</v>
      </c>
      <c r="I96" s="29">
        <v>1474.71</v>
      </c>
      <c r="J96" s="29">
        <v>9</v>
      </c>
      <c r="K96" s="29">
        <f t="shared" si="31"/>
        <v>9</v>
      </c>
      <c r="L96" s="27">
        <f t="shared" si="32"/>
        <v>45</v>
      </c>
      <c r="M96" s="30">
        <f t="shared" si="33"/>
        <v>66361.95</v>
      </c>
      <c r="N96" s="13">
        <f t="shared" si="34"/>
        <v>9</v>
      </c>
      <c r="O96" s="14">
        <v>0</v>
      </c>
      <c r="P96" s="15">
        <f t="shared" si="48"/>
        <v>13272.39</v>
      </c>
      <c r="Q96" s="16">
        <v>0</v>
      </c>
      <c r="R96" s="17">
        <f t="shared" si="43"/>
        <v>0</v>
      </c>
      <c r="S96" s="13">
        <f t="shared" si="36"/>
        <v>13.499999999999998</v>
      </c>
      <c r="T96" s="14">
        <v>13</v>
      </c>
      <c r="U96" s="16">
        <f t="shared" si="48"/>
        <v>19908.584999999999</v>
      </c>
      <c r="V96" s="16">
        <v>19170.88</v>
      </c>
      <c r="W96" s="17">
        <f t="shared" si="44"/>
        <v>0.96294538260755358</v>
      </c>
      <c r="X96" s="13">
        <f t="shared" si="37"/>
        <v>9</v>
      </c>
      <c r="Y96" s="14">
        <v>0</v>
      </c>
      <c r="Z96" s="16">
        <v>13272.39</v>
      </c>
      <c r="AA96" s="16">
        <v>0</v>
      </c>
      <c r="AB96" s="17">
        <f t="shared" si="45"/>
        <v>0</v>
      </c>
      <c r="AC96" s="13">
        <f t="shared" si="38"/>
        <v>6.7499999999999991</v>
      </c>
      <c r="AD96" s="14">
        <v>0</v>
      </c>
      <c r="AE96" s="16">
        <f t="shared" si="48"/>
        <v>9954.2924999999996</v>
      </c>
      <c r="AF96" s="16">
        <v>0</v>
      </c>
      <c r="AG96" s="17">
        <f t="shared" si="46"/>
        <v>0</v>
      </c>
      <c r="AH96" s="13">
        <f t="shared" si="39"/>
        <v>38.25</v>
      </c>
      <c r="AI96" s="14">
        <f t="shared" si="40"/>
        <v>13</v>
      </c>
      <c r="AJ96" s="14">
        <f t="shared" si="41"/>
        <v>56407.657500000001</v>
      </c>
      <c r="AK96" s="14">
        <f t="shared" si="42"/>
        <v>19170.88</v>
      </c>
      <c r="AL96" s="17">
        <f t="shared" si="47"/>
        <v>0.33986307621443063</v>
      </c>
      <c r="AM96" s="12"/>
    </row>
    <row r="97" spans="1:39" x14ac:dyDescent="0.3">
      <c r="A97" s="26" t="s">
        <v>61</v>
      </c>
      <c r="B97" s="27" t="s">
        <v>58</v>
      </c>
      <c r="C97" s="27" t="s">
        <v>53</v>
      </c>
      <c r="D97" s="28">
        <v>2</v>
      </c>
      <c r="E97" s="28"/>
      <c r="F97" s="28">
        <f t="shared" si="30"/>
        <v>2</v>
      </c>
      <c r="G97" s="28">
        <v>88510739</v>
      </c>
      <c r="H97" s="27" t="s">
        <v>16</v>
      </c>
      <c r="I97" s="29">
        <v>1146.8599999999999</v>
      </c>
      <c r="J97" s="29">
        <v>28</v>
      </c>
      <c r="K97" s="29">
        <f t="shared" si="31"/>
        <v>56</v>
      </c>
      <c r="L97" s="27">
        <f t="shared" si="32"/>
        <v>280</v>
      </c>
      <c r="M97" s="30">
        <f t="shared" si="33"/>
        <v>321120.8</v>
      </c>
      <c r="N97" s="13">
        <f t="shared" si="34"/>
        <v>56.000000000000007</v>
      </c>
      <c r="O97" s="14">
        <v>160</v>
      </c>
      <c r="P97" s="15">
        <f t="shared" si="48"/>
        <v>64224.160000000003</v>
      </c>
      <c r="Q97" s="16">
        <v>183500.28000000003</v>
      </c>
      <c r="R97" s="17">
        <f t="shared" si="43"/>
        <v>2.8571845859875786</v>
      </c>
      <c r="S97" s="13">
        <f t="shared" si="36"/>
        <v>84</v>
      </c>
      <c r="T97" s="14">
        <v>25</v>
      </c>
      <c r="U97" s="16">
        <f t="shared" si="48"/>
        <v>96336.239999999991</v>
      </c>
      <c r="V97" s="16">
        <v>28671.45</v>
      </c>
      <c r="W97" s="17">
        <f t="shared" si="44"/>
        <v>0.29761852860356602</v>
      </c>
      <c r="X97" s="13">
        <f t="shared" si="37"/>
        <v>56.000000000000007</v>
      </c>
      <c r="Y97" s="14">
        <v>36</v>
      </c>
      <c r="Z97" s="16">
        <v>64224.160000000003</v>
      </c>
      <c r="AA97" s="16">
        <v>41286.97</v>
      </c>
      <c r="AB97" s="17">
        <f t="shared" si="45"/>
        <v>0.6428572985617873</v>
      </c>
      <c r="AC97" s="13">
        <f t="shared" si="38"/>
        <v>42</v>
      </c>
      <c r="AD97" s="14">
        <v>102</v>
      </c>
      <c r="AE97" s="16">
        <f t="shared" si="48"/>
        <v>48168.119999999995</v>
      </c>
      <c r="AF97" s="16">
        <v>116980.08</v>
      </c>
      <c r="AG97" s="17">
        <f t="shared" si="46"/>
        <v>2.428578902394364</v>
      </c>
      <c r="AH97" s="13">
        <f t="shared" si="39"/>
        <v>238</v>
      </c>
      <c r="AI97" s="14">
        <f t="shared" si="40"/>
        <v>323</v>
      </c>
      <c r="AJ97" s="14">
        <f t="shared" si="41"/>
        <v>272952.68</v>
      </c>
      <c r="AK97" s="14">
        <f t="shared" si="42"/>
        <v>370438.78</v>
      </c>
      <c r="AL97" s="17">
        <f t="shared" si="47"/>
        <v>1.3571538480589385</v>
      </c>
      <c r="AM97" s="12"/>
    </row>
    <row r="98" spans="1:39" x14ac:dyDescent="0.3">
      <c r="A98" s="26" t="s">
        <v>61</v>
      </c>
      <c r="B98" s="27" t="s">
        <v>58</v>
      </c>
      <c r="C98" s="27" t="s">
        <v>53</v>
      </c>
      <c r="D98" s="28">
        <v>2</v>
      </c>
      <c r="E98" s="28"/>
      <c r="F98" s="28">
        <f t="shared" si="30"/>
        <v>2</v>
      </c>
      <c r="G98" s="28">
        <v>88510720</v>
      </c>
      <c r="H98" s="27" t="s">
        <v>17</v>
      </c>
      <c r="I98" s="29">
        <v>1310.4000000000001</v>
      </c>
      <c r="J98" s="29">
        <v>28</v>
      </c>
      <c r="K98" s="29">
        <f t="shared" si="31"/>
        <v>56</v>
      </c>
      <c r="L98" s="27">
        <f t="shared" si="32"/>
        <v>280</v>
      </c>
      <c r="M98" s="30">
        <f t="shared" si="33"/>
        <v>366912</v>
      </c>
      <c r="N98" s="13">
        <f t="shared" si="34"/>
        <v>56</v>
      </c>
      <c r="O98" s="14">
        <v>0</v>
      </c>
      <c r="P98" s="15">
        <f t="shared" si="48"/>
        <v>73382.400000000009</v>
      </c>
      <c r="Q98" s="16">
        <v>0</v>
      </c>
      <c r="R98" s="17">
        <f t="shared" si="43"/>
        <v>0</v>
      </c>
      <c r="S98" s="13">
        <f t="shared" si="36"/>
        <v>83.999999999999986</v>
      </c>
      <c r="T98" s="14">
        <v>45</v>
      </c>
      <c r="U98" s="16">
        <f t="shared" si="48"/>
        <v>110073.59999999999</v>
      </c>
      <c r="V98" s="16">
        <v>58985.569999999992</v>
      </c>
      <c r="W98" s="17">
        <f t="shared" si="44"/>
        <v>0.53587390618640618</v>
      </c>
      <c r="X98" s="13">
        <f t="shared" si="37"/>
        <v>56</v>
      </c>
      <c r="Y98" s="14">
        <v>0</v>
      </c>
      <c r="Z98" s="16">
        <v>73382.400000000009</v>
      </c>
      <c r="AA98" s="16">
        <v>0</v>
      </c>
      <c r="AB98" s="17">
        <f t="shared" si="45"/>
        <v>0</v>
      </c>
      <c r="AC98" s="13">
        <f t="shared" si="38"/>
        <v>41.999999999999993</v>
      </c>
      <c r="AD98" s="14">
        <v>40</v>
      </c>
      <c r="AE98" s="16">
        <f t="shared" si="48"/>
        <v>55036.799999999996</v>
      </c>
      <c r="AF98" s="16">
        <v>52431.42</v>
      </c>
      <c r="AG98" s="17">
        <f t="shared" si="46"/>
        <v>0.95266112855398577</v>
      </c>
      <c r="AH98" s="13">
        <f t="shared" si="39"/>
        <v>238</v>
      </c>
      <c r="AI98" s="14">
        <f t="shared" si="40"/>
        <v>85</v>
      </c>
      <c r="AJ98" s="14">
        <f t="shared" si="41"/>
        <v>311875.20000000001</v>
      </c>
      <c r="AK98" s="14">
        <f t="shared" si="42"/>
        <v>111416.98999999999</v>
      </c>
      <c r="AL98" s="17">
        <f t="shared" si="47"/>
        <v>0.3572486366341408</v>
      </c>
      <c r="AM98" s="12"/>
    </row>
    <row r="99" spans="1:39" x14ac:dyDescent="0.3">
      <c r="A99" s="26" t="s">
        <v>61</v>
      </c>
      <c r="B99" s="27" t="s">
        <v>58</v>
      </c>
      <c r="C99" s="27" t="s">
        <v>53</v>
      </c>
      <c r="D99" s="28">
        <v>2</v>
      </c>
      <c r="E99" s="28"/>
      <c r="F99" s="28">
        <f t="shared" si="30"/>
        <v>2</v>
      </c>
      <c r="G99" s="28">
        <v>88510704</v>
      </c>
      <c r="H99" s="27" t="s">
        <v>18</v>
      </c>
      <c r="I99" s="29">
        <v>1474.71</v>
      </c>
      <c r="J99" s="29">
        <v>14</v>
      </c>
      <c r="K99" s="29">
        <f t="shared" si="31"/>
        <v>28</v>
      </c>
      <c r="L99" s="27">
        <f t="shared" si="32"/>
        <v>140</v>
      </c>
      <c r="M99" s="30">
        <f t="shared" si="33"/>
        <v>206459.4</v>
      </c>
      <c r="N99" s="13">
        <f t="shared" si="34"/>
        <v>28.000000000000004</v>
      </c>
      <c r="O99" s="14">
        <v>0</v>
      </c>
      <c r="P99" s="15">
        <f t="shared" si="48"/>
        <v>41291.880000000005</v>
      </c>
      <c r="Q99" s="16">
        <v>0</v>
      </c>
      <c r="R99" s="17">
        <f t="shared" si="43"/>
        <v>0</v>
      </c>
      <c r="S99" s="13">
        <f t="shared" si="36"/>
        <v>41.999999999999993</v>
      </c>
      <c r="T99" s="14">
        <v>35</v>
      </c>
      <c r="U99" s="16">
        <f t="shared" si="48"/>
        <v>61937.819999999992</v>
      </c>
      <c r="V99" s="16">
        <v>51615.009999999995</v>
      </c>
      <c r="W99" s="17">
        <f t="shared" si="44"/>
        <v>0.83333591656923023</v>
      </c>
      <c r="X99" s="13">
        <f t="shared" si="37"/>
        <v>28.000000000000004</v>
      </c>
      <c r="Y99" s="14">
        <v>20</v>
      </c>
      <c r="Z99" s="16">
        <v>41291.880000000005</v>
      </c>
      <c r="AA99" s="16">
        <v>29494.21</v>
      </c>
      <c r="AB99" s="17">
        <f t="shared" si="45"/>
        <v>0.71428595646407955</v>
      </c>
      <c r="AC99" s="13">
        <f t="shared" si="38"/>
        <v>20.999999999999996</v>
      </c>
      <c r="AD99" s="14">
        <v>30</v>
      </c>
      <c r="AE99" s="16">
        <f t="shared" si="48"/>
        <v>30968.909999999996</v>
      </c>
      <c r="AF99" s="16">
        <v>44241.47</v>
      </c>
      <c r="AG99" s="17">
        <f t="shared" si="46"/>
        <v>1.4285769179477097</v>
      </c>
      <c r="AH99" s="13">
        <f t="shared" si="39"/>
        <v>119</v>
      </c>
      <c r="AI99" s="14">
        <f t="shared" si="40"/>
        <v>85</v>
      </c>
      <c r="AJ99" s="14">
        <f t="shared" si="41"/>
        <v>175490.49000000002</v>
      </c>
      <c r="AK99" s="14">
        <f t="shared" si="42"/>
        <v>125350.69</v>
      </c>
      <c r="AL99" s="17">
        <f t="shared" si="47"/>
        <v>0.71428765171263686</v>
      </c>
      <c r="AM99" s="12"/>
    </row>
    <row r="100" spans="1:39" x14ac:dyDescent="0.3">
      <c r="A100" s="26" t="s">
        <v>62</v>
      </c>
      <c r="B100" s="27" t="s">
        <v>58</v>
      </c>
      <c r="C100" s="27" t="s">
        <v>53</v>
      </c>
      <c r="D100" s="28">
        <v>1</v>
      </c>
      <c r="E100" s="28"/>
      <c r="F100" s="28">
        <f t="shared" si="30"/>
        <v>1</v>
      </c>
      <c r="G100" s="28">
        <v>88510739</v>
      </c>
      <c r="H100" s="27" t="s">
        <v>16</v>
      </c>
      <c r="I100" s="29">
        <v>1146.8599999999999</v>
      </c>
      <c r="J100" s="29">
        <v>18</v>
      </c>
      <c r="K100" s="29">
        <f t="shared" si="31"/>
        <v>18</v>
      </c>
      <c r="L100" s="27">
        <f t="shared" si="32"/>
        <v>90</v>
      </c>
      <c r="M100" s="30">
        <f t="shared" si="33"/>
        <v>103217.4</v>
      </c>
      <c r="N100" s="13">
        <f t="shared" ref="N100:N120" si="49">+P100/$I100</f>
        <v>18</v>
      </c>
      <c r="O100" s="14">
        <v>170</v>
      </c>
      <c r="P100" s="15">
        <f t="shared" ref="P100:AE115" si="50">$M100*P$2</f>
        <v>20643.48</v>
      </c>
      <c r="Q100" s="16">
        <v>194969.00000000006</v>
      </c>
      <c r="R100" s="17">
        <f t="shared" si="43"/>
        <v>9.4445800804903079</v>
      </c>
      <c r="S100" s="13">
        <f t="shared" ref="S100:S120" si="51">+U100/$I100</f>
        <v>27</v>
      </c>
      <c r="T100" s="14">
        <v>30</v>
      </c>
      <c r="U100" s="16">
        <f t="shared" si="50"/>
        <v>30965.219999999998</v>
      </c>
      <c r="V100" s="16">
        <v>34405.789999999994</v>
      </c>
      <c r="W100" s="17">
        <f t="shared" si="44"/>
        <v>1.1111107881681446</v>
      </c>
      <c r="X100" s="13">
        <f t="shared" ref="X100:X120" si="52">+Z100/$I100</f>
        <v>18</v>
      </c>
      <c r="Y100" s="14">
        <v>39</v>
      </c>
      <c r="Z100" s="16">
        <v>20643.48</v>
      </c>
      <c r="AA100" s="16">
        <v>44727.8</v>
      </c>
      <c r="AB100" s="17">
        <f t="shared" si="45"/>
        <v>2.1666792614423538</v>
      </c>
      <c r="AC100" s="13">
        <f t="shared" ref="AC100:AC120" si="53">+AE100/$I100</f>
        <v>13.5</v>
      </c>
      <c r="AD100" s="14">
        <v>38</v>
      </c>
      <c r="AE100" s="16">
        <f t="shared" si="50"/>
        <v>15482.609999999999</v>
      </c>
      <c r="AF100" s="16">
        <v>43580.72</v>
      </c>
      <c r="AG100" s="17">
        <f t="shared" si="46"/>
        <v>2.8148173983585458</v>
      </c>
      <c r="AH100" s="13">
        <f t="shared" ref="AH100:AH120" si="54">+N100+S100+X100+AC100</f>
        <v>76.5</v>
      </c>
      <c r="AI100" s="14">
        <f t="shared" ref="AI100:AI120" si="55">+O100+T100+Y100+AD100</f>
        <v>277</v>
      </c>
      <c r="AJ100" s="14">
        <f t="shared" ref="AJ100:AJ120" si="56">+P100+U100+Z100+AE100</f>
        <v>87734.79</v>
      </c>
      <c r="AK100" s="14">
        <f t="shared" ref="AK100:AK120" si="57">+Q100+V100+AA100+AF100</f>
        <v>317683.31000000006</v>
      </c>
      <c r="AL100" s="17">
        <f t="shared" si="47"/>
        <v>3.620950252459715</v>
      </c>
      <c r="AM100" s="12"/>
    </row>
    <row r="101" spans="1:39" x14ac:dyDescent="0.3">
      <c r="A101" s="26" t="s">
        <v>62</v>
      </c>
      <c r="B101" s="27" t="s">
        <v>58</v>
      </c>
      <c r="C101" s="27" t="s">
        <v>53</v>
      </c>
      <c r="D101" s="28">
        <v>1</v>
      </c>
      <c r="E101" s="28"/>
      <c r="F101" s="28">
        <f t="shared" si="30"/>
        <v>1</v>
      </c>
      <c r="G101" s="28">
        <v>88510720</v>
      </c>
      <c r="H101" s="27" t="s">
        <v>17</v>
      </c>
      <c r="I101" s="29">
        <v>1310.4000000000001</v>
      </c>
      <c r="J101" s="29">
        <v>18</v>
      </c>
      <c r="K101" s="29">
        <f t="shared" si="31"/>
        <v>18</v>
      </c>
      <c r="L101" s="27">
        <f t="shared" si="32"/>
        <v>90</v>
      </c>
      <c r="M101" s="30">
        <f t="shared" si="33"/>
        <v>117936.00000000001</v>
      </c>
      <c r="N101" s="13">
        <f t="shared" si="49"/>
        <v>18.000000000000004</v>
      </c>
      <c r="O101" s="14">
        <v>0</v>
      </c>
      <c r="P101" s="15">
        <f t="shared" si="50"/>
        <v>23587.200000000004</v>
      </c>
      <c r="Q101" s="16">
        <v>0</v>
      </c>
      <c r="R101" s="17">
        <f t="shared" si="43"/>
        <v>0</v>
      </c>
      <c r="S101" s="13">
        <f t="shared" si="51"/>
        <v>27</v>
      </c>
      <c r="T101" s="14">
        <v>40</v>
      </c>
      <c r="U101" s="16">
        <f t="shared" si="50"/>
        <v>35380.800000000003</v>
      </c>
      <c r="V101" s="16">
        <v>52431.689999999988</v>
      </c>
      <c r="W101" s="17">
        <f t="shared" si="44"/>
        <v>1.4819249423416085</v>
      </c>
      <c r="X101" s="13">
        <f t="shared" si="52"/>
        <v>18.000000000000004</v>
      </c>
      <c r="Y101" s="14">
        <v>27</v>
      </c>
      <c r="Z101" s="16">
        <v>23587.200000000004</v>
      </c>
      <c r="AA101" s="16">
        <v>35391.33</v>
      </c>
      <c r="AB101" s="17">
        <f t="shared" si="45"/>
        <v>1.5004464285714283</v>
      </c>
      <c r="AC101" s="13">
        <f t="shared" si="53"/>
        <v>13.5</v>
      </c>
      <c r="AD101" s="14">
        <v>0</v>
      </c>
      <c r="AE101" s="16">
        <f t="shared" si="50"/>
        <v>17690.400000000001</v>
      </c>
      <c r="AF101" s="16">
        <v>0</v>
      </c>
      <c r="AG101" s="17">
        <f t="shared" si="46"/>
        <v>0</v>
      </c>
      <c r="AH101" s="13">
        <f t="shared" si="54"/>
        <v>76.5</v>
      </c>
      <c r="AI101" s="14">
        <f t="shared" si="55"/>
        <v>67</v>
      </c>
      <c r="AJ101" s="14">
        <f t="shared" si="56"/>
        <v>100245.6</v>
      </c>
      <c r="AK101" s="14">
        <f t="shared" si="57"/>
        <v>87823.01999999999</v>
      </c>
      <c r="AL101" s="17">
        <f t="shared" si="47"/>
        <v>0.87607855107855093</v>
      </c>
      <c r="AM101" s="12"/>
    </row>
    <row r="102" spans="1:39" x14ac:dyDescent="0.3">
      <c r="A102" s="26" t="s">
        <v>62</v>
      </c>
      <c r="B102" s="27" t="s">
        <v>58</v>
      </c>
      <c r="C102" s="27" t="s">
        <v>53</v>
      </c>
      <c r="D102" s="28">
        <v>1</v>
      </c>
      <c r="E102" s="28"/>
      <c r="F102" s="28">
        <f t="shared" si="30"/>
        <v>1</v>
      </c>
      <c r="G102" s="28">
        <v>88510704</v>
      </c>
      <c r="H102" s="27" t="s">
        <v>18</v>
      </c>
      <c r="I102" s="29">
        <v>1474.71</v>
      </c>
      <c r="J102" s="29">
        <v>9</v>
      </c>
      <c r="K102" s="29">
        <f t="shared" si="31"/>
        <v>9</v>
      </c>
      <c r="L102" s="27">
        <f t="shared" si="32"/>
        <v>45</v>
      </c>
      <c r="M102" s="30">
        <f t="shared" si="33"/>
        <v>66361.95</v>
      </c>
      <c r="N102" s="13">
        <f t="shared" si="49"/>
        <v>9</v>
      </c>
      <c r="O102" s="14">
        <v>0</v>
      </c>
      <c r="P102" s="15">
        <f t="shared" si="50"/>
        <v>13272.39</v>
      </c>
      <c r="Q102" s="16">
        <v>0</v>
      </c>
      <c r="R102" s="17">
        <f t="shared" si="43"/>
        <v>0</v>
      </c>
      <c r="S102" s="13">
        <f t="shared" si="51"/>
        <v>13.499999999999998</v>
      </c>
      <c r="T102" s="14">
        <v>41</v>
      </c>
      <c r="U102" s="16">
        <f t="shared" si="50"/>
        <v>19908.584999999999</v>
      </c>
      <c r="V102" s="16">
        <v>60463.16</v>
      </c>
      <c r="W102" s="17">
        <f t="shared" si="44"/>
        <v>3.0370395485163817</v>
      </c>
      <c r="X102" s="13">
        <f t="shared" si="52"/>
        <v>9</v>
      </c>
      <c r="Y102" s="14">
        <v>0</v>
      </c>
      <c r="Z102" s="16">
        <v>13272.39</v>
      </c>
      <c r="AA102" s="16">
        <v>0</v>
      </c>
      <c r="AB102" s="17">
        <f t="shared" si="45"/>
        <v>0</v>
      </c>
      <c r="AC102" s="13">
        <f t="shared" si="53"/>
        <v>6.7499999999999991</v>
      </c>
      <c r="AD102" s="14">
        <v>0</v>
      </c>
      <c r="AE102" s="16">
        <f t="shared" si="50"/>
        <v>9954.2924999999996</v>
      </c>
      <c r="AF102" s="16">
        <v>0</v>
      </c>
      <c r="AG102" s="17">
        <f t="shared" si="46"/>
        <v>0</v>
      </c>
      <c r="AH102" s="13">
        <f t="shared" si="54"/>
        <v>38.25</v>
      </c>
      <c r="AI102" s="14">
        <f t="shared" si="55"/>
        <v>41</v>
      </c>
      <c r="AJ102" s="14">
        <f t="shared" si="56"/>
        <v>56407.657500000001</v>
      </c>
      <c r="AK102" s="14">
        <f t="shared" si="57"/>
        <v>60463.16</v>
      </c>
      <c r="AL102" s="17">
        <f t="shared" si="47"/>
        <v>1.0718963112410758</v>
      </c>
      <c r="AM102" s="12"/>
    </row>
    <row r="103" spans="1:39" x14ac:dyDescent="0.3">
      <c r="A103" s="26" t="s">
        <v>63</v>
      </c>
      <c r="B103" s="27" t="s">
        <v>64</v>
      </c>
      <c r="C103" s="27" t="s">
        <v>53</v>
      </c>
      <c r="D103" s="28">
        <v>11</v>
      </c>
      <c r="E103" s="28">
        <v>5</v>
      </c>
      <c r="F103" s="28">
        <f t="shared" si="30"/>
        <v>16</v>
      </c>
      <c r="G103" s="28">
        <v>88510739</v>
      </c>
      <c r="H103" s="27" t="s">
        <v>16</v>
      </c>
      <c r="I103" s="29">
        <v>1146.8599999999999</v>
      </c>
      <c r="J103" s="29">
        <v>34</v>
      </c>
      <c r="K103" s="29">
        <f t="shared" si="31"/>
        <v>544</v>
      </c>
      <c r="L103" s="27">
        <f t="shared" si="32"/>
        <v>2720</v>
      </c>
      <c r="M103" s="30">
        <f t="shared" si="33"/>
        <v>3119459.1999999997</v>
      </c>
      <c r="N103" s="13">
        <f t="shared" si="49"/>
        <v>544</v>
      </c>
      <c r="O103" s="14">
        <v>1210</v>
      </c>
      <c r="P103" s="15">
        <f t="shared" si="50"/>
        <v>623891.84</v>
      </c>
      <c r="Q103" s="16">
        <v>1387702.8199999998</v>
      </c>
      <c r="R103" s="17">
        <f t="shared" si="43"/>
        <v>2.224268264191434</v>
      </c>
      <c r="S103" s="13">
        <f t="shared" si="51"/>
        <v>816</v>
      </c>
      <c r="T103" s="14">
        <v>169</v>
      </c>
      <c r="U103" s="16">
        <f t="shared" si="50"/>
        <v>935837.75999999989</v>
      </c>
      <c r="V103" s="16">
        <v>193818.97000000003</v>
      </c>
      <c r="W103" s="17">
        <f t="shared" si="44"/>
        <v>0.20710744776957926</v>
      </c>
      <c r="X103" s="13">
        <f t="shared" si="52"/>
        <v>544</v>
      </c>
      <c r="Y103" s="14">
        <v>254</v>
      </c>
      <c r="Z103" s="16">
        <v>623891.84</v>
      </c>
      <c r="AA103" s="16">
        <v>291302.38</v>
      </c>
      <c r="AB103" s="17">
        <f t="shared" si="45"/>
        <v>0.4669116685353667</v>
      </c>
      <c r="AC103" s="13">
        <f t="shared" si="53"/>
        <v>408</v>
      </c>
      <c r="AD103" s="14">
        <v>495</v>
      </c>
      <c r="AE103" s="16">
        <f t="shared" si="50"/>
        <v>467918.87999999995</v>
      </c>
      <c r="AF103" s="16">
        <v>567695.79</v>
      </c>
      <c r="AG103" s="17">
        <f t="shared" si="46"/>
        <v>1.2132354864586787</v>
      </c>
      <c r="AH103" s="13">
        <f t="shared" si="54"/>
        <v>2312</v>
      </c>
      <c r="AI103" s="14">
        <f t="shared" si="55"/>
        <v>2128</v>
      </c>
      <c r="AJ103" s="14">
        <f t="shared" si="56"/>
        <v>2651540.3199999998</v>
      </c>
      <c r="AK103" s="14">
        <f t="shared" si="57"/>
        <v>2440519.96</v>
      </c>
      <c r="AL103" s="17">
        <f t="shared" si="47"/>
        <v>0.92041593393533616</v>
      </c>
      <c r="AM103" s="12"/>
    </row>
    <row r="104" spans="1:39" x14ac:dyDescent="0.3">
      <c r="A104" s="26" t="s">
        <v>63</v>
      </c>
      <c r="B104" s="27" t="s">
        <v>64</v>
      </c>
      <c r="C104" s="27" t="s">
        <v>53</v>
      </c>
      <c r="D104" s="28">
        <v>11</v>
      </c>
      <c r="E104" s="28">
        <v>5</v>
      </c>
      <c r="F104" s="28">
        <f t="shared" si="30"/>
        <v>16</v>
      </c>
      <c r="G104" s="28">
        <v>88510720</v>
      </c>
      <c r="H104" s="27" t="s">
        <v>17</v>
      </c>
      <c r="I104" s="29">
        <v>1310.4000000000001</v>
      </c>
      <c r="J104" s="29">
        <v>34</v>
      </c>
      <c r="K104" s="29">
        <f t="shared" si="31"/>
        <v>544</v>
      </c>
      <c r="L104" s="27">
        <f t="shared" si="32"/>
        <v>2720</v>
      </c>
      <c r="M104" s="30">
        <f t="shared" si="33"/>
        <v>3564288.0000000005</v>
      </c>
      <c r="N104" s="13">
        <f t="shared" si="49"/>
        <v>544</v>
      </c>
      <c r="O104" s="14">
        <v>0</v>
      </c>
      <c r="P104" s="15">
        <f t="shared" si="50"/>
        <v>712857.60000000009</v>
      </c>
      <c r="Q104" s="16">
        <v>0</v>
      </c>
      <c r="R104" s="17">
        <f t="shared" si="43"/>
        <v>0</v>
      </c>
      <c r="S104" s="13">
        <f t="shared" si="51"/>
        <v>816</v>
      </c>
      <c r="T104" s="14">
        <v>444</v>
      </c>
      <c r="U104" s="16">
        <f t="shared" si="50"/>
        <v>1069286.4000000001</v>
      </c>
      <c r="V104" s="16">
        <v>581990.27</v>
      </c>
      <c r="W104" s="17">
        <f t="shared" si="44"/>
        <v>0.54427912858519467</v>
      </c>
      <c r="X104" s="13">
        <f t="shared" si="52"/>
        <v>544</v>
      </c>
      <c r="Y104" s="14">
        <v>222</v>
      </c>
      <c r="Z104" s="16">
        <v>712857.60000000009</v>
      </c>
      <c r="AA104" s="16">
        <v>290996.01</v>
      </c>
      <c r="AB104" s="17">
        <f t="shared" si="45"/>
        <v>0.40821057389301868</v>
      </c>
      <c r="AC104" s="13">
        <f t="shared" si="53"/>
        <v>408</v>
      </c>
      <c r="AD104" s="14">
        <v>227</v>
      </c>
      <c r="AE104" s="16">
        <f t="shared" si="50"/>
        <v>534643.20000000007</v>
      </c>
      <c r="AF104" s="16">
        <v>297548.36000000004</v>
      </c>
      <c r="AG104" s="17">
        <f t="shared" si="46"/>
        <v>0.55653632179367474</v>
      </c>
      <c r="AH104" s="13">
        <f t="shared" si="54"/>
        <v>2312</v>
      </c>
      <c r="AI104" s="14">
        <f t="shared" si="55"/>
        <v>893</v>
      </c>
      <c r="AJ104" s="14">
        <f t="shared" si="56"/>
        <v>3029644.8000000007</v>
      </c>
      <c r="AK104" s="14">
        <f t="shared" si="57"/>
        <v>1170534.6400000001</v>
      </c>
      <c r="AL104" s="17">
        <f t="shared" si="47"/>
        <v>0.38636035485083925</v>
      </c>
      <c r="AM104" s="12"/>
    </row>
    <row r="105" spans="1:39" x14ac:dyDescent="0.3">
      <c r="A105" s="26" t="s">
        <v>63</v>
      </c>
      <c r="B105" s="27" t="s">
        <v>64</v>
      </c>
      <c r="C105" s="27" t="s">
        <v>53</v>
      </c>
      <c r="D105" s="28">
        <v>11</v>
      </c>
      <c r="E105" s="28">
        <v>5</v>
      </c>
      <c r="F105" s="28">
        <f t="shared" si="30"/>
        <v>16</v>
      </c>
      <c r="G105" s="28">
        <v>88510704</v>
      </c>
      <c r="H105" s="27" t="s">
        <v>18</v>
      </c>
      <c r="I105" s="29">
        <v>1474.71</v>
      </c>
      <c r="J105" s="29">
        <v>17</v>
      </c>
      <c r="K105" s="29">
        <f t="shared" si="31"/>
        <v>272</v>
      </c>
      <c r="L105" s="27">
        <f t="shared" si="32"/>
        <v>1360</v>
      </c>
      <c r="M105" s="30">
        <f t="shared" si="33"/>
        <v>2005605.6</v>
      </c>
      <c r="N105" s="13">
        <f t="shared" si="49"/>
        <v>272.00000000000006</v>
      </c>
      <c r="O105" s="14">
        <v>0</v>
      </c>
      <c r="P105" s="15">
        <f t="shared" si="50"/>
        <v>401121.12000000005</v>
      </c>
      <c r="Q105" s="16">
        <v>0</v>
      </c>
      <c r="R105" s="17">
        <f t="shared" si="43"/>
        <v>0</v>
      </c>
      <c r="S105" s="13">
        <f t="shared" si="51"/>
        <v>408</v>
      </c>
      <c r="T105" s="14">
        <v>376</v>
      </c>
      <c r="U105" s="16">
        <f t="shared" si="50"/>
        <v>601681.68000000005</v>
      </c>
      <c r="V105" s="16">
        <v>554490.94000000006</v>
      </c>
      <c r="W105" s="17">
        <f t="shared" si="44"/>
        <v>0.92156859421081261</v>
      </c>
      <c r="X105" s="13">
        <f t="shared" si="52"/>
        <v>272.00000000000006</v>
      </c>
      <c r="Y105" s="14">
        <v>63</v>
      </c>
      <c r="Z105" s="16">
        <v>401121.12000000005</v>
      </c>
      <c r="AA105" s="16">
        <v>92906.810000000012</v>
      </c>
      <c r="AB105" s="17">
        <f t="shared" si="45"/>
        <v>0.23161784649983028</v>
      </c>
      <c r="AC105" s="13">
        <f t="shared" si="53"/>
        <v>204</v>
      </c>
      <c r="AD105" s="14">
        <v>249</v>
      </c>
      <c r="AE105" s="16">
        <f t="shared" si="50"/>
        <v>300840.84000000003</v>
      </c>
      <c r="AF105" s="16">
        <v>367202.51999999984</v>
      </c>
      <c r="AG105" s="17">
        <f t="shared" si="46"/>
        <v>1.2205873378095866</v>
      </c>
      <c r="AH105" s="13">
        <f t="shared" si="54"/>
        <v>1156</v>
      </c>
      <c r="AI105" s="14">
        <f t="shared" si="55"/>
        <v>688</v>
      </c>
      <c r="AJ105" s="14">
        <f t="shared" si="56"/>
        <v>1704764.7600000002</v>
      </c>
      <c r="AK105" s="14">
        <f t="shared" si="57"/>
        <v>1014600.27</v>
      </c>
      <c r="AL105" s="17">
        <f t="shared" si="47"/>
        <v>0.59515558615840924</v>
      </c>
      <c r="AM105" s="12"/>
    </row>
    <row r="106" spans="1:39" x14ac:dyDescent="0.3">
      <c r="A106" s="26" t="s">
        <v>65</v>
      </c>
      <c r="B106" s="27" t="s">
        <v>66</v>
      </c>
      <c r="C106" s="27" t="s">
        <v>53</v>
      </c>
      <c r="D106" s="28">
        <v>2</v>
      </c>
      <c r="E106" s="28"/>
      <c r="F106" s="28">
        <f t="shared" si="30"/>
        <v>2</v>
      </c>
      <c r="G106" s="28">
        <v>88510739</v>
      </c>
      <c r="H106" s="27" t="s">
        <v>16</v>
      </c>
      <c r="I106" s="29">
        <v>1146.8599999999999</v>
      </c>
      <c r="J106" s="29">
        <v>22</v>
      </c>
      <c r="K106" s="29">
        <f t="shared" si="31"/>
        <v>44</v>
      </c>
      <c r="L106" s="27">
        <f t="shared" si="32"/>
        <v>220</v>
      </c>
      <c r="M106" s="30">
        <f t="shared" si="33"/>
        <v>252309.19999999998</v>
      </c>
      <c r="N106" s="13">
        <f t="shared" si="49"/>
        <v>44</v>
      </c>
      <c r="O106" s="14">
        <v>195</v>
      </c>
      <c r="P106" s="15">
        <f t="shared" si="50"/>
        <v>50461.84</v>
      </c>
      <c r="Q106" s="16">
        <v>223639.45999999996</v>
      </c>
      <c r="R106" s="17">
        <f t="shared" si="43"/>
        <v>4.4318530596585459</v>
      </c>
      <c r="S106" s="13">
        <f t="shared" si="51"/>
        <v>66</v>
      </c>
      <c r="T106" s="14">
        <v>25</v>
      </c>
      <c r="U106" s="16">
        <f t="shared" si="50"/>
        <v>75692.759999999995</v>
      </c>
      <c r="V106" s="16">
        <v>28670.98</v>
      </c>
      <c r="W106" s="17">
        <f t="shared" si="44"/>
        <v>0.37878100891023131</v>
      </c>
      <c r="X106" s="13">
        <f t="shared" si="52"/>
        <v>44</v>
      </c>
      <c r="Y106" s="14">
        <v>45</v>
      </c>
      <c r="Z106" s="16">
        <v>50461.84</v>
      </c>
      <c r="AA106" s="16">
        <v>51608.649999999994</v>
      </c>
      <c r="AB106" s="17">
        <f t="shared" si="45"/>
        <v>1.0227262818795351</v>
      </c>
      <c r="AC106" s="13">
        <f t="shared" si="53"/>
        <v>33</v>
      </c>
      <c r="AD106" s="14">
        <v>30</v>
      </c>
      <c r="AE106" s="16">
        <f t="shared" si="50"/>
        <v>37846.379999999997</v>
      </c>
      <c r="AF106" s="16">
        <v>34405.550000000003</v>
      </c>
      <c r="AG106" s="17">
        <f t="shared" si="46"/>
        <v>0.90908430343932511</v>
      </c>
      <c r="AH106" s="13">
        <f t="shared" si="54"/>
        <v>187</v>
      </c>
      <c r="AI106" s="14">
        <f t="shared" si="55"/>
        <v>295</v>
      </c>
      <c r="AJ106" s="14">
        <f t="shared" si="56"/>
        <v>214462.82</v>
      </c>
      <c r="AK106" s="14">
        <f t="shared" si="57"/>
        <v>338324.63999999996</v>
      </c>
      <c r="AL106" s="17">
        <f t="shared" si="47"/>
        <v>1.5775444899959814</v>
      </c>
      <c r="AM106" s="12"/>
    </row>
    <row r="107" spans="1:39" x14ac:dyDescent="0.3">
      <c r="A107" s="26" t="s">
        <v>65</v>
      </c>
      <c r="B107" s="27" t="s">
        <v>66</v>
      </c>
      <c r="C107" s="27" t="s">
        <v>53</v>
      </c>
      <c r="D107" s="28">
        <v>2</v>
      </c>
      <c r="E107" s="28"/>
      <c r="F107" s="28">
        <f t="shared" si="30"/>
        <v>2</v>
      </c>
      <c r="G107" s="28">
        <v>88510720</v>
      </c>
      <c r="H107" s="27" t="s">
        <v>17</v>
      </c>
      <c r="I107" s="29">
        <v>1310.4000000000001</v>
      </c>
      <c r="J107" s="29">
        <v>22</v>
      </c>
      <c r="K107" s="29">
        <f t="shared" si="31"/>
        <v>44</v>
      </c>
      <c r="L107" s="27">
        <f t="shared" si="32"/>
        <v>220</v>
      </c>
      <c r="M107" s="30">
        <f t="shared" si="33"/>
        <v>288288</v>
      </c>
      <c r="N107" s="13">
        <f t="shared" si="49"/>
        <v>44</v>
      </c>
      <c r="O107" s="14">
        <v>0</v>
      </c>
      <c r="P107" s="15">
        <f t="shared" si="50"/>
        <v>57657.600000000006</v>
      </c>
      <c r="Q107" s="16">
        <v>0</v>
      </c>
      <c r="R107" s="17">
        <f t="shared" si="43"/>
        <v>0</v>
      </c>
      <c r="S107" s="13">
        <f t="shared" si="51"/>
        <v>65.999999999999986</v>
      </c>
      <c r="T107" s="14">
        <v>110</v>
      </c>
      <c r="U107" s="16">
        <f t="shared" si="50"/>
        <v>86486.399999999994</v>
      </c>
      <c r="V107" s="16">
        <v>144188.25</v>
      </c>
      <c r="W107" s="17">
        <f t="shared" si="44"/>
        <v>1.667178307803308</v>
      </c>
      <c r="X107" s="13">
        <f t="shared" si="52"/>
        <v>44</v>
      </c>
      <c r="Y107" s="14">
        <v>30</v>
      </c>
      <c r="Z107" s="16">
        <v>57657.600000000006</v>
      </c>
      <c r="AA107" s="16">
        <v>39323.730000000003</v>
      </c>
      <c r="AB107" s="17">
        <f t="shared" si="45"/>
        <v>0.68202162420912416</v>
      </c>
      <c r="AC107" s="13">
        <f t="shared" si="53"/>
        <v>32.999999999999993</v>
      </c>
      <c r="AD107" s="14">
        <v>0</v>
      </c>
      <c r="AE107" s="16">
        <f t="shared" si="50"/>
        <v>43243.199999999997</v>
      </c>
      <c r="AF107" s="16">
        <v>0</v>
      </c>
      <c r="AG107" s="17">
        <f t="shared" si="46"/>
        <v>0</v>
      </c>
      <c r="AH107" s="13">
        <f t="shared" si="54"/>
        <v>187</v>
      </c>
      <c r="AI107" s="14">
        <f t="shared" si="55"/>
        <v>140</v>
      </c>
      <c r="AJ107" s="14">
        <f t="shared" si="56"/>
        <v>245044.8</v>
      </c>
      <c r="AK107" s="14">
        <f t="shared" si="57"/>
        <v>183511.98</v>
      </c>
      <c r="AL107" s="17">
        <f t="shared" si="47"/>
        <v>0.74889154962684379</v>
      </c>
      <c r="AM107" s="12"/>
    </row>
    <row r="108" spans="1:39" x14ac:dyDescent="0.3">
      <c r="A108" s="26" t="s">
        <v>65</v>
      </c>
      <c r="B108" s="27" t="s">
        <v>66</v>
      </c>
      <c r="C108" s="27" t="s">
        <v>53</v>
      </c>
      <c r="D108" s="28">
        <v>2</v>
      </c>
      <c r="E108" s="28"/>
      <c r="F108" s="28">
        <f t="shared" si="30"/>
        <v>2</v>
      </c>
      <c r="G108" s="28">
        <v>88510704</v>
      </c>
      <c r="H108" s="27" t="s">
        <v>18</v>
      </c>
      <c r="I108" s="29">
        <v>1474.71</v>
      </c>
      <c r="J108" s="29">
        <v>11</v>
      </c>
      <c r="K108" s="29">
        <f t="shared" si="31"/>
        <v>22</v>
      </c>
      <c r="L108" s="27">
        <f t="shared" si="32"/>
        <v>110</v>
      </c>
      <c r="M108" s="30">
        <f t="shared" si="33"/>
        <v>162218.1</v>
      </c>
      <c r="N108" s="13">
        <f t="shared" si="49"/>
        <v>22</v>
      </c>
      <c r="O108" s="14">
        <v>0</v>
      </c>
      <c r="P108" s="15">
        <f t="shared" si="50"/>
        <v>32443.620000000003</v>
      </c>
      <c r="Q108" s="16">
        <v>0</v>
      </c>
      <c r="R108" s="17">
        <f t="shared" si="43"/>
        <v>0</v>
      </c>
      <c r="S108" s="13">
        <f t="shared" si="51"/>
        <v>33</v>
      </c>
      <c r="T108" s="14">
        <v>80</v>
      </c>
      <c r="U108" s="16">
        <f t="shared" si="50"/>
        <v>48665.43</v>
      </c>
      <c r="V108" s="16">
        <v>117978.38</v>
      </c>
      <c r="W108" s="17">
        <f t="shared" si="44"/>
        <v>2.4242748908208558</v>
      </c>
      <c r="X108" s="13">
        <f t="shared" si="52"/>
        <v>22</v>
      </c>
      <c r="Y108" s="14">
        <v>25</v>
      </c>
      <c r="Z108" s="16">
        <v>32443.620000000003</v>
      </c>
      <c r="AA108" s="16">
        <v>36867.74</v>
      </c>
      <c r="AB108" s="17">
        <f t="shared" si="45"/>
        <v>1.1363633281366259</v>
      </c>
      <c r="AC108" s="13">
        <f t="shared" si="53"/>
        <v>16.5</v>
      </c>
      <c r="AD108" s="14">
        <v>40</v>
      </c>
      <c r="AE108" s="16">
        <f t="shared" si="50"/>
        <v>24332.715</v>
      </c>
      <c r="AF108" s="16">
        <v>58988.15</v>
      </c>
      <c r="AG108" s="17">
        <f t="shared" si="46"/>
        <v>2.4242321500087436</v>
      </c>
      <c r="AH108" s="13">
        <f t="shared" si="54"/>
        <v>93.5</v>
      </c>
      <c r="AI108" s="14">
        <f t="shared" si="55"/>
        <v>145</v>
      </c>
      <c r="AJ108" s="14">
        <f t="shared" si="56"/>
        <v>137885.38500000001</v>
      </c>
      <c r="AK108" s="14">
        <f t="shared" si="57"/>
        <v>213834.27</v>
      </c>
      <c r="AL108" s="17">
        <f t="shared" si="47"/>
        <v>1.5508117122057568</v>
      </c>
      <c r="AM108" s="12"/>
    </row>
    <row r="109" spans="1:39" x14ac:dyDescent="0.3">
      <c r="A109" s="26" t="s">
        <v>67</v>
      </c>
      <c r="B109" s="27" t="s">
        <v>66</v>
      </c>
      <c r="C109" s="27" t="s">
        <v>53</v>
      </c>
      <c r="D109" s="28">
        <v>1</v>
      </c>
      <c r="E109" s="28"/>
      <c r="F109" s="28">
        <f t="shared" si="30"/>
        <v>1</v>
      </c>
      <c r="G109" s="28">
        <v>88510739</v>
      </c>
      <c r="H109" s="27" t="s">
        <v>16</v>
      </c>
      <c r="I109" s="29">
        <v>1146.8599999999999</v>
      </c>
      <c r="J109" s="29">
        <v>22</v>
      </c>
      <c r="K109" s="29">
        <f t="shared" si="31"/>
        <v>22</v>
      </c>
      <c r="L109" s="27">
        <f t="shared" si="32"/>
        <v>110</v>
      </c>
      <c r="M109" s="30">
        <f t="shared" si="33"/>
        <v>126154.59999999999</v>
      </c>
      <c r="N109" s="13">
        <f t="shared" si="49"/>
        <v>22</v>
      </c>
      <c r="O109" s="14">
        <v>110</v>
      </c>
      <c r="P109" s="15">
        <f t="shared" si="50"/>
        <v>25230.92</v>
      </c>
      <c r="Q109" s="16">
        <v>126156.44000000003</v>
      </c>
      <c r="R109" s="17">
        <f t="shared" si="43"/>
        <v>5.0000729263934902</v>
      </c>
      <c r="S109" s="13">
        <f t="shared" si="51"/>
        <v>33</v>
      </c>
      <c r="T109" s="14">
        <v>0</v>
      </c>
      <c r="U109" s="16">
        <f t="shared" si="50"/>
        <v>37846.379999999997</v>
      </c>
      <c r="V109" s="16">
        <v>0</v>
      </c>
      <c r="W109" s="17">
        <f t="shared" si="44"/>
        <v>0</v>
      </c>
      <c r="X109" s="13">
        <f t="shared" si="52"/>
        <v>22</v>
      </c>
      <c r="Y109" s="14">
        <v>6</v>
      </c>
      <c r="Z109" s="16">
        <v>25230.92</v>
      </c>
      <c r="AA109" s="16">
        <v>6881.18</v>
      </c>
      <c r="AB109" s="17">
        <f t="shared" si="45"/>
        <v>0.27272806540546285</v>
      </c>
      <c r="AC109" s="13">
        <f t="shared" si="53"/>
        <v>16.5</v>
      </c>
      <c r="AD109" s="14">
        <v>17</v>
      </c>
      <c r="AE109" s="16">
        <f t="shared" si="50"/>
        <v>18923.189999999999</v>
      </c>
      <c r="AF109" s="16">
        <v>19496.169999999998</v>
      </c>
      <c r="AG109" s="17">
        <f t="shared" si="46"/>
        <v>1.0302792499573274</v>
      </c>
      <c r="AH109" s="13">
        <f t="shared" si="54"/>
        <v>93.5</v>
      </c>
      <c r="AI109" s="14">
        <f t="shared" si="55"/>
        <v>133</v>
      </c>
      <c r="AJ109" s="14">
        <f t="shared" si="56"/>
        <v>107231.41</v>
      </c>
      <c r="AK109" s="14">
        <f t="shared" si="57"/>
        <v>152533.79000000004</v>
      </c>
      <c r="AL109" s="17">
        <f t="shared" si="47"/>
        <v>1.4224730421804583</v>
      </c>
      <c r="AM109" s="12"/>
    </row>
    <row r="110" spans="1:39" x14ac:dyDescent="0.3">
      <c r="A110" s="26" t="s">
        <v>67</v>
      </c>
      <c r="B110" s="27" t="s">
        <v>66</v>
      </c>
      <c r="C110" s="27" t="s">
        <v>53</v>
      </c>
      <c r="D110" s="28">
        <v>1</v>
      </c>
      <c r="E110" s="28"/>
      <c r="F110" s="28">
        <f t="shared" si="30"/>
        <v>1</v>
      </c>
      <c r="G110" s="28">
        <v>88510720</v>
      </c>
      <c r="H110" s="27" t="s">
        <v>17</v>
      </c>
      <c r="I110" s="29">
        <v>1310.4000000000001</v>
      </c>
      <c r="J110" s="29">
        <v>22</v>
      </c>
      <c r="K110" s="29">
        <f t="shared" si="31"/>
        <v>22</v>
      </c>
      <c r="L110" s="27">
        <f t="shared" si="32"/>
        <v>110</v>
      </c>
      <c r="M110" s="30">
        <f t="shared" si="33"/>
        <v>144144</v>
      </c>
      <c r="N110" s="13">
        <f t="shared" si="49"/>
        <v>22</v>
      </c>
      <c r="O110" s="14">
        <v>0</v>
      </c>
      <c r="P110" s="15">
        <f t="shared" si="50"/>
        <v>28828.800000000003</v>
      </c>
      <c r="Q110" s="16">
        <v>0</v>
      </c>
      <c r="R110" s="17">
        <f t="shared" si="43"/>
        <v>0</v>
      </c>
      <c r="S110" s="13">
        <f t="shared" si="51"/>
        <v>32.999999999999993</v>
      </c>
      <c r="T110" s="14">
        <v>35</v>
      </c>
      <c r="U110" s="16">
        <f t="shared" si="50"/>
        <v>43243.199999999997</v>
      </c>
      <c r="V110" s="16">
        <v>45877.729999999996</v>
      </c>
      <c r="W110" s="17">
        <f t="shared" si="44"/>
        <v>1.0609235671735671</v>
      </c>
      <c r="X110" s="13">
        <f t="shared" si="52"/>
        <v>22</v>
      </c>
      <c r="Y110" s="14">
        <v>0</v>
      </c>
      <c r="Z110" s="16">
        <v>28828.800000000003</v>
      </c>
      <c r="AA110" s="16">
        <v>0</v>
      </c>
      <c r="AB110" s="17">
        <f t="shared" si="45"/>
        <v>0</v>
      </c>
      <c r="AC110" s="13">
        <f t="shared" si="53"/>
        <v>16.499999999999996</v>
      </c>
      <c r="AD110" s="14">
        <v>9</v>
      </c>
      <c r="AE110" s="16">
        <f t="shared" si="50"/>
        <v>21621.599999999999</v>
      </c>
      <c r="AF110" s="16">
        <v>11796.880000000001</v>
      </c>
      <c r="AG110" s="17">
        <f t="shared" si="46"/>
        <v>0.54560624560624571</v>
      </c>
      <c r="AH110" s="13">
        <f t="shared" si="54"/>
        <v>93.5</v>
      </c>
      <c r="AI110" s="14">
        <f t="shared" si="55"/>
        <v>44</v>
      </c>
      <c r="AJ110" s="14">
        <f t="shared" si="56"/>
        <v>122522.4</v>
      </c>
      <c r="AK110" s="14">
        <f t="shared" si="57"/>
        <v>57674.61</v>
      </c>
      <c r="AL110" s="17">
        <f t="shared" si="47"/>
        <v>0.47072706705059647</v>
      </c>
      <c r="AM110" s="12"/>
    </row>
    <row r="111" spans="1:39" x14ac:dyDescent="0.3">
      <c r="A111" s="26" t="s">
        <v>67</v>
      </c>
      <c r="B111" s="27" t="s">
        <v>66</v>
      </c>
      <c r="C111" s="27" t="s">
        <v>53</v>
      </c>
      <c r="D111" s="28">
        <v>1</v>
      </c>
      <c r="E111" s="28"/>
      <c r="F111" s="28">
        <f t="shared" si="30"/>
        <v>1</v>
      </c>
      <c r="G111" s="28">
        <v>88510704</v>
      </c>
      <c r="H111" s="27" t="s">
        <v>18</v>
      </c>
      <c r="I111" s="29">
        <v>1474.71</v>
      </c>
      <c r="J111" s="29">
        <v>11</v>
      </c>
      <c r="K111" s="29">
        <f t="shared" si="31"/>
        <v>11</v>
      </c>
      <c r="L111" s="27">
        <f t="shared" si="32"/>
        <v>55</v>
      </c>
      <c r="M111" s="30">
        <f t="shared" si="33"/>
        <v>81109.05</v>
      </c>
      <c r="N111" s="13">
        <f t="shared" si="49"/>
        <v>11</v>
      </c>
      <c r="O111" s="14">
        <v>0</v>
      </c>
      <c r="P111" s="15">
        <f t="shared" si="50"/>
        <v>16221.810000000001</v>
      </c>
      <c r="Q111" s="16">
        <v>0</v>
      </c>
      <c r="R111" s="17">
        <f t="shared" si="43"/>
        <v>0</v>
      </c>
      <c r="S111" s="13">
        <f t="shared" si="51"/>
        <v>16.5</v>
      </c>
      <c r="T111" s="14">
        <v>35</v>
      </c>
      <c r="U111" s="16">
        <f t="shared" si="50"/>
        <v>24332.715</v>
      </c>
      <c r="V111" s="16">
        <v>51615.17</v>
      </c>
      <c r="W111" s="17">
        <f t="shared" si="44"/>
        <v>2.1212252722312326</v>
      </c>
      <c r="X111" s="13">
        <f t="shared" si="52"/>
        <v>11</v>
      </c>
      <c r="Y111" s="14">
        <v>0</v>
      </c>
      <c r="Z111" s="16">
        <v>16221.810000000001</v>
      </c>
      <c r="AA111" s="16">
        <v>0</v>
      </c>
      <c r="AB111" s="17">
        <f t="shared" si="45"/>
        <v>0</v>
      </c>
      <c r="AC111" s="13">
        <f t="shared" si="53"/>
        <v>8.25</v>
      </c>
      <c r="AD111" s="14">
        <v>0</v>
      </c>
      <c r="AE111" s="16">
        <f t="shared" si="50"/>
        <v>12166.3575</v>
      </c>
      <c r="AF111" s="16">
        <v>0</v>
      </c>
      <c r="AG111" s="17">
        <f t="shared" si="46"/>
        <v>0</v>
      </c>
      <c r="AH111" s="13">
        <f t="shared" si="54"/>
        <v>46.75</v>
      </c>
      <c r="AI111" s="14">
        <f t="shared" si="55"/>
        <v>35</v>
      </c>
      <c r="AJ111" s="14">
        <f t="shared" si="56"/>
        <v>68942.692500000005</v>
      </c>
      <c r="AK111" s="14">
        <f t="shared" si="57"/>
        <v>51615.17</v>
      </c>
      <c r="AL111" s="17">
        <f t="shared" si="47"/>
        <v>0.74866774314043505</v>
      </c>
      <c r="AM111" s="12"/>
    </row>
    <row r="112" spans="1:39" x14ac:dyDescent="0.3">
      <c r="A112" s="26" t="s">
        <v>68</v>
      </c>
      <c r="B112" s="27" t="s">
        <v>66</v>
      </c>
      <c r="C112" s="27" t="s">
        <v>53</v>
      </c>
      <c r="D112" s="28">
        <v>1</v>
      </c>
      <c r="E112" s="28"/>
      <c r="F112" s="28">
        <f t="shared" si="30"/>
        <v>1</v>
      </c>
      <c r="G112" s="28">
        <v>88510739</v>
      </c>
      <c r="H112" s="27" t="s">
        <v>16</v>
      </c>
      <c r="I112" s="29">
        <v>1146.8599999999999</v>
      </c>
      <c r="J112" s="29">
        <v>18</v>
      </c>
      <c r="K112" s="29">
        <f t="shared" si="31"/>
        <v>18</v>
      </c>
      <c r="L112" s="27">
        <f t="shared" si="32"/>
        <v>90</v>
      </c>
      <c r="M112" s="30">
        <f t="shared" si="33"/>
        <v>103217.4</v>
      </c>
      <c r="N112" s="13">
        <f t="shared" si="49"/>
        <v>18</v>
      </c>
      <c r="O112" s="14">
        <v>21</v>
      </c>
      <c r="P112" s="15">
        <f t="shared" si="50"/>
        <v>20643.48</v>
      </c>
      <c r="Q112" s="16">
        <v>24083.739999999998</v>
      </c>
      <c r="R112" s="17">
        <f t="shared" si="43"/>
        <v>1.1666511654042826</v>
      </c>
      <c r="S112" s="13">
        <f t="shared" si="51"/>
        <v>27</v>
      </c>
      <c r="T112" s="14">
        <v>14</v>
      </c>
      <c r="U112" s="16">
        <f t="shared" si="50"/>
        <v>30965.219999999998</v>
      </c>
      <c r="V112" s="16">
        <v>16056.28</v>
      </c>
      <c r="W112" s="17">
        <f t="shared" si="44"/>
        <v>0.51852626914971056</v>
      </c>
      <c r="X112" s="13">
        <f t="shared" si="52"/>
        <v>18</v>
      </c>
      <c r="Y112" s="14">
        <v>0</v>
      </c>
      <c r="Z112" s="16">
        <v>20643.48</v>
      </c>
      <c r="AA112" s="16">
        <v>0</v>
      </c>
      <c r="AB112" s="17">
        <f t="shared" si="45"/>
        <v>0</v>
      </c>
      <c r="AC112" s="13">
        <f t="shared" si="53"/>
        <v>13.5</v>
      </c>
      <c r="AD112" s="14">
        <v>11</v>
      </c>
      <c r="AE112" s="16">
        <f t="shared" si="50"/>
        <v>15482.609999999999</v>
      </c>
      <c r="AF112" s="16">
        <v>12615.300000000001</v>
      </c>
      <c r="AG112" s="17">
        <f t="shared" si="46"/>
        <v>0.81480448063989219</v>
      </c>
      <c r="AH112" s="13">
        <f t="shared" si="54"/>
        <v>76.5</v>
      </c>
      <c r="AI112" s="14">
        <f t="shared" si="55"/>
        <v>46</v>
      </c>
      <c r="AJ112" s="14">
        <f t="shared" si="56"/>
        <v>87734.79</v>
      </c>
      <c r="AK112" s="14">
        <f t="shared" si="57"/>
        <v>52755.32</v>
      </c>
      <c r="AL112" s="17">
        <f t="shared" si="47"/>
        <v>0.60130445402559241</v>
      </c>
      <c r="AM112" s="12"/>
    </row>
    <row r="113" spans="1:39" x14ac:dyDescent="0.3">
      <c r="A113" s="26" t="s">
        <v>68</v>
      </c>
      <c r="B113" s="27" t="s">
        <v>66</v>
      </c>
      <c r="C113" s="27" t="s">
        <v>53</v>
      </c>
      <c r="D113" s="28">
        <v>1</v>
      </c>
      <c r="E113" s="28"/>
      <c r="F113" s="28">
        <f t="shared" si="30"/>
        <v>1</v>
      </c>
      <c r="G113" s="28">
        <v>88510720</v>
      </c>
      <c r="H113" s="27" t="s">
        <v>17</v>
      </c>
      <c r="I113" s="29">
        <v>1310.4000000000001</v>
      </c>
      <c r="J113" s="29">
        <v>18</v>
      </c>
      <c r="K113" s="29">
        <f t="shared" si="31"/>
        <v>18</v>
      </c>
      <c r="L113" s="27">
        <f t="shared" si="32"/>
        <v>90</v>
      </c>
      <c r="M113" s="30">
        <f t="shared" si="33"/>
        <v>117936.00000000001</v>
      </c>
      <c r="N113" s="13">
        <f t="shared" si="49"/>
        <v>18.000000000000004</v>
      </c>
      <c r="O113" s="14">
        <v>0</v>
      </c>
      <c r="P113" s="15">
        <f t="shared" si="50"/>
        <v>23587.200000000004</v>
      </c>
      <c r="Q113" s="16">
        <v>0</v>
      </c>
      <c r="R113" s="17">
        <f t="shared" si="43"/>
        <v>0</v>
      </c>
      <c r="S113" s="13">
        <f t="shared" si="51"/>
        <v>27</v>
      </c>
      <c r="T113" s="14">
        <v>1</v>
      </c>
      <c r="U113" s="16">
        <f t="shared" si="50"/>
        <v>35380.800000000003</v>
      </c>
      <c r="V113" s="16">
        <v>1310.95</v>
      </c>
      <c r="W113" s="17">
        <f t="shared" si="44"/>
        <v>3.7052582191471076E-2</v>
      </c>
      <c r="X113" s="13">
        <f t="shared" si="52"/>
        <v>18.000000000000004</v>
      </c>
      <c r="Y113" s="14">
        <v>0</v>
      </c>
      <c r="Z113" s="16">
        <v>23587.200000000004</v>
      </c>
      <c r="AA113" s="16">
        <v>0</v>
      </c>
      <c r="AB113" s="17">
        <f t="shared" si="45"/>
        <v>0</v>
      </c>
      <c r="AC113" s="13">
        <f t="shared" si="53"/>
        <v>13.5</v>
      </c>
      <c r="AD113" s="14">
        <v>8</v>
      </c>
      <c r="AE113" s="16">
        <f t="shared" si="50"/>
        <v>17690.400000000001</v>
      </c>
      <c r="AF113" s="16">
        <v>10486.2</v>
      </c>
      <c r="AG113" s="17">
        <f t="shared" si="46"/>
        <v>0.59276217609550941</v>
      </c>
      <c r="AH113" s="13">
        <f t="shared" si="54"/>
        <v>76.5</v>
      </c>
      <c r="AI113" s="14">
        <f t="shared" si="55"/>
        <v>9</v>
      </c>
      <c r="AJ113" s="14">
        <f t="shared" si="56"/>
        <v>100245.6</v>
      </c>
      <c r="AK113" s="14">
        <f t="shared" si="57"/>
        <v>11797.150000000001</v>
      </c>
      <c r="AL113" s="17">
        <f t="shared" si="47"/>
        <v>0.11768247184913852</v>
      </c>
      <c r="AM113" s="12"/>
    </row>
    <row r="114" spans="1:39" x14ac:dyDescent="0.3">
      <c r="A114" s="26" t="s">
        <v>68</v>
      </c>
      <c r="B114" s="27" t="s">
        <v>66</v>
      </c>
      <c r="C114" s="27" t="s">
        <v>53</v>
      </c>
      <c r="D114" s="28">
        <v>1</v>
      </c>
      <c r="E114" s="28"/>
      <c r="F114" s="28">
        <f t="shared" si="30"/>
        <v>1</v>
      </c>
      <c r="G114" s="28">
        <v>88510704</v>
      </c>
      <c r="H114" s="27" t="s">
        <v>18</v>
      </c>
      <c r="I114" s="29">
        <v>1474.71</v>
      </c>
      <c r="J114" s="29">
        <v>9</v>
      </c>
      <c r="K114" s="29">
        <f t="shared" si="31"/>
        <v>9</v>
      </c>
      <c r="L114" s="27">
        <f t="shared" si="32"/>
        <v>45</v>
      </c>
      <c r="M114" s="30">
        <f t="shared" si="33"/>
        <v>66361.95</v>
      </c>
      <c r="N114" s="13">
        <f t="shared" si="49"/>
        <v>9</v>
      </c>
      <c r="O114" s="14">
        <v>0</v>
      </c>
      <c r="P114" s="15">
        <f t="shared" si="50"/>
        <v>13272.39</v>
      </c>
      <c r="Q114" s="16">
        <v>0</v>
      </c>
      <c r="R114" s="17">
        <f t="shared" si="43"/>
        <v>0</v>
      </c>
      <c r="S114" s="13">
        <f t="shared" si="51"/>
        <v>13.499999999999998</v>
      </c>
      <c r="T114" s="14">
        <v>1</v>
      </c>
      <c r="U114" s="16">
        <f t="shared" si="50"/>
        <v>19908.584999999999</v>
      </c>
      <c r="V114" s="16">
        <v>1474.88</v>
      </c>
      <c r="W114" s="17">
        <f t="shared" si="44"/>
        <v>7.4082613103844411E-2</v>
      </c>
      <c r="X114" s="13">
        <f t="shared" si="52"/>
        <v>9</v>
      </c>
      <c r="Y114" s="14">
        <v>0</v>
      </c>
      <c r="Z114" s="16">
        <v>13272.39</v>
      </c>
      <c r="AA114" s="16">
        <v>0</v>
      </c>
      <c r="AB114" s="17">
        <f t="shared" si="45"/>
        <v>0</v>
      </c>
      <c r="AC114" s="13">
        <f t="shared" si="53"/>
        <v>6.7499999999999991</v>
      </c>
      <c r="AD114" s="14">
        <v>5</v>
      </c>
      <c r="AE114" s="16">
        <f t="shared" si="50"/>
        <v>9954.2924999999996</v>
      </c>
      <c r="AF114" s="16">
        <v>7373.48</v>
      </c>
      <c r="AG114" s="17">
        <f t="shared" si="46"/>
        <v>0.7407337085985769</v>
      </c>
      <c r="AH114" s="13">
        <f t="shared" si="54"/>
        <v>38.25</v>
      </c>
      <c r="AI114" s="14">
        <f t="shared" si="55"/>
        <v>6</v>
      </c>
      <c r="AJ114" s="14">
        <f t="shared" si="56"/>
        <v>56407.657500000001</v>
      </c>
      <c r="AK114" s="14">
        <f t="shared" si="57"/>
        <v>8848.36</v>
      </c>
      <c r="AL114" s="17">
        <f t="shared" si="47"/>
        <v>0.15686451790698808</v>
      </c>
      <c r="AM114" s="12"/>
    </row>
    <row r="115" spans="1:39" x14ac:dyDescent="0.3">
      <c r="A115" s="26" t="s">
        <v>69</v>
      </c>
      <c r="B115" s="27" t="s">
        <v>70</v>
      </c>
      <c r="C115" s="27" t="s">
        <v>53</v>
      </c>
      <c r="D115" s="28">
        <v>1</v>
      </c>
      <c r="E115" s="28"/>
      <c r="F115" s="28">
        <f t="shared" si="30"/>
        <v>1</v>
      </c>
      <c r="G115" s="28">
        <v>88510739</v>
      </c>
      <c r="H115" s="27" t="s">
        <v>16</v>
      </c>
      <c r="I115" s="29">
        <v>1146.8599999999999</v>
      </c>
      <c r="J115" s="29">
        <v>22</v>
      </c>
      <c r="K115" s="29">
        <f t="shared" si="31"/>
        <v>22</v>
      </c>
      <c r="L115" s="27">
        <f t="shared" si="32"/>
        <v>110</v>
      </c>
      <c r="M115" s="30">
        <f t="shared" si="33"/>
        <v>126154.59999999999</v>
      </c>
      <c r="N115" s="13">
        <f t="shared" si="49"/>
        <v>22</v>
      </c>
      <c r="O115" s="14">
        <v>62</v>
      </c>
      <c r="P115" s="15">
        <f t="shared" si="50"/>
        <v>25230.92</v>
      </c>
      <c r="Q115" s="16">
        <v>71106.36</v>
      </c>
      <c r="R115" s="17">
        <f t="shared" si="43"/>
        <v>2.8182230374477033</v>
      </c>
      <c r="S115" s="13">
        <f t="shared" si="51"/>
        <v>33</v>
      </c>
      <c r="T115" s="14">
        <v>0</v>
      </c>
      <c r="U115" s="16">
        <f t="shared" si="50"/>
        <v>37846.379999999997</v>
      </c>
      <c r="V115" s="16">
        <v>0</v>
      </c>
      <c r="W115" s="17">
        <f t="shared" si="44"/>
        <v>0</v>
      </c>
      <c r="X115" s="13">
        <f t="shared" si="52"/>
        <v>22</v>
      </c>
      <c r="Y115" s="14">
        <v>0</v>
      </c>
      <c r="Z115" s="16">
        <v>25230.92</v>
      </c>
      <c r="AA115" s="16">
        <v>0</v>
      </c>
      <c r="AB115" s="17">
        <f t="shared" si="45"/>
        <v>0</v>
      </c>
      <c r="AC115" s="13">
        <f t="shared" si="53"/>
        <v>16.5</v>
      </c>
      <c r="AD115" s="14">
        <v>0</v>
      </c>
      <c r="AE115" s="16">
        <f t="shared" si="50"/>
        <v>18923.189999999999</v>
      </c>
      <c r="AF115" s="16">
        <v>0</v>
      </c>
      <c r="AG115" s="17">
        <f t="shared" si="46"/>
        <v>0</v>
      </c>
      <c r="AH115" s="13">
        <f t="shared" si="54"/>
        <v>93.5</v>
      </c>
      <c r="AI115" s="14">
        <f t="shared" si="55"/>
        <v>62</v>
      </c>
      <c r="AJ115" s="14">
        <f t="shared" si="56"/>
        <v>107231.41</v>
      </c>
      <c r="AK115" s="14">
        <f t="shared" si="57"/>
        <v>71106.36</v>
      </c>
      <c r="AL115" s="17">
        <f t="shared" si="47"/>
        <v>0.66311130292887133</v>
      </c>
      <c r="AM115" s="12"/>
    </row>
    <row r="116" spans="1:39" x14ac:dyDescent="0.3">
      <c r="A116" s="26" t="s">
        <v>69</v>
      </c>
      <c r="B116" s="27" t="s">
        <v>70</v>
      </c>
      <c r="C116" s="27" t="s">
        <v>53</v>
      </c>
      <c r="D116" s="28">
        <v>1</v>
      </c>
      <c r="E116" s="28"/>
      <c r="F116" s="28">
        <f t="shared" si="30"/>
        <v>1</v>
      </c>
      <c r="G116" s="28">
        <v>88510720</v>
      </c>
      <c r="H116" s="27" t="s">
        <v>17</v>
      </c>
      <c r="I116" s="29">
        <v>1310.4000000000001</v>
      </c>
      <c r="J116" s="29">
        <v>22</v>
      </c>
      <c r="K116" s="29">
        <f t="shared" si="31"/>
        <v>22</v>
      </c>
      <c r="L116" s="27">
        <f t="shared" si="32"/>
        <v>110</v>
      </c>
      <c r="M116" s="30">
        <f t="shared" si="33"/>
        <v>144144</v>
      </c>
      <c r="N116" s="13">
        <f t="shared" si="49"/>
        <v>22</v>
      </c>
      <c r="O116" s="14">
        <v>0</v>
      </c>
      <c r="P116" s="15">
        <f t="shared" ref="P116:AE120" si="58">$M116*P$2</f>
        <v>28828.800000000003</v>
      </c>
      <c r="Q116" s="16">
        <v>0</v>
      </c>
      <c r="R116" s="17">
        <f t="shared" si="43"/>
        <v>0</v>
      </c>
      <c r="S116" s="13">
        <f t="shared" si="51"/>
        <v>32.999999999999993</v>
      </c>
      <c r="T116" s="14">
        <v>10</v>
      </c>
      <c r="U116" s="16">
        <f t="shared" si="58"/>
        <v>43243.199999999997</v>
      </c>
      <c r="V116" s="16">
        <v>13107.04</v>
      </c>
      <c r="W116" s="17">
        <f t="shared" si="44"/>
        <v>0.30310060310060316</v>
      </c>
      <c r="X116" s="13">
        <f t="shared" si="52"/>
        <v>22</v>
      </c>
      <c r="Y116" s="14">
        <v>0</v>
      </c>
      <c r="Z116" s="16">
        <v>28828.800000000003</v>
      </c>
      <c r="AA116" s="16">
        <v>0</v>
      </c>
      <c r="AB116" s="17">
        <f t="shared" si="45"/>
        <v>0</v>
      </c>
      <c r="AC116" s="13">
        <f t="shared" si="53"/>
        <v>16.499999999999996</v>
      </c>
      <c r="AD116" s="14">
        <v>0</v>
      </c>
      <c r="AE116" s="16">
        <f t="shared" si="58"/>
        <v>21621.599999999999</v>
      </c>
      <c r="AF116" s="16">
        <v>0</v>
      </c>
      <c r="AG116" s="17">
        <f t="shared" si="46"/>
        <v>0</v>
      </c>
      <c r="AH116" s="13">
        <f t="shared" si="54"/>
        <v>93.5</v>
      </c>
      <c r="AI116" s="14">
        <f t="shared" si="55"/>
        <v>10</v>
      </c>
      <c r="AJ116" s="14">
        <f t="shared" si="56"/>
        <v>122522.4</v>
      </c>
      <c r="AK116" s="14">
        <f t="shared" si="57"/>
        <v>13107.04</v>
      </c>
      <c r="AL116" s="17">
        <f t="shared" si="47"/>
        <v>0.10697668344727169</v>
      </c>
      <c r="AM116" s="12"/>
    </row>
    <row r="117" spans="1:39" x14ac:dyDescent="0.3">
      <c r="A117" s="26" t="s">
        <v>69</v>
      </c>
      <c r="B117" s="27" t="s">
        <v>70</v>
      </c>
      <c r="C117" s="27" t="s">
        <v>53</v>
      </c>
      <c r="D117" s="28">
        <v>1</v>
      </c>
      <c r="E117" s="28"/>
      <c r="F117" s="28">
        <f t="shared" si="30"/>
        <v>1</v>
      </c>
      <c r="G117" s="28">
        <v>88510704</v>
      </c>
      <c r="H117" s="27" t="s">
        <v>18</v>
      </c>
      <c r="I117" s="29">
        <v>1474.71</v>
      </c>
      <c r="J117" s="29">
        <v>11</v>
      </c>
      <c r="K117" s="29">
        <f t="shared" si="31"/>
        <v>11</v>
      </c>
      <c r="L117" s="27">
        <f t="shared" si="32"/>
        <v>55</v>
      </c>
      <c r="M117" s="30">
        <f t="shared" si="33"/>
        <v>81109.05</v>
      </c>
      <c r="N117" s="13">
        <f t="shared" si="49"/>
        <v>11</v>
      </c>
      <c r="O117" s="14">
        <v>0</v>
      </c>
      <c r="P117" s="15">
        <f t="shared" si="58"/>
        <v>16221.810000000001</v>
      </c>
      <c r="Q117" s="16">
        <v>0</v>
      </c>
      <c r="R117" s="17">
        <f t="shared" si="43"/>
        <v>0</v>
      </c>
      <c r="S117" s="13">
        <f t="shared" si="51"/>
        <v>16.5</v>
      </c>
      <c r="T117" s="14">
        <v>0</v>
      </c>
      <c r="U117" s="16">
        <f t="shared" si="58"/>
        <v>24332.715</v>
      </c>
      <c r="V117" s="16">
        <v>0</v>
      </c>
      <c r="W117" s="17">
        <f t="shared" si="44"/>
        <v>0</v>
      </c>
      <c r="X117" s="13">
        <f t="shared" si="52"/>
        <v>11</v>
      </c>
      <c r="Y117" s="14">
        <v>0</v>
      </c>
      <c r="Z117" s="16">
        <v>16221.810000000001</v>
      </c>
      <c r="AA117" s="16">
        <v>0</v>
      </c>
      <c r="AB117" s="17">
        <f t="shared" si="45"/>
        <v>0</v>
      </c>
      <c r="AC117" s="13">
        <f t="shared" si="53"/>
        <v>8.25</v>
      </c>
      <c r="AD117" s="14">
        <v>0</v>
      </c>
      <c r="AE117" s="16">
        <f t="shared" si="58"/>
        <v>12166.3575</v>
      </c>
      <c r="AF117" s="16">
        <v>0</v>
      </c>
      <c r="AG117" s="17">
        <f t="shared" si="46"/>
        <v>0</v>
      </c>
      <c r="AH117" s="13">
        <f t="shared" si="54"/>
        <v>46.75</v>
      </c>
      <c r="AI117" s="14">
        <f t="shared" si="55"/>
        <v>0</v>
      </c>
      <c r="AJ117" s="14">
        <f t="shared" si="56"/>
        <v>68942.692500000005</v>
      </c>
      <c r="AK117" s="14">
        <f t="shared" si="57"/>
        <v>0</v>
      </c>
      <c r="AL117" s="17">
        <f t="shared" si="47"/>
        <v>0</v>
      </c>
      <c r="AM117" s="12"/>
    </row>
    <row r="118" spans="1:39" x14ac:dyDescent="0.3">
      <c r="A118" s="26" t="s">
        <v>71</v>
      </c>
      <c r="B118" s="27" t="s">
        <v>70</v>
      </c>
      <c r="C118" s="27" t="s">
        <v>53</v>
      </c>
      <c r="D118" s="28">
        <v>4</v>
      </c>
      <c r="E118" s="28">
        <v>2</v>
      </c>
      <c r="F118" s="28">
        <f t="shared" si="30"/>
        <v>6</v>
      </c>
      <c r="G118" s="28">
        <v>88510739</v>
      </c>
      <c r="H118" s="27" t="s">
        <v>16</v>
      </c>
      <c r="I118" s="29">
        <v>1146.8599999999999</v>
      </c>
      <c r="J118" s="29">
        <v>34</v>
      </c>
      <c r="K118" s="29">
        <f t="shared" si="31"/>
        <v>204</v>
      </c>
      <c r="L118" s="27">
        <f t="shared" si="32"/>
        <v>1020</v>
      </c>
      <c r="M118" s="30">
        <f t="shared" si="33"/>
        <v>1169797.2</v>
      </c>
      <c r="N118" s="13">
        <f t="shared" si="49"/>
        <v>204.00000000000003</v>
      </c>
      <c r="O118" s="14">
        <v>321</v>
      </c>
      <c r="P118" s="15">
        <f t="shared" si="58"/>
        <v>233959.44</v>
      </c>
      <c r="Q118" s="16">
        <v>368141.93999999994</v>
      </c>
      <c r="R118" s="17">
        <f t="shared" si="43"/>
        <v>1.5735288988552885</v>
      </c>
      <c r="S118" s="13">
        <f t="shared" si="51"/>
        <v>306</v>
      </c>
      <c r="T118" s="14">
        <v>185</v>
      </c>
      <c r="U118" s="16">
        <f t="shared" si="58"/>
        <v>350939.16</v>
      </c>
      <c r="V118" s="16">
        <v>212168.48</v>
      </c>
      <c r="W118" s="17">
        <f t="shared" si="44"/>
        <v>0.60457339671070054</v>
      </c>
      <c r="X118" s="13">
        <f t="shared" si="52"/>
        <v>204.00000000000003</v>
      </c>
      <c r="Y118" s="14">
        <v>90</v>
      </c>
      <c r="Z118" s="16">
        <v>233959.44</v>
      </c>
      <c r="AA118" s="16">
        <v>103217.75</v>
      </c>
      <c r="AB118" s="17">
        <f t="shared" si="45"/>
        <v>0.44117796657403524</v>
      </c>
      <c r="AC118" s="13">
        <f t="shared" si="53"/>
        <v>153</v>
      </c>
      <c r="AD118" s="14">
        <v>147</v>
      </c>
      <c r="AE118" s="16">
        <f t="shared" si="58"/>
        <v>175469.58</v>
      </c>
      <c r="AF118" s="16">
        <v>168587.72</v>
      </c>
      <c r="AG118" s="17">
        <f t="shared" si="46"/>
        <v>0.96078032443002381</v>
      </c>
      <c r="AH118" s="13">
        <f t="shared" si="54"/>
        <v>867</v>
      </c>
      <c r="AI118" s="14">
        <f t="shared" si="55"/>
        <v>743</v>
      </c>
      <c r="AJ118" s="14">
        <f t="shared" si="56"/>
        <v>994327.62</v>
      </c>
      <c r="AK118" s="14">
        <f t="shared" si="57"/>
        <v>852115.8899999999</v>
      </c>
      <c r="AL118" s="17">
        <f t="shared" si="47"/>
        <v>0.85697698913362164</v>
      </c>
      <c r="AM118" s="12"/>
    </row>
    <row r="119" spans="1:39" x14ac:dyDescent="0.3">
      <c r="A119" s="26" t="s">
        <v>71</v>
      </c>
      <c r="B119" s="27" t="s">
        <v>70</v>
      </c>
      <c r="C119" s="27" t="s">
        <v>53</v>
      </c>
      <c r="D119" s="28">
        <v>4</v>
      </c>
      <c r="E119" s="28">
        <v>2</v>
      </c>
      <c r="F119" s="28">
        <f t="shared" si="30"/>
        <v>6</v>
      </c>
      <c r="G119" s="28">
        <v>88510720</v>
      </c>
      <c r="H119" s="27" t="s">
        <v>17</v>
      </c>
      <c r="I119" s="29">
        <v>1310.4000000000001</v>
      </c>
      <c r="J119" s="29">
        <v>34</v>
      </c>
      <c r="K119" s="29">
        <f t="shared" si="31"/>
        <v>204</v>
      </c>
      <c r="L119" s="27">
        <f t="shared" si="32"/>
        <v>1020</v>
      </c>
      <c r="M119" s="30">
        <f t="shared" si="33"/>
        <v>1336608</v>
      </c>
      <c r="N119" s="13">
        <f t="shared" si="49"/>
        <v>204</v>
      </c>
      <c r="O119" s="14">
        <v>0</v>
      </c>
      <c r="P119" s="15">
        <f t="shared" si="58"/>
        <v>267321.60000000003</v>
      </c>
      <c r="Q119" s="16">
        <v>0</v>
      </c>
      <c r="R119" s="17">
        <f t="shared" si="43"/>
        <v>0</v>
      </c>
      <c r="S119" s="13">
        <f t="shared" si="51"/>
        <v>305.99999999999994</v>
      </c>
      <c r="T119" s="14">
        <v>344</v>
      </c>
      <c r="U119" s="16">
        <f t="shared" si="58"/>
        <v>400982.39999999997</v>
      </c>
      <c r="V119" s="16">
        <v>450911.39999999991</v>
      </c>
      <c r="W119" s="17">
        <f t="shared" si="44"/>
        <v>1.1245166870166869</v>
      </c>
      <c r="X119" s="13">
        <f t="shared" si="52"/>
        <v>204</v>
      </c>
      <c r="Y119" s="14">
        <v>42</v>
      </c>
      <c r="Z119" s="16">
        <v>267321.60000000003</v>
      </c>
      <c r="AA119" s="16">
        <v>55053.670000000006</v>
      </c>
      <c r="AB119" s="17">
        <f t="shared" si="45"/>
        <v>0.20594546044913692</v>
      </c>
      <c r="AC119" s="13">
        <f t="shared" si="53"/>
        <v>152.99999999999997</v>
      </c>
      <c r="AD119" s="14">
        <v>62</v>
      </c>
      <c r="AE119" s="16">
        <f t="shared" si="58"/>
        <v>200491.19999999998</v>
      </c>
      <c r="AF119" s="16">
        <v>81268.389999999985</v>
      </c>
      <c r="AG119" s="17">
        <f t="shared" si="46"/>
        <v>0.40534641919445835</v>
      </c>
      <c r="AH119" s="13">
        <f t="shared" si="54"/>
        <v>867</v>
      </c>
      <c r="AI119" s="14">
        <f t="shared" si="55"/>
        <v>448</v>
      </c>
      <c r="AJ119" s="14">
        <f t="shared" si="56"/>
        <v>1136116.8</v>
      </c>
      <c r="AK119" s="14">
        <f t="shared" si="57"/>
        <v>587233.45999999985</v>
      </c>
      <c r="AL119" s="17">
        <f t="shared" si="47"/>
        <v>0.51687771891059076</v>
      </c>
      <c r="AM119" s="12"/>
    </row>
    <row r="120" spans="1:39" x14ac:dyDescent="0.3">
      <c r="A120" s="26" t="s">
        <v>71</v>
      </c>
      <c r="B120" s="27" t="s">
        <v>70</v>
      </c>
      <c r="C120" s="27" t="s">
        <v>53</v>
      </c>
      <c r="D120" s="28">
        <v>4</v>
      </c>
      <c r="E120" s="28">
        <v>2</v>
      </c>
      <c r="F120" s="28">
        <f t="shared" si="30"/>
        <v>6</v>
      </c>
      <c r="G120" s="28">
        <v>88510704</v>
      </c>
      <c r="H120" s="27" t="s">
        <v>18</v>
      </c>
      <c r="I120" s="29">
        <v>1474.71</v>
      </c>
      <c r="J120" s="29">
        <v>17</v>
      </c>
      <c r="K120" s="29">
        <f t="shared" si="31"/>
        <v>102</v>
      </c>
      <c r="L120" s="27">
        <f t="shared" si="32"/>
        <v>510</v>
      </c>
      <c r="M120" s="30">
        <f t="shared" si="33"/>
        <v>752102.1</v>
      </c>
      <c r="N120" s="13">
        <f t="shared" si="49"/>
        <v>102</v>
      </c>
      <c r="O120" s="14">
        <v>0</v>
      </c>
      <c r="P120" s="15">
        <f t="shared" si="58"/>
        <v>150420.42000000001</v>
      </c>
      <c r="Q120" s="16">
        <v>0</v>
      </c>
      <c r="R120" s="17">
        <f t="shared" si="43"/>
        <v>0</v>
      </c>
      <c r="S120" s="13">
        <f t="shared" si="51"/>
        <v>152.99999999999997</v>
      </c>
      <c r="T120" s="14">
        <v>352</v>
      </c>
      <c r="U120" s="16">
        <f t="shared" si="58"/>
        <v>225630.62999999998</v>
      </c>
      <c r="V120" s="16">
        <v>519098.16000000003</v>
      </c>
      <c r="W120" s="17">
        <f t="shared" si="44"/>
        <v>2.3006546584566117</v>
      </c>
      <c r="X120" s="13">
        <f t="shared" si="52"/>
        <v>102</v>
      </c>
      <c r="Y120" s="14">
        <v>12</v>
      </c>
      <c r="Z120" s="16">
        <v>150420.42000000001</v>
      </c>
      <c r="AA120" s="16">
        <v>17696.55</v>
      </c>
      <c r="AB120" s="17">
        <f t="shared" si="45"/>
        <v>0.11764725826453615</v>
      </c>
      <c r="AC120" s="13">
        <f t="shared" si="53"/>
        <v>76.499999999999986</v>
      </c>
      <c r="AD120" s="14">
        <v>135</v>
      </c>
      <c r="AE120" s="16">
        <f t="shared" si="58"/>
        <v>112815.31499999999</v>
      </c>
      <c r="AF120" s="16">
        <v>199085.47</v>
      </c>
      <c r="AG120" s="17">
        <f t="shared" si="46"/>
        <v>1.7647025140159385</v>
      </c>
      <c r="AH120" s="13">
        <f t="shared" si="54"/>
        <v>433.5</v>
      </c>
      <c r="AI120" s="14">
        <f t="shared" si="55"/>
        <v>499</v>
      </c>
      <c r="AJ120" s="14">
        <f t="shared" si="56"/>
        <v>639286.78499999992</v>
      </c>
      <c r="AK120" s="14">
        <f t="shared" si="57"/>
        <v>735880.18</v>
      </c>
      <c r="AL120" s="17">
        <f t="shared" si="47"/>
        <v>1.1510955603438606</v>
      </c>
      <c r="AM120" s="12"/>
    </row>
    <row r="121" spans="1:39" x14ac:dyDescent="0.3">
      <c r="A121" s="26"/>
      <c r="B121" s="27"/>
      <c r="C121" s="27"/>
      <c r="D121" s="28"/>
      <c r="E121" s="28"/>
      <c r="F121" s="28"/>
      <c r="G121" s="28"/>
      <c r="H121" s="27"/>
      <c r="I121" s="29"/>
      <c r="J121" s="29"/>
      <c r="K121" s="29"/>
      <c r="L121" s="27"/>
      <c r="M121" s="30"/>
      <c r="N121" s="13"/>
      <c r="O121" s="14"/>
      <c r="P121" s="15"/>
      <c r="Q121" s="16"/>
      <c r="R121" s="17"/>
      <c r="S121" s="13"/>
      <c r="T121" s="14"/>
      <c r="U121" s="16"/>
      <c r="V121" s="16"/>
      <c r="W121" s="17"/>
      <c r="X121" s="13"/>
      <c r="Y121" s="14"/>
      <c r="Z121" s="16"/>
      <c r="AA121" s="16"/>
      <c r="AB121" s="17"/>
      <c r="AC121" s="13"/>
      <c r="AD121" s="14"/>
      <c r="AE121" s="16"/>
      <c r="AF121" s="16"/>
      <c r="AG121" s="17"/>
      <c r="AH121" s="13"/>
      <c r="AI121" s="14"/>
      <c r="AJ121" s="14"/>
      <c r="AK121" s="14"/>
      <c r="AL121" s="17"/>
      <c r="AM121" s="12"/>
    </row>
  </sheetData>
  <autoFilter ref="A3:AL3" xr:uid="{C8A94CAE-D9F7-4C12-BEED-32E5D015582E}"/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E599-E102-4C09-A42C-F2C694EAE08C}">
  <sheetPr>
    <tabColor rgb="FFFFC000"/>
  </sheetPr>
  <dimension ref="A1:AO121"/>
  <sheetViews>
    <sheetView zoomScale="90" zoomScaleNormal="90" workbookViewId="0">
      <pane xSplit="6" ySplit="4" topLeftCell="M37" activePane="bottomRight" state="frozen"/>
      <selection activeCell="I125" sqref="I125"/>
      <selection pane="topRight" activeCell="I125" sqref="I125"/>
      <selection pane="bottomLeft" activeCell="I125" sqref="I125"/>
      <selection pane="bottomRight" activeCell="N52" sqref="N52"/>
    </sheetView>
  </sheetViews>
  <sheetFormatPr defaultRowHeight="13" x14ac:dyDescent="0.3"/>
  <cols>
    <col min="1" max="1" width="14.296875" bestFit="1" customWidth="1"/>
    <col min="2" max="2" width="15.3984375" bestFit="1" customWidth="1"/>
    <col min="3" max="3" width="10.69921875" bestFit="1" customWidth="1"/>
    <col min="4" max="4" width="4.59765625" customWidth="1"/>
    <col min="5" max="5" width="4.296875" bestFit="1" customWidth="1"/>
    <col min="6" max="6" width="6.296875" customWidth="1"/>
    <col min="7" max="7" width="12.69921875" style="2" customWidth="1"/>
    <col min="8" max="8" width="10.3984375" customWidth="1"/>
    <col min="9" max="9" width="7.69921875" customWidth="1"/>
    <col min="10" max="10" width="12.19921875" customWidth="1"/>
    <col min="11" max="11" width="10.3984375" customWidth="1"/>
    <col min="12" max="12" width="7.69921875" customWidth="1"/>
    <col min="13" max="13" width="11.8984375" customWidth="1"/>
    <col min="14" max="14" width="10.69921875" customWidth="1"/>
    <col min="15" max="15" width="7.69921875" customWidth="1"/>
    <col min="16" max="16" width="12" customWidth="1"/>
    <col min="17" max="17" width="11.59765625" customWidth="1"/>
    <col min="18" max="18" width="7.69921875" customWidth="1"/>
    <col min="19" max="19" width="11.59765625" customWidth="1"/>
    <col min="20" max="20" width="10.3984375" customWidth="1"/>
    <col min="21" max="23" width="7.69921875" customWidth="1"/>
    <col min="24" max="24" width="0" hidden="1" customWidth="1"/>
    <col min="25" max="25" width="2.8984375" customWidth="1"/>
    <col min="26" max="27" width="0" hidden="1" customWidth="1"/>
    <col min="28" max="28" width="13.59765625" customWidth="1"/>
    <col min="29" max="29" width="5.69921875" customWidth="1"/>
    <col min="30" max="30" width="7" customWidth="1"/>
    <col min="31" max="31" width="3" customWidth="1"/>
    <col min="32" max="32" width="14.296875" bestFit="1" customWidth="1"/>
    <col min="33" max="33" width="14.19921875" bestFit="1" customWidth="1"/>
    <col min="34" max="34" width="11.09765625" bestFit="1" customWidth="1"/>
    <col min="35" max="35" width="10.3984375" bestFit="1" customWidth="1"/>
    <col min="37" max="37" width="8.09765625" bestFit="1" customWidth="1"/>
    <col min="38" max="38" width="12.296875" bestFit="1" customWidth="1"/>
    <col min="39" max="39" width="12.19921875" bestFit="1" customWidth="1"/>
    <col min="40" max="40" width="8.69921875" bestFit="1" customWidth="1"/>
    <col min="41" max="41" width="11.5" bestFit="1" customWidth="1"/>
  </cols>
  <sheetData>
    <row r="1" spans="1:41" x14ac:dyDescent="0.3">
      <c r="D1" s="3">
        <f>SUBTOTAL(9,D4:D121)</f>
        <v>174</v>
      </c>
      <c r="E1" s="3">
        <f>SUBTOTAL(9,E4:E121)</f>
        <v>54</v>
      </c>
      <c r="F1" s="3">
        <f>SUBTOTAL(9,F4:F121)</f>
        <v>228</v>
      </c>
      <c r="G1" s="3">
        <f>SUBTOTAL(9,G4:G43)</f>
        <v>10791409.470000003</v>
      </c>
      <c r="H1" s="3">
        <f>SUBTOTAL(9,H4:H43)</f>
        <v>10715024.470000001</v>
      </c>
      <c r="I1" s="4"/>
      <c r="J1" s="3">
        <f>SUBTOTAL(9,J4:J43)</f>
        <v>16187114.205</v>
      </c>
      <c r="K1" s="3">
        <f>SUBTOTAL(9,K4:K43)</f>
        <v>8502740.5000000019</v>
      </c>
      <c r="L1" s="4"/>
      <c r="M1" s="3">
        <f>SUBTOTAL(9,M4:M43)</f>
        <v>10791409.470000003</v>
      </c>
      <c r="N1" s="3">
        <f>SUBTOTAL(9,N4:N43)</f>
        <v>4134632.15</v>
      </c>
      <c r="O1" s="4"/>
      <c r="P1" s="3">
        <f>SUBTOTAL(9,P4:P43)</f>
        <v>8093557.1025</v>
      </c>
      <c r="Q1" s="3">
        <f>SUBTOTAL(9,Q4:Q43)</f>
        <v>7495760.8799999999</v>
      </c>
      <c r="R1" s="4"/>
      <c r="S1" s="3">
        <f>SUBTOTAL(9,S4:S43)</f>
        <v>45863490.247499995</v>
      </c>
      <c r="T1" s="3">
        <f>SUBTOTAL(9,T4:T43)</f>
        <v>30848157.999999993</v>
      </c>
      <c r="U1" s="4"/>
      <c r="V1" s="4"/>
      <c r="W1" s="4"/>
    </row>
    <row r="2" spans="1:41" x14ac:dyDescent="0.3">
      <c r="E2" s="6"/>
      <c r="F2" s="40">
        <v>4</v>
      </c>
      <c r="G2" s="5">
        <v>0.2</v>
      </c>
      <c r="H2" s="5"/>
      <c r="I2" s="5"/>
      <c r="J2" s="7">
        <v>0.3</v>
      </c>
      <c r="K2" s="7"/>
      <c r="L2" s="5"/>
      <c r="M2" s="8">
        <v>0.2</v>
      </c>
      <c r="N2" s="8"/>
      <c r="O2" s="5"/>
      <c r="P2" s="8">
        <v>0.15</v>
      </c>
      <c r="Q2" s="8"/>
      <c r="R2" s="5"/>
      <c r="S2" s="8">
        <f>SUM(G2:R2)</f>
        <v>0.85</v>
      </c>
      <c r="T2" s="8"/>
      <c r="U2" s="5"/>
      <c r="V2" s="5"/>
      <c r="W2" s="5"/>
      <c r="AF2" s="2" cm="1">
        <f t="array" ref="AF2:AO2">TRANSPOSE(AA4:AA13)</f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10</v>
      </c>
    </row>
    <row r="3" spans="1:41" s="9" customFormat="1" ht="30.75" customHeight="1" x14ac:dyDescent="0.3">
      <c r="A3" s="20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 t="s">
        <v>5</v>
      </c>
      <c r="G3" s="36" t="s">
        <v>72</v>
      </c>
      <c r="H3" s="36" t="s">
        <v>75</v>
      </c>
      <c r="I3" s="37" t="s">
        <v>74</v>
      </c>
      <c r="J3" s="36" t="s">
        <v>76</v>
      </c>
      <c r="K3" s="36" t="s">
        <v>80</v>
      </c>
      <c r="L3" s="37" t="s">
        <v>74</v>
      </c>
      <c r="M3" s="36" t="s">
        <v>83</v>
      </c>
      <c r="N3" s="36" t="s">
        <v>84</v>
      </c>
      <c r="O3" s="37" t="s">
        <v>74</v>
      </c>
      <c r="P3" s="36" t="s">
        <v>87</v>
      </c>
      <c r="Q3" s="36" t="s">
        <v>88</v>
      </c>
      <c r="R3" s="37" t="s">
        <v>74</v>
      </c>
      <c r="S3" s="36" t="s">
        <v>91</v>
      </c>
      <c r="T3" s="36" t="s">
        <v>92</v>
      </c>
      <c r="U3" s="36" t="s">
        <v>74</v>
      </c>
      <c r="V3" s="37" t="s">
        <v>93</v>
      </c>
      <c r="W3" s="37" t="s">
        <v>95</v>
      </c>
      <c r="AB3" s="70" t="s">
        <v>96</v>
      </c>
      <c r="AC3" s="71" t="s">
        <v>97</v>
      </c>
      <c r="AD3" s="72" t="s">
        <v>98</v>
      </c>
      <c r="AF3" s="72" t="s">
        <v>99</v>
      </c>
      <c r="AG3" s="72" t="s">
        <v>100</v>
      </c>
      <c r="AH3" s="72" t="s">
        <v>101</v>
      </c>
      <c r="AI3" s="72" t="s">
        <v>102</v>
      </c>
      <c r="AJ3" s="72" t="s">
        <v>103</v>
      </c>
      <c r="AK3" s="72" t="s">
        <v>104</v>
      </c>
      <c r="AL3" s="72" t="s">
        <v>105</v>
      </c>
      <c r="AM3" s="72" t="s">
        <v>106</v>
      </c>
      <c r="AN3" s="72" t="s">
        <v>107</v>
      </c>
      <c r="AO3" s="72" t="s">
        <v>108</v>
      </c>
    </row>
    <row r="4" spans="1:41" x14ac:dyDescent="0.3">
      <c r="A4" s="26" t="s">
        <v>13</v>
      </c>
      <c r="B4" s="27" t="s">
        <v>14</v>
      </c>
      <c r="C4" s="27" t="s">
        <v>15</v>
      </c>
      <c r="D4" s="28">
        <v>6</v>
      </c>
      <c r="E4" s="28">
        <v>3</v>
      </c>
      <c r="F4" s="28">
        <f t="shared" ref="F4:F43" si="0">SUM(D4:E4)</f>
        <v>9</v>
      </c>
      <c r="G4" s="55" cm="1">
        <f t="array" ref="G4">SUMPRODUCT((Data!$A$4:$A$120=$A4)*(Data!P$4:P$120))</f>
        <v>977552.19000000006</v>
      </c>
      <c r="H4" s="16" cm="1">
        <f t="array" ref="H4">SUMPRODUCT((Data!$A$4:$A$120=$A4)*(Data!Q$4:Q$120))</f>
        <v>1043644.27</v>
      </c>
      <c r="I4" s="17">
        <f t="shared" ref="I4:I42" si="1">IFERROR(H4/G4,0)</f>
        <v>1.0676097713002923</v>
      </c>
      <c r="J4" s="16" cm="1">
        <f t="array" ref="J4">SUMPRODUCT((Data!A$4:A$120=A4)*(Data!U$4:U$120))</f>
        <v>1466328.2849999999</v>
      </c>
      <c r="K4" s="16" cm="1">
        <f t="array" ref="K4">SUMPRODUCT((Data!$A$4:$A$120=$A4)*(Data!V$4:V$120))</f>
        <v>567092.76</v>
      </c>
      <c r="L4" s="17">
        <f t="shared" ref="L4:L42" si="2">IFERROR(K4/J4,0)</f>
        <v>0.38674338195692654</v>
      </c>
      <c r="M4" s="16" cm="1">
        <f t="array" ref="M4">SUMPRODUCT((Data!A$4:A$120=A4)*(Data!Z$4:Z$120))</f>
        <v>977552.19000000006</v>
      </c>
      <c r="N4" s="16" cm="1">
        <f t="array" ref="N4">SUMPRODUCT((Data!$A$4:$A$120=$A4)*(Data!AA$4:AA$120))</f>
        <v>148281.54999999999</v>
      </c>
      <c r="O4" s="17">
        <f t="shared" ref="O4:O42" si="3">IFERROR(N4/M4,0)</f>
        <v>0.15168658156246367</v>
      </c>
      <c r="P4" s="16" cm="1">
        <f t="array" ref="P4">SUMPRODUCT((Data!A$4:A$120=A4)*(Data!AE$4:AE$120))</f>
        <v>733164.14249999996</v>
      </c>
      <c r="Q4" s="16" cm="1">
        <f t="array" ref="Q4">SUMPRODUCT((Data!$A$4:$A$120=$A4)*(Data!AF$4:AF$120))</f>
        <v>140581.18</v>
      </c>
      <c r="R4" s="17">
        <f t="shared" ref="R4:R42" si="4">IFERROR(Q4/P4,0)</f>
        <v>0.19174584769058042</v>
      </c>
      <c r="S4" s="14">
        <f t="shared" ref="S4:S43" si="5">+G4+J4+M4+P4</f>
        <v>4154596.8075000001</v>
      </c>
      <c r="T4" s="14">
        <f t="shared" ref="T4:T43" si="6">+H4+K4+N4+Q4</f>
        <v>1899599.76</v>
      </c>
      <c r="U4" s="38">
        <f t="shared" ref="U4:U42" si="7">IFERROR(T4/S4,0)</f>
        <v>0.45722842625084265</v>
      </c>
      <c r="V4" s="41">
        <f t="shared" ref="V4:V42" si="8">IFERROR(T4/$F4/$F$2,0)</f>
        <v>52766.66</v>
      </c>
      <c r="W4" s="41">
        <f t="shared" ref="W4:W42" si="9">RANK(U4,U$4:U$43)</f>
        <v>29</v>
      </c>
      <c r="X4" s="2">
        <f>VLOOKUP(U4,$Z$4:$AA$13,2)</f>
        <v>1</v>
      </c>
      <c r="Z4" s="6">
        <v>0</v>
      </c>
      <c r="AA4" s="2">
        <v>1</v>
      </c>
      <c r="AB4" s="73" t="s">
        <v>109</v>
      </c>
      <c r="AC4" s="74">
        <f t="shared" ref="AC4:AC13" si="10">COUNTIFS($X$4:$X$42,AA4,$F$4:$F$42,"&gt;=1")</f>
        <v>12</v>
      </c>
      <c r="AD4" s="74">
        <f t="shared" ref="AD4:AD13" si="11">SUMIFS($F$4:$F$42,$X$4:$X$42,AA4)</f>
        <v>28</v>
      </c>
      <c r="AF4" s="73" t="str" cm="1">
        <f t="array" ref="AF4:AF15">_xlfn._xlws.FILTER(IF(AF2=$X$4:$X$42,$A$4:$A$42,""),$X$4:$X$42=AF2)</f>
        <v>BANGALORE</v>
      </c>
      <c r="AG4" s="73" t="str" cm="1">
        <f t="array" ref="AG4:AG11">_xlfn._xlws.FILTER(IF(AG2=$X$4:$X$42,$A$4:$A$42,""),$X$4:$X$42=AG2)</f>
        <v>JALANDHAR</v>
      </c>
      <c r="AH4" s="73" t="str" cm="1">
        <f t="array" ref="AH4:AH12">_xlfn._xlws.FILTER(IF(AH2=$X$4:$X$42,$A$4:$A$42,""),$X$4:$X$42=AH2)</f>
        <v>HYDERABAD</v>
      </c>
      <c r="AI4" s="73" t="str" cm="1">
        <f t="array" ref="AI4">_xlfn._xlws.FILTER(IF(AI2=$X$4:$X$42,$A$4:$A$42,""),$X$4:$X$42=AI2)</f>
        <v>GUWAHATI</v>
      </c>
      <c r="AJ4" s="73" t="str" cm="1">
        <f t="array" ref="AJ4">_xlfn._xlws.FILTER(IF(AJ2=$X$4:$X$42,$A$4:$A$42,""),$X$4:$X$42=AJ2)</f>
        <v>SURAT</v>
      </c>
      <c r="AK4" s="73" t="str" cm="1">
        <f t="array" ref="AK4">_xlfn._xlws.FILTER(IF(AK2=$X$4:$X$42,$A$4:$A$42,""),$X$4:$X$42=AK2)</f>
        <v>CALICUT</v>
      </c>
      <c r="AL4" s="73" t="str" cm="1">
        <f t="array" ref="AL4:AL6">_xlfn._xlws.FILTER(IF(AL2=$X$4:$X$42,$A$4:$A$42,""),$X$4:$X$42=AL2)</f>
        <v>COIMBATORE</v>
      </c>
      <c r="AM4" s="73" t="str" cm="1">
        <f t="array" ref="AM4:AM5">_xlfn._xlws.FILTER(IF(AM2=$X$4:$X$42,$A$4:$A$42,""),$X$4:$X$42=AM2)</f>
        <v>CHANDIGARH</v>
      </c>
      <c r="AN4" s="73" t="str" cm="1">
        <f t="array" ref="AN4">_xlfn._xlws.FILTER(IF(AN2=$X$4:$X$42,$A$4:$A$42,""),$X$4:$X$42=AN2)</f>
        <v>UDAIPUR</v>
      </c>
      <c r="AO4" s="73" t="str" cm="1">
        <f t="array" ref="AO4">_xlfn._xlws.FILTER(IF(AO2=$X$4:$X$42,$A$4:$A$42,""),$X$4:$X$42=AO2)</f>
        <v>ERNAKULAM</v>
      </c>
    </row>
    <row r="5" spans="1:41" x14ac:dyDescent="0.3">
      <c r="A5" s="26" t="s">
        <v>19</v>
      </c>
      <c r="B5" s="27" t="s">
        <v>20</v>
      </c>
      <c r="C5" s="27" t="s">
        <v>15</v>
      </c>
      <c r="D5" s="28">
        <v>5</v>
      </c>
      <c r="E5" s="28">
        <v>3</v>
      </c>
      <c r="F5" s="28">
        <f t="shared" si="0"/>
        <v>8</v>
      </c>
      <c r="G5" s="15" cm="1">
        <f t="array" ref="G5">SUMPRODUCT((Data!A$4:A$120=A5)*(Data!P$4:P$120))</f>
        <v>868935.28</v>
      </c>
      <c r="H5" s="16" cm="1">
        <f t="array" ref="H5">SUMPRODUCT((Data!$A$4:$A$120=$A5)*(Data!Q$4:Q$120))</f>
        <v>623890.98</v>
      </c>
      <c r="I5" s="17">
        <f t="shared" si="1"/>
        <v>0.71799476250981542</v>
      </c>
      <c r="J5" s="16" cm="1">
        <f t="array" ref="J5">SUMPRODUCT((Data!A$4:A$120=A5)*(Data!U$4:U$120))</f>
        <v>1303402.9200000002</v>
      </c>
      <c r="K5" s="16" cm="1">
        <f t="array" ref="K5">SUMPRODUCT((Data!$A$4:$A$120=$A5)*(Data!V$4:V$120))</f>
        <v>289037.05</v>
      </c>
      <c r="L5" s="17">
        <f t="shared" si="2"/>
        <v>0.22175571771774147</v>
      </c>
      <c r="M5" s="16" cm="1">
        <f t="array" ref="M5">SUMPRODUCT((Data!A$4:A$120=A5)*(Data!Z$4:Z$120))</f>
        <v>868935.28</v>
      </c>
      <c r="N5" s="16" cm="1">
        <f t="array" ref="N5">SUMPRODUCT((Data!$A$4:$A$120=$A5)*(Data!AA$4:AA$120))</f>
        <v>230521.40000000002</v>
      </c>
      <c r="O5" s="17">
        <f t="shared" si="3"/>
        <v>0.26529179480432652</v>
      </c>
      <c r="P5" s="16" cm="1">
        <f t="array" ref="P5">SUMPRODUCT((Data!A$4:A$120=A5)*(Data!AE$4:AE$120))</f>
        <v>651701.46000000008</v>
      </c>
      <c r="Q5" s="16" cm="1">
        <f t="array" ref="Q5">SUMPRODUCT((Data!$A$4:$A$120=$A5)*(Data!AF$4:AF$120))</f>
        <v>294585.48000000004</v>
      </c>
      <c r="R5" s="17">
        <f t="shared" si="4"/>
        <v>0.45202519570847671</v>
      </c>
      <c r="S5" s="14">
        <f t="shared" si="5"/>
        <v>3692974.9400000004</v>
      </c>
      <c r="T5" s="14">
        <f t="shared" si="6"/>
        <v>1438034.9100000001</v>
      </c>
      <c r="U5" s="38">
        <f t="shared" si="7"/>
        <v>0.38939741898167335</v>
      </c>
      <c r="V5" s="41">
        <f t="shared" si="8"/>
        <v>44938.590937500005</v>
      </c>
      <c r="W5" s="41">
        <f t="shared" si="9"/>
        <v>32</v>
      </c>
      <c r="X5" s="2">
        <f t="shared" ref="X5:X43" si="12">VLOOKUP(U5,$Z$3:$AA$13,2)</f>
        <v>1</v>
      </c>
      <c r="Z5" s="6">
        <v>0.5</v>
      </c>
      <c r="AA5" s="2">
        <v>2</v>
      </c>
      <c r="AB5" s="73" t="s">
        <v>110</v>
      </c>
      <c r="AC5" s="74">
        <f t="shared" si="10"/>
        <v>8</v>
      </c>
      <c r="AD5" s="74">
        <f t="shared" si="11"/>
        <v>42</v>
      </c>
      <c r="AF5" s="73" t="str">
        <v>CHENNAI</v>
      </c>
      <c r="AG5" s="73" t="str">
        <v>DELHI</v>
      </c>
      <c r="AH5" s="73" t="str">
        <v>DEHRADUN</v>
      </c>
      <c r="AI5" s="73"/>
      <c r="AJ5" s="73"/>
      <c r="AK5" s="73"/>
      <c r="AL5" s="73" t="str">
        <v>BARODA</v>
      </c>
      <c r="AM5" s="73" t="str">
        <v>VARANASI</v>
      </c>
      <c r="AN5" s="73"/>
      <c r="AO5" s="73"/>
    </row>
    <row r="6" spans="1:41" x14ac:dyDescent="0.3">
      <c r="A6" s="26" t="s">
        <v>21</v>
      </c>
      <c r="B6" s="27" t="s">
        <v>20</v>
      </c>
      <c r="C6" s="27" t="s">
        <v>15</v>
      </c>
      <c r="D6" s="28">
        <v>1</v>
      </c>
      <c r="E6" s="28"/>
      <c r="F6" s="28">
        <f t="shared" si="0"/>
        <v>1</v>
      </c>
      <c r="G6" s="15" cm="1">
        <f t="array" ref="G6">SUMPRODUCT((Data!A$4:A$120=A6)*(Data!P$4:P$120))</f>
        <v>70281.53</v>
      </c>
      <c r="H6" s="16" cm="1">
        <f t="array" ref="H6">SUMPRODUCT((Data!$A$4:$A$120=$A6)*(Data!Q$4:Q$120))</f>
        <v>137623.24</v>
      </c>
      <c r="I6" s="17">
        <f t="shared" si="1"/>
        <v>1.9581708024853755</v>
      </c>
      <c r="J6" s="16" cm="1">
        <f t="array" ref="J6">SUMPRODUCT((Data!A$4:A$120=A6)*(Data!U$4:U$120))</f>
        <v>105422.29499999998</v>
      </c>
      <c r="K6" s="16" cm="1">
        <f t="array" ref="K6">SUMPRODUCT((Data!$A$4:$A$120=$A6)*(Data!V$4:V$120))</f>
        <v>0</v>
      </c>
      <c r="L6" s="17">
        <f t="shared" si="2"/>
        <v>0</v>
      </c>
      <c r="M6" s="16" cm="1">
        <f t="array" ref="M6">SUMPRODUCT((Data!A$4:A$120=A6)*(Data!Z$4:Z$120))</f>
        <v>70281.53</v>
      </c>
      <c r="N6" s="16" cm="1">
        <f t="array" ref="N6">SUMPRODUCT((Data!$A$4:$A$120=$A6)*(Data!AA$4:AA$120))</f>
        <v>0</v>
      </c>
      <c r="O6" s="17">
        <f t="shared" si="3"/>
        <v>0</v>
      </c>
      <c r="P6" s="16" cm="1">
        <f t="array" ref="P6">SUMPRODUCT((Data!A$4:A$120=A6)*(Data!AE$4:AE$120))</f>
        <v>52711.147499999992</v>
      </c>
      <c r="Q6" s="16" cm="1">
        <f t="array" ref="Q6">SUMPRODUCT((Data!$A$4:$A$120=$A6)*(Data!AF$4:AF$120))</f>
        <v>-34406.300000000003</v>
      </c>
      <c r="R6" s="17">
        <f t="shared" si="4"/>
        <v>-0.65273289677482371</v>
      </c>
      <c r="S6" s="14">
        <f t="shared" si="5"/>
        <v>298696.50249999994</v>
      </c>
      <c r="T6" s="14">
        <f t="shared" si="6"/>
        <v>103216.93999999999</v>
      </c>
      <c r="U6" s="38">
        <f t="shared" si="7"/>
        <v>0.34555791291864896</v>
      </c>
      <c r="V6" s="41">
        <f t="shared" si="8"/>
        <v>25804.234999999997</v>
      </c>
      <c r="W6" s="41">
        <f t="shared" si="9"/>
        <v>34</v>
      </c>
      <c r="X6" s="2">
        <f t="shared" si="12"/>
        <v>1</v>
      </c>
      <c r="Z6" s="6">
        <v>0.7</v>
      </c>
      <c r="AA6" s="2">
        <v>3</v>
      </c>
      <c r="AB6" s="73" t="s">
        <v>111</v>
      </c>
      <c r="AC6" s="74">
        <f t="shared" si="10"/>
        <v>9</v>
      </c>
      <c r="AD6" s="74">
        <f t="shared" si="11"/>
        <v>30</v>
      </c>
      <c r="AF6" s="73" t="str">
        <v>MADURAI</v>
      </c>
      <c r="AG6" s="73" t="str">
        <v>BHUBANESWAR</v>
      </c>
      <c r="AH6" s="73" t="str">
        <v>LUCKNOW</v>
      </c>
      <c r="AI6" s="73"/>
      <c r="AJ6" s="73"/>
      <c r="AK6" s="73"/>
      <c r="AL6" s="73" t="str">
        <v>NAGPUR</v>
      </c>
      <c r="AM6" s="73"/>
      <c r="AN6" s="73"/>
      <c r="AO6" s="73"/>
    </row>
    <row r="7" spans="1:41" x14ac:dyDescent="0.3">
      <c r="A7" s="26" t="s">
        <v>22</v>
      </c>
      <c r="B7" s="27" t="s">
        <v>20</v>
      </c>
      <c r="C7" s="27" t="s">
        <v>15</v>
      </c>
      <c r="D7" s="28">
        <v>1</v>
      </c>
      <c r="E7" s="28"/>
      <c r="F7" s="28">
        <f t="shared" si="0"/>
        <v>1</v>
      </c>
      <c r="G7" s="15" cm="1">
        <f t="array" ref="G7">SUMPRODUCT((Data!A$4:A$120=A7)*(Data!P$4:P$120))</f>
        <v>57503.070000000007</v>
      </c>
      <c r="H7" s="16" cm="1">
        <f t="array" ref="H7">SUMPRODUCT((Data!$A$4:$A$120=$A7)*(Data!Q$4:Q$120))</f>
        <v>91750.140000000014</v>
      </c>
      <c r="I7" s="17">
        <f t="shared" si="1"/>
        <v>1.5955694191631855</v>
      </c>
      <c r="J7" s="16" cm="1">
        <f t="array" ref="J7">SUMPRODUCT((Data!A$4:A$120=A7)*(Data!U$4:U$120))</f>
        <v>86254.60500000001</v>
      </c>
      <c r="K7" s="16" cm="1">
        <f t="array" ref="K7">SUMPRODUCT((Data!$A$4:$A$120=$A7)*(Data!V$4:V$120))</f>
        <v>-22937.54</v>
      </c>
      <c r="L7" s="17">
        <f t="shared" si="2"/>
        <v>-0.26592829449511707</v>
      </c>
      <c r="M7" s="16" cm="1">
        <f t="array" ref="M7">SUMPRODUCT((Data!A$4:A$120=A7)*(Data!Z$4:Z$120))</f>
        <v>57503.070000000007</v>
      </c>
      <c r="N7" s="16" cm="1">
        <f t="array" ref="N7">SUMPRODUCT((Data!$A$4:$A$120=$A7)*(Data!AA$4:AA$120))</f>
        <v>-22117.899999999998</v>
      </c>
      <c r="O7" s="17">
        <f t="shared" si="3"/>
        <v>-0.38463859407854217</v>
      </c>
      <c r="P7" s="16" cm="1">
        <f t="array" ref="P7">SUMPRODUCT((Data!A$4:A$120=A7)*(Data!AE$4:AE$120))</f>
        <v>43127.302500000005</v>
      </c>
      <c r="Q7" s="16" cm="1">
        <f t="array" ref="Q7">SUMPRODUCT((Data!$A$4:$A$120=$A7)*(Data!AF$4:AF$120))</f>
        <v>-17202.66</v>
      </c>
      <c r="R7" s="17">
        <f t="shared" si="4"/>
        <v>-0.39888096409461266</v>
      </c>
      <c r="S7" s="14">
        <f t="shared" si="5"/>
        <v>244388.04750000004</v>
      </c>
      <c r="T7" s="14">
        <f t="shared" si="6"/>
        <v>29492.040000000012</v>
      </c>
      <c r="U7" s="38">
        <f t="shared" si="7"/>
        <v>0.12067709653435488</v>
      </c>
      <c r="V7" s="41">
        <f t="shared" si="8"/>
        <v>7373.0100000000029</v>
      </c>
      <c r="W7" s="41">
        <f t="shared" si="9"/>
        <v>38</v>
      </c>
      <c r="X7" s="2">
        <f t="shared" si="12"/>
        <v>1</v>
      </c>
      <c r="Z7" s="6">
        <v>0.9</v>
      </c>
      <c r="AA7" s="2">
        <v>4</v>
      </c>
      <c r="AB7" s="73" t="s">
        <v>112</v>
      </c>
      <c r="AC7" s="74">
        <f t="shared" si="10"/>
        <v>1</v>
      </c>
      <c r="AD7" s="74">
        <f t="shared" si="11"/>
        <v>1</v>
      </c>
      <c r="AF7" s="73" t="str">
        <v>TRICHY</v>
      </c>
      <c r="AG7" s="73" t="str">
        <v>SILIGURI</v>
      </c>
      <c r="AH7" s="73" t="str">
        <v>KOLKATA</v>
      </c>
      <c r="AI7" s="73"/>
      <c r="AJ7" s="73"/>
      <c r="AK7" s="73"/>
      <c r="AL7" s="73"/>
      <c r="AM7" s="73"/>
      <c r="AN7" s="73"/>
      <c r="AO7" s="73"/>
    </row>
    <row r="8" spans="1:41" x14ac:dyDescent="0.3">
      <c r="A8" s="26" t="s">
        <v>23</v>
      </c>
      <c r="B8" s="27" t="s">
        <v>24</v>
      </c>
      <c r="C8" s="27" t="s">
        <v>15</v>
      </c>
      <c r="D8" s="28">
        <v>1</v>
      </c>
      <c r="E8" s="28"/>
      <c r="F8" s="28">
        <f t="shared" si="0"/>
        <v>1</v>
      </c>
      <c r="G8" s="15" cm="1">
        <f t="array" ref="G8">SUMPRODUCT((Data!A$4:A$120=A8)*(Data!P$4:P$120))</f>
        <v>57503.070000000007</v>
      </c>
      <c r="H8" s="16" cm="1">
        <f t="array" ref="H8">SUMPRODUCT((Data!$A$4:$A$120=$A8)*(Data!Q$4:Q$120))</f>
        <v>103218.90000000001</v>
      </c>
      <c r="I8" s="17">
        <f t="shared" si="1"/>
        <v>1.7950154661307647</v>
      </c>
      <c r="J8" s="16" cm="1">
        <f t="array" ref="J8">SUMPRODUCT((Data!A$4:A$120=A8)*(Data!U$4:U$120))</f>
        <v>86254.60500000001</v>
      </c>
      <c r="K8" s="16" cm="1">
        <f t="array" ref="K8">SUMPRODUCT((Data!$A$4:$A$120=$A8)*(Data!V$4:V$120))</f>
        <v>56526.450000000004</v>
      </c>
      <c r="L8" s="17">
        <f t="shared" si="2"/>
        <v>0.65534414075631087</v>
      </c>
      <c r="M8" s="16" cm="1">
        <f t="array" ref="M8">SUMPRODUCT((Data!A$4:A$120=A8)*(Data!Z$4:Z$120))</f>
        <v>57503.070000000007</v>
      </c>
      <c r="N8" s="16" cm="1">
        <f t="array" ref="N8">SUMPRODUCT((Data!$A$4:$A$120=$A8)*(Data!AA$4:AA$120))</f>
        <v>63081.14</v>
      </c>
      <c r="O8" s="17">
        <f t="shared" si="3"/>
        <v>1.0970047338342108</v>
      </c>
      <c r="P8" s="16" cm="1">
        <f t="array" ref="P8">SUMPRODUCT((Data!A$4:A$120=A8)*(Data!AE$4:AE$120))</f>
        <v>43127.302500000005</v>
      </c>
      <c r="Q8" s="16" cm="1">
        <f t="array" ref="Q8">SUMPRODUCT((Data!$A$4:$A$120=$A8)*(Data!AF$4:AF$120))</f>
        <v>61441.49</v>
      </c>
      <c r="R8" s="17">
        <f t="shared" si="4"/>
        <v>1.4246541387558378</v>
      </c>
      <c r="S8" s="14">
        <f t="shared" si="5"/>
        <v>244388.04750000004</v>
      </c>
      <c r="T8" s="14">
        <f t="shared" si="6"/>
        <v>284267.98</v>
      </c>
      <c r="U8" s="38">
        <f t="shared" si="7"/>
        <v>1.1631828270979576</v>
      </c>
      <c r="V8" s="41">
        <f t="shared" si="8"/>
        <v>71066.994999999995</v>
      </c>
      <c r="W8" s="41">
        <f t="shared" si="9"/>
        <v>8</v>
      </c>
      <c r="X8" s="2">
        <f t="shared" si="12"/>
        <v>6</v>
      </c>
      <c r="Z8" s="6">
        <v>1</v>
      </c>
      <c r="AA8" s="2">
        <v>5</v>
      </c>
      <c r="AB8" s="73" t="s">
        <v>113</v>
      </c>
      <c r="AC8" s="74">
        <f t="shared" si="10"/>
        <v>1</v>
      </c>
      <c r="AD8" s="74">
        <f t="shared" si="11"/>
        <v>2</v>
      </c>
      <c r="AF8" s="73" t="str">
        <v>TRIVANDRUM</v>
      </c>
      <c r="AG8" s="73" t="str">
        <v>AHMEDABAD</v>
      </c>
      <c r="AH8" s="73" t="str">
        <v>INDORE</v>
      </c>
      <c r="AI8" s="73"/>
      <c r="AJ8" s="73"/>
      <c r="AK8" s="73"/>
      <c r="AL8" s="73"/>
      <c r="AM8" s="73"/>
      <c r="AN8" s="73"/>
      <c r="AO8" s="73"/>
    </row>
    <row r="9" spans="1:41" x14ac:dyDescent="0.3">
      <c r="A9" s="26" t="s">
        <v>25</v>
      </c>
      <c r="B9" s="27" t="s">
        <v>24</v>
      </c>
      <c r="C9" s="27" t="s">
        <v>15</v>
      </c>
      <c r="D9" s="28">
        <v>1</v>
      </c>
      <c r="E9" s="28"/>
      <c r="F9" s="28">
        <f t="shared" si="0"/>
        <v>1</v>
      </c>
      <c r="G9" s="15" cm="1">
        <f t="array" ref="G9">SUMPRODUCT((Data!A$4:A$120=A9)*(Data!P$4:P$120))</f>
        <v>70281.53</v>
      </c>
      <c r="H9" s="16" cm="1">
        <f t="array" ref="H9">SUMPRODUCT((Data!$A$4:$A$120=$A9)*(Data!Q$4:Q$120))</f>
        <v>137624.22000000003</v>
      </c>
      <c r="I9" s="17">
        <f t="shared" si="1"/>
        <v>1.9581847464049236</v>
      </c>
      <c r="J9" s="16" cm="1">
        <f t="array" ref="J9">SUMPRODUCT((Data!A$4:A$120=A9)*(Data!U$4:U$120))</f>
        <v>105422.29499999998</v>
      </c>
      <c r="K9" s="16" cm="1">
        <f t="array" ref="K9">SUMPRODUCT((Data!$A$4:$A$120=$A9)*(Data!V$4:V$120))</f>
        <v>27855.4</v>
      </c>
      <c r="L9" s="17">
        <f t="shared" si="2"/>
        <v>0.26422684120090545</v>
      </c>
      <c r="M9" s="16" cm="1">
        <f t="array" ref="M9">SUMPRODUCT((Data!A$4:A$120=A9)*(Data!Z$4:Z$120))</f>
        <v>70281.53</v>
      </c>
      <c r="N9" s="16" cm="1">
        <f t="array" ref="N9">SUMPRODUCT((Data!$A$4:$A$120=$A9)*(Data!AA$4:AA$120))</f>
        <v>77008.83</v>
      </c>
      <c r="O9" s="17">
        <f t="shared" si="3"/>
        <v>1.0957193162983219</v>
      </c>
      <c r="P9" s="16" cm="1">
        <f t="array" ref="P9">SUMPRODUCT((Data!A$4:A$120=A9)*(Data!AE$4:AE$120))</f>
        <v>52711.147499999992</v>
      </c>
      <c r="Q9" s="16" cm="1">
        <f t="array" ref="Q9">SUMPRODUCT((Data!$A$4:$A$120=$A9)*(Data!AF$4:AF$120))</f>
        <v>119606.70999999999</v>
      </c>
      <c r="R9" s="17">
        <f t="shared" si="4"/>
        <v>2.2690970633868295</v>
      </c>
      <c r="S9" s="14">
        <f t="shared" si="5"/>
        <v>298696.50249999994</v>
      </c>
      <c r="T9" s="14">
        <f t="shared" si="6"/>
        <v>362095.16000000003</v>
      </c>
      <c r="U9" s="38">
        <f t="shared" si="7"/>
        <v>1.2122510875399357</v>
      </c>
      <c r="V9" s="41">
        <f t="shared" si="8"/>
        <v>90523.790000000008</v>
      </c>
      <c r="W9" s="41">
        <f t="shared" si="9"/>
        <v>7</v>
      </c>
      <c r="X9" s="2">
        <f t="shared" si="12"/>
        <v>7</v>
      </c>
      <c r="Z9" s="6">
        <v>1.1000000000000001</v>
      </c>
      <c r="AA9" s="2">
        <v>6</v>
      </c>
      <c r="AB9" s="73" t="s">
        <v>114</v>
      </c>
      <c r="AC9" s="74">
        <f t="shared" si="10"/>
        <v>1</v>
      </c>
      <c r="AD9" s="74">
        <f t="shared" si="11"/>
        <v>1</v>
      </c>
      <c r="AF9" s="73" t="str">
        <v>VIJAYAWADA</v>
      </c>
      <c r="AG9" s="73" t="str">
        <v>RAJKOT</v>
      </c>
      <c r="AH9" s="73" t="str">
        <v>JABALPUR</v>
      </c>
      <c r="AI9" s="73"/>
      <c r="AJ9" s="73"/>
      <c r="AK9" s="73"/>
      <c r="AL9" s="73"/>
      <c r="AM9" s="73"/>
      <c r="AN9" s="73"/>
      <c r="AO9" s="73"/>
    </row>
    <row r="10" spans="1:41" x14ac:dyDescent="0.3">
      <c r="A10" s="26" t="s">
        <v>26</v>
      </c>
      <c r="B10" s="27" t="s">
        <v>24</v>
      </c>
      <c r="C10" s="27" t="s">
        <v>15</v>
      </c>
      <c r="D10" s="28">
        <v>1</v>
      </c>
      <c r="E10" s="28"/>
      <c r="F10" s="28">
        <f t="shared" si="0"/>
        <v>1</v>
      </c>
      <c r="G10" s="15" cm="1">
        <f t="array" ref="G10">SUMPRODUCT((Data!A$4:A$120=A10)*(Data!P$4:P$120))</f>
        <v>70281.53</v>
      </c>
      <c r="H10" s="16" cm="1">
        <f t="array" ref="H10">SUMPRODUCT((Data!$A$4:$A$120=$A10)*(Data!Q$4:Q$120))</f>
        <v>114687.66</v>
      </c>
      <c r="I10" s="17">
        <f t="shared" si="1"/>
        <v>1.6318321470804635</v>
      </c>
      <c r="J10" s="16" cm="1">
        <f t="array" ref="J10">SUMPRODUCT((Data!A$4:A$120=A10)*(Data!U$4:U$120))</f>
        <v>105422.29499999998</v>
      </c>
      <c r="K10" s="16" cm="1">
        <f t="array" ref="K10">SUMPRODUCT((Data!$A$4:$A$120=$A10)*(Data!V$4:V$120))</f>
        <v>113054.23999999999</v>
      </c>
      <c r="L10" s="17">
        <f t="shared" si="2"/>
        <v>1.0723940320214049</v>
      </c>
      <c r="M10" s="16" cm="1">
        <f t="array" ref="M10">SUMPRODUCT((Data!A$4:A$120=A10)*(Data!Z$4:Z$120))</f>
        <v>70281.53</v>
      </c>
      <c r="N10" s="16" cm="1">
        <f t="array" ref="N10">SUMPRODUCT((Data!$A$4:$A$120=$A10)*(Data!AA$4:AA$120))</f>
        <v>181868.30999999997</v>
      </c>
      <c r="O10" s="17">
        <f t="shared" si="3"/>
        <v>2.5877113090736636</v>
      </c>
      <c r="P10" s="16" cm="1">
        <f t="array" ref="P10">SUMPRODUCT((Data!A$4:A$120=A10)*(Data!AE$4:AE$120))</f>
        <v>52711.147499999992</v>
      </c>
      <c r="Q10" s="16" cm="1">
        <f t="array" ref="Q10">SUMPRODUCT((Data!$A$4:$A$120=$A10)*(Data!AF$4:AF$120))</f>
        <v>273620.66000000003</v>
      </c>
      <c r="R10" s="17">
        <f t="shared" si="4"/>
        <v>5.1909448565884491</v>
      </c>
      <c r="S10" s="14">
        <f t="shared" si="5"/>
        <v>298696.50249999994</v>
      </c>
      <c r="T10" s="14">
        <f t="shared" si="6"/>
        <v>683230.87</v>
      </c>
      <c r="U10" s="38">
        <f t="shared" si="7"/>
        <v>2.2873748580300171</v>
      </c>
      <c r="V10" s="41">
        <f t="shared" si="8"/>
        <v>170807.7175</v>
      </c>
      <c r="W10" s="41">
        <f t="shared" si="9"/>
        <v>1</v>
      </c>
      <c r="X10" s="2">
        <f t="shared" si="12"/>
        <v>10</v>
      </c>
      <c r="Z10" s="6">
        <v>1.2</v>
      </c>
      <c r="AA10" s="2">
        <v>7</v>
      </c>
      <c r="AB10" s="73" t="s">
        <v>115</v>
      </c>
      <c r="AC10" s="74">
        <f t="shared" si="10"/>
        <v>3</v>
      </c>
      <c r="AD10" s="74">
        <f t="shared" si="11"/>
        <v>4</v>
      </c>
      <c r="AF10" s="73" t="str">
        <v>VISAKHAPATNAM</v>
      </c>
      <c r="AG10" s="73" t="str">
        <v>BHOPAL</v>
      </c>
      <c r="AH10" s="73" t="str">
        <v>JAIPUR</v>
      </c>
      <c r="AI10" s="73"/>
      <c r="AJ10" s="73"/>
      <c r="AK10" s="73"/>
      <c r="AL10" s="73"/>
      <c r="AM10" s="73"/>
      <c r="AN10" s="73"/>
      <c r="AO10" s="73"/>
    </row>
    <row r="11" spans="1:41" x14ac:dyDescent="0.3">
      <c r="A11" s="26" t="s">
        <v>27</v>
      </c>
      <c r="B11" s="27" t="s">
        <v>24</v>
      </c>
      <c r="C11" s="27" t="s">
        <v>15</v>
      </c>
      <c r="D11" s="28">
        <v>2</v>
      </c>
      <c r="E11" s="28"/>
      <c r="F11" s="28">
        <f t="shared" si="0"/>
        <v>2</v>
      </c>
      <c r="G11" s="15" cm="1">
        <f t="array" ref="G11">SUMPRODUCT((Data!A$4:A$120=A11)*(Data!P$4:P$120))</f>
        <v>115006.14000000001</v>
      </c>
      <c r="H11" s="16" cm="1">
        <f t="array" ref="H11">SUMPRODUCT((Data!$A$4:$A$120=$A11)*(Data!Q$4:Q$120))</f>
        <v>68811.62</v>
      </c>
      <c r="I11" s="17">
        <f t="shared" si="1"/>
        <v>0.59832996742608691</v>
      </c>
      <c r="J11" s="16" cm="1">
        <f t="array" ref="J11">SUMPRODUCT((Data!A$4:A$120=A11)*(Data!U$4:U$120))</f>
        <v>172509.21000000002</v>
      </c>
      <c r="K11" s="16" cm="1">
        <f t="array" ref="K11">SUMPRODUCT((Data!$A$4:$A$120=$A11)*(Data!V$4:V$120))</f>
        <v>34408.92</v>
      </c>
      <c r="L11" s="17">
        <f t="shared" si="2"/>
        <v>0.19946135049832989</v>
      </c>
      <c r="M11" s="16" cm="1">
        <f t="array" ref="M11">SUMPRODUCT((Data!A$4:A$120=A11)*(Data!Z$4:Z$120))</f>
        <v>115006.14000000001</v>
      </c>
      <c r="N11" s="16" cm="1">
        <f t="array" ref="N11">SUMPRODUCT((Data!$A$4:$A$120=$A11)*(Data!AA$4:AA$120))</f>
        <v>9175.52</v>
      </c>
      <c r="O11" s="17">
        <f t="shared" si="3"/>
        <v>7.9782870723250077E-2</v>
      </c>
      <c r="P11" s="16" cm="1">
        <f t="array" ref="P11">SUMPRODUCT((Data!A$4:A$120=A11)*(Data!AE$4:AE$120))</f>
        <v>86254.60500000001</v>
      </c>
      <c r="Q11" s="16" cm="1">
        <f t="array" ref="Q11">SUMPRODUCT((Data!$A$4:$A$120=$A11)*(Data!AF$4:AF$120))</f>
        <v>114695.9</v>
      </c>
      <c r="R11" s="17">
        <f t="shared" si="4"/>
        <v>1.3297365398635816</v>
      </c>
      <c r="S11" s="14">
        <f t="shared" si="5"/>
        <v>488776.09500000009</v>
      </c>
      <c r="T11" s="14">
        <f t="shared" si="6"/>
        <v>227091.96</v>
      </c>
      <c r="U11" s="38">
        <f t="shared" si="7"/>
        <v>0.46461347501047479</v>
      </c>
      <c r="V11" s="41">
        <f t="shared" si="8"/>
        <v>28386.494999999999</v>
      </c>
      <c r="W11" s="41">
        <f t="shared" si="9"/>
        <v>28</v>
      </c>
      <c r="X11" s="2">
        <f t="shared" si="12"/>
        <v>1</v>
      </c>
      <c r="Z11" s="6">
        <v>1.5</v>
      </c>
      <c r="AA11" s="2">
        <v>8</v>
      </c>
      <c r="AB11" s="73" t="s">
        <v>116</v>
      </c>
      <c r="AC11" s="74">
        <f t="shared" si="10"/>
        <v>2</v>
      </c>
      <c r="AD11" s="74">
        <f t="shared" si="11"/>
        <v>3</v>
      </c>
      <c r="AF11" s="73" t="str">
        <v>LUDHIANA</v>
      </c>
      <c r="AG11" s="73" t="str">
        <v>MUMBAI</v>
      </c>
      <c r="AH11" s="73" t="str">
        <v>NASHIK</v>
      </c>
      <c r="AI11" s="73"/>
      <c r="AJ11" s="73"/>
      <c r="AK11" s="73"/>
      <c r="AL11" s="73"/>
      <c r="AM11" s="73"/>
      <c r="AN11" s="73"/>
      <c r="AO11" s="73"/>
    </row>
    <row r="12" spans="1:41" x14ac:dyDescent="0.3">
      <c r="A12" s="26" t="s">
        <v>28</v>
      </c>
      <c r="B12" s="27" t="s">
        <v>29</v>
      </c>
      <c r="C12" s="27" t="s">
        <v>15</v>
      </c>
      <c r="D12" s="28">
        <v>4</v>
      </c>
      <c r="E12" s="28">
        <v>3</v>
      </c>
      <c r="F12" s="28">
        <f t="shared" si="0"/>
        <v>7</v>
      </c>
      <c r="G12" s="15" cm="1">
        <f t="array" ref="G12">SUMPRODUCT((Data!A$4:A$120=A12)*(Data!P$4:P$120))</f>
        <v>760318.37</v>
      </c>
      <c r="H12" s="16" cm="1">
        <f t="array" ref="H12">SUMPRODUCT((Data!$A$4:$A$120=$A12)*(Data!Q$4:Q$120))</f>
        <v>573429.42000000004</v>
      </c>
      <c r="I12" s="17">
        <f t="shared" si="1"/>
        <v>0.75419645588728845</v>
      </c>
      <c r="J12" s="16" cm="1">
        <f t="array" ref="J12">SUMPRODUCT((Data!A$4:A$120=A12)*(Data!U$4:U$120))</f>
        <v>1140477.5549999999</v>
      </c>
      <c r="K12" s="16" cm="1">
        <f t="array" ref="K12">SUMPRODUCT((Data!$A$4:$A$120=$A12)*(Data!V$4:V$120))</f>
        <v>862653.85000000009</v>
      </c>
      <c r="L12" s="17">
        <f t="shared" si="2"/>
        <v>0.75639704281598086</v>
      </c>
      <c r="M12" s="16" cm="1">
        <f t="array" ref="M12">SUMPRODUCT((Data!A$4:A$120=A12)*(Data!Z$4:Z$120))</f>
        <v>760318.37</v>
      </c>
      <c r="N12" s="16" cm="1">
        <f t="array" ref="N12">SUMPRODUCT((Data!$A$4:$A$120=$A12)*(Data!AA$4:AA$120))</f>
        <v>230056.95999999999</v>
      </c>
      <c r="O12" s="17">
        <f t="shared" si="3"/>
        <v>0.3025797732599832</v>
      </c>
      <c r="P12" s="16" cm="1">
        <f t="array" ref="P12">SUMPRODUCT((Data!A$4:A$120=A12)*(Data!AE$4:AE$120))</f>
        <v>570238.77749999997</v>
      </c>
      <c r="Q12" s="16" cm="1">
        <f t="array" ref="Q12">SUMPRODUCT((Data!$A$4:$A$120=$A12)*(Data!AF$4:AF$120))</f>
        <v>682903.33</v>
      </c>
      <c r="R12" s="17">
        <f t="shared" si="4"/>
        <v>1.1975743441965414</v>
      </c>
      <c r="S12" s="14">
        <f t="shared" si="5"/>
        <v>3231353.0724999998</v>
      </c>
      <c r="T12" s="14">
        <f t="shared" si="6"/>
        <v>2349043.56</v>
      </c>
      <c r="U12" s="38">
        <f t="shared" si="7"/>
        <v>0.72695354153379976</v>
      </c>
      <c r="V12" s="41">
        <f t="shared" si="8"/>
        <v>83894.412857142859</v>
      </c>
      <c r="W12" s="41">
        <f t="shared" si="9"/>
        <v>18</v>
      </c>
      <c r="X12" s="2">
        <f t="shared" si="12"/>
        <v>3</v>
      </c>
      <c r="Z12" s="6">
        <v>1.75</v>
      </c>
      <c r="AA12" s="2">
        <v>9</v>
      </c>
      <c r="AB12" s="73" t="s">
        <v>117</v>
      </c>
      <c r="AC12" s="74">
        <f t="shared" si="10"/>
        <v>1</v>
      </c>
      <c r="AD12" s="74">
        <f t="shared" si="11"/>
        <v>1</v>
      </c>
      <c r="AF12" s="73" t="str">
        <v>SRINAGAR</v>
      </c>
      <c r="AG12" s="73"/>
      <c r="AH12" s="73" t="str">
        <v>PUNE</v>
      </c>
      <c r="AI12" s="73"/>
      <c r="AJ12" s="73"/>
      <c r="AK12" s="73"/>
      <c r="AL12" s="73"/>
      <c r="AM12" s="73"/>
      <c r="AN12" s="73"/>
      <c r="AO12" s="73"/>
    </row>
    <row r="13" spans="1:41" x14ac:dyDescent="0.3">
      <c r="A13" s="26" t="s">
        <v>30</v>
      </c>
      <c r="B13" s="27" t="s">
        <v>29</v>
      </c>
      <c r="C13" s="27" t="s">
        <v>15</v>
      </c>
      <c r="D13" s="28">
        <v>1</v>
      </c>
      <c r="E13" s="28"/>
      <c r="F13" s="28">
        <f t="shared" si="0"/>
        <v>1</v>
      </c>
      <c r="G13" s="15" cm="1">
        <f t="array" ref="G13">SUMPRODUCT((Data!A$4:A$120=A13)*(Data!P$4:P$120))</f>
        <v>89449.22</v>
      </c>
      <c r="H13" s="16" cm="1">
        <f t="array" ref="H13">SUMPRODUCT((Data!$A$4:$A$120=$A13)*(Data!Q$4:Q$120))</f>
        <v>103218.09</v>
      </c>
      <c r="I13" s="17">
        <f t="shared" si="1"/>
        <v>1.1539294585240654</v>
      </c>
      <c r="J13" s="16" cm="1">
        <f t="array" ref="J13">SUMPRODUCT((Data!A$4:A$120=A13)*(Data!U$4:U$120))</f>
        <v>134173.82999999999</v>
      </c>
      <c r="K13" s="16" cm="1">
        <f t="array" ref="K13">SUMPRODUCT((Data!$A$4:$A$120=$A13)*(Data!V$4:V$120))</f>
        <v>-4816.7</v>
      </c>
      <c r="L13" s="17">
        <f t="shared" si="2"/>
        <v>-3.5898952873298764E-2</v>
      </c>
      <c r="M13" s="16" cm="1">
        <f t="array" ref="M13">SUMPRODUCT((Data!A$4:A$120=A13)*(Data!Z$4:Z$120))</f>
        <v>89449.22</v>
      </c>
      <c r="N13" s="16" cm="1">
        <f t="array" ref="N13">SUMPRODUCT((Data!$A$4:$A$120=$A13)*(Data!AA$4:AA$120))</f>
        <v>0</v>
      </c>
      <c r="O13" s="17">
        <f t="shared" si="3"/>
        <v>0</v>
      </c>
      <c r="P13" s="16" cm="1">
        <f t="array" ref="P13">SUMPRODUCT((Data!A$4:A$120=A13)*(Data!AE$4:AE$120))</f>
        <v>67086.914999999994</v>
      </c>
      <c r="Q13" s="16" cm="1">
        <f t="array" ref="Q13">SUMPRODUCT((Data!$A$4:$A$120=$A13)*(Data!AF$4:AF$120))</f>
        <v>0</v>
      </c>
      <c r="R13" s="17">
        <f t="shared" si="4"/>
        <v>0</v>
      </c>
      <c r="S13" s="14">
        <f t="shared" si="5"/>
        <v>380159.185</v>
      </c>
      <c r="T13" s="14">
        <f t="shared" si="6"/>
        <v>98401.39</v>
      </c>
      <c r="U13" s="38">
        <f t="shared" si="7"/>
        <v>0.25884259510920404</v>
      </c>
      <c r="V13" s="41">
        <f t="shared" si="8"/>
        <v>24600.3475</v>
      </c>
      <c r="W13" s="41">
        <f t="shared" si="9"/>
        <v>37</v>
      </c>
      <c r="X13" s="2">
        <f t="shared" si="12"/>
        <v>1</v>
      </c>
      <c r="Z13" s="6">
        <v>2</v>
      </c>
      <c r="AA13" s="2">
        <v>10</v>
      </c>
      <c r="AB13" s="73" t="s">
        <v>118</v>
      </c>
      <c r="AC13" s="74">
        <f t="shared" si="10"/>
        <v>1</v>
      </c>
      <c r="AD13" s="74">
        <f t="shared" si="11"/>
        <v>1</v>
      </c>
      <c r="AF13" s="73" t="str">
        <v>PATNA</v>
      </c>
      <c r="AG13" s="73"/>
      <c r="AH13" s="73"/>
      <c r="AI13" s="73"/>
      <c r="AJ13" s="73"/>
      <c r="AK13" s="73"/>
      <c r="AL13" s="73"/>
      <c r="AM13" s="73"/>
      <c r="AN13" s="73"/>
      <c r="AO13" s="73"/>
    </row>
    <row r="14" spans="1:41" x14ac:dyDescent="0.3">
      <c r="A14" s="26" t="s">
        <v>31</v>
      </c>
      <c r="B14" s="27" t="s">
        <v>29</v>
      </c>
      <c r="C14" s="27" t="s">
        <v>15</v>
      </c>
      <c r="D14" s="28">
        <v>1</v>
      </c>
      <c r="E14" s="28"/>
      <c r="F14" s="28">
        <f t="shared" si="0"/>
        <v>1</v>
      </c>
      <c r="G14" s="15" cm="1">
        <f t="array" ref="G14">SUMPRODUCT((Data!A$4:A$120=A14)*(Data!P$4:P$120))</f>
        <v>57503.070000000007</v>
      </c>
      <c r="H14" s="16" cm="1">
        <f t="array" ref="H14">SUMPRODUCT((Data!$A$4:$A$120=$A14)*(Data!Q$4:Q$120))</f>
        <v>0</v>
      </c>
      <c r="I14" s="17">
        <f t="shared" si="1"/>
        <v>0</v>
      </c>
      <c r="J14" s="16" cm="1">
        <f t="array" ref="J14">SUMPRODUCT((Data!A$4:A$120=A14)*(Data!U$4:U$120))</f>
        <v>86254.60500000001</v>
      </c>
      <c r="K14" s="16" cm="1">
        <f t="array" ref="K14">SUMPRODUCT((Data!$A$4:$A$120=$A14)*(Data!V$4:V$120))</f>
        <v>21955.3</v>
      </c>
      <c r="L14" s="17">
        <f t="shared" si="2"/>
        <v>0.25454061264323219</v>
      </c>
      <c r="M14" s="16" cm="1">
        <f t="array" ref="M14">SUMPRODUCT((Data!A$4:A$120=A14)*(Data!Z$4:Z$120))</f>
        <v>57503.070000000007</v>
      </c>
      <c r="N14" s="16" cm="1">
        <f t="array" ref="N14">SUMPRODUCT((Data!$A$4:$A$120=$A14)*(Data!AA$4:AA$120))</f>
        <v>0</v>
      </c>
      <c r="O14" s="17">
        <f t="shared" si="3"/>
        <v>0</v>
      </c>
      <c r="P14" s="16" cm="1">
        <f t="array" ref="P14">SUMPRODUCT((Data!A$4:A$120=A14)*(Data!AE$4:AE$120))</f>
        <v>43127.302500000005</v>
      </c>
      <c r="Q14" s="16" cm="1">
        <f t="array" ref="Q14">SUMPRODUCT((Data!$A$4:$A$120=$A14)*(Data!AF$4:AF$120))</f>
        <v>3440.13</v>
      </c>
      <c r="R14" s="17">
        <f t="shared" si="4"/>
        <v>7.9766871577465329E-2</v>
      </c>
      <c r="S14" s="14">
        <f t="shared" si="5"/>
        <v>244388.04750000004</v>
      </c>
      <c r="T14" s="14">
        <f t="shared" si="6"/>
        <v>25395.43</v>
      </c>
      <c r="U14" s="38">
        <f t="shared" si="7"/>
        <v>0.10391437003481112</v>
      </c>
      <c r="V14" s="41">
        <f t="shared" si="8"/>
        <v>6348.8575000000001</v>
      </c>
      <c r="W14" s="41">
        <f t="shared" si="9"/>
        <v>39</v>
      </c>
      <c r="X14" s="2">
        <f t="shared" si="12"/>
        <v>1</v>
      </c>
      <c r="Z14" s="6"/>
      <c r="AA14" s="2"/>
      <c r="AB14" s="75" t="s">
        <v>5</v>
      </c>
      <c r="AC14" s="76">
        <f>SUBTOTAL(9,AC4:AC13)</f>
        <v>39</v>
      </c>
      <c r="AD14" s="76">
        <f>SUBTOTAL(9,AD4:AD13)</f>
        <v>113</v>
      </c>
      <c r="AF14" s="73" t="str">
        <v>RAIPUR</v>
      </c>
      <c r="AG14" s="73"/>
      <c r="AH14" s="73"/>
      <c r="AI14" s="73"/>
      <c r="AJ14" s="73"/>
      <c r="AK14" s="73"/>
      <c r="AL14" s="73"/>
      <c r="AM14" s="73"/>
      <c r="AN14" s="73"/>
      <c r="AO14" s="73"/>
    </row>
    <row r="15" spans="1:41" x14ac:dyDescent="0.3">
      <c r="A15" s="26" t="s">
        <v>32</v>
      </c>
      <c r="B15" s="27" t="s">
        <v>33</v>
      </c>
      <c r="C15" s="27" t="s">
        <v>34</v>
      </c>
      <c r="D15" s="28">
        <v>2</v>
      </c>
      <c r="E15" s="28"/>
      <c r="F15" s="28">
        <f t="shared" si="0"/>
        <v>2</v>
      </c>
      <c r="G15" s="15" cm="1">
        <f t="array" ref="G15">SUMPRODUCT((Data!A$4:A$120=A15)*(Data!P$4:P$120))</f>
        <v>140563.06</v>
      </c>
      <c r="H15" s="16" cm="1">
        <f t="array" ref="H15">SUMPRODUCT((Data!$A$4:$A$120=$A15)*(Data!Q$4:Q$120))</f>
        <v>240841.12</v>
      </c>
      <c r="I15" s="17">
        <f t="shared" si="1"/>
        <v>1.7134026535848039</v>
      </c>
      <c r="J15" s="16" cm="1">
        <f t="array" ref="J15">SUMPRODUCT((Data!A$4:A$120=A15)*(Data!U$4:U$120))</f>
        <v>210844.58999999997</v>
      </c>
      <c r="K15" s="16" cm="1">
        <f t="array" ref="K15">SUMPRODUCT((Data!$A$4:$A$120=$A15)*(Data!V$4:V$120))</f>
        <v>265592.59000000003</v>
      </c>
      <c r="L15" s="17">
        <f t="shared" si="2"/>
        <v>1.2596604446905659</v>
      </c>
      <c r="M15" s="16" cm="1">
        <f t="array" ref="M15">SUMPRODUCT((Data!A$4:A$120=A15)*(Data!Z$4:Z$120))</f>
        <v>140563.06</v>
      </c>
      <c r="N15" s="16" cm="1">
        <f t="array" ref="N15">SUMPRODUCT((Data!$A$4:$A$120=$A15)*(Data!AA$4:AA$120))</f>
        <v>200218.09000000003</v>
      </c>
      <c r="O15" s="17">
        <f t="shared" si="3"/>
        <v>1.4244004790447791</v>
      </c>
      <c r="P15" s="16" cm="1">
        <f t="array" ref="P15">SUMPRODUCT((Data!A$4:A$120=A15)*(Data!AE$4:AE$120))</f>
        <v>105422.29499999998</v>
      </c>
      <c r="Q15" s="16" cm="1">
        <f t="array" ref="Q15">SUMPRODUCT((Data!$A$4:$A$120=$A15)*(Data!AF$4:AF$120))</f>
        <v>294433.77999999997</v>
      </c>
      <c r="R15" s="17">
        <f t="shared" si="4"/>
        <v>2.7928985989159125</v>
      </c>
      <c r="S15" s="14">
        <f t="shared" si="5"/>
        <v>597393.00499999989</v>
      </c>
      <c r="T15" s="14">
        <f t="shared" si="6"/>
        <v>1001085.5800000001</v>
      </c>
      <c r="U15" s="38">
        <f t="shared" si="7"/>
        <v>1.6757571173770276</v>
      </c>
      <c r="V15" s="41">
        <f t="shared" si="8"/>
        <v>125135.69750000001</v>
      </c>
      <c r="W15" s="41">
        <f t="shared" si="9"/>
        <v>4</v>
      </c>
      <c r="X15" s="2">
        <f t="shared" si="12"/>
        <v>8</v>
      </c>
      <c r="Z15" s="6"/>
      <c r="AA15" s="2"/>
      <c r="AB15" s="77" t="s">
        <v>119</v>
      </c>
      <c r="AC15" s="78">
        <f>SUM(AC8:AC13)</f>
        <v>9</v>
      </c>
      <c r="AD15" s="78">
        <f>SUM(AD8:AD13)</f>
        <v>12</v>
      </c>
      <c r="AF15" s="73" t="str">
        <v>KOLHAPUR</v>
      </c>
      <c r="AG15" s="73"/>
      <c r="AH15" s="73"/>
      <c r="AI15" s="73"/>
      <c r="AJ15" s="73"/>
      <c r="AK15" s="73"/>
      <c r="AL15" s="73"/>
      <c r="AM15" s="73"/>
      <c r="AN15" s="73"/>
      <c r="AO15" s="73"/>
    </row>
    <row r="16" spans="1:41" x14ac:dyDescent="0.3">
      <c r="A16" s="26" t="s">
        <v>35</v>
      </c>
      <c r="B16" s="27" t="s">
        <v>33</v>
      </c>
      <c r="C16" s="27" t="s">
        <v>34</v>
      </c>
      <c r="D16" s="28">
        <v>1</v>
      </c>
      <c r="E16" s="28"/>
      <c r="F16" s="28">
        <f t="shared" si="0"/>
        <v>1</v>
      </c>
      <c r="G16" s="15" cm="1">
        <f t="array" ref="G16">SUMPRODUCT((Data!A$4:A$120=A16)*(Data!P$4:P$120))</f>
        <v>70281.53</v>
      </c>
      <c r="H16" s="16" cm="1">
        <f t="array" ref="H16">SUMPRODUCT((Data!$A$4:$A$120=$A16)*(Data!Q$4:Q$120))</f>
        <v>137623.22</v>
      </c>
      <c r="I16" s="17">
        <f t="shared" si="1"/>
        <v>1.958170517915589</v>
      </c>
      <c r="J16" s="16" cm="1">
        <f t="array" ref="J16">SUMPRODUCT((Data!A$4:A$120=A16)*(Data!U$4:U$120))</f>
        <v>105422.29499999998</v>
      </c>
      <c r="K16" s="16" cm="1">
        <f t="array" ref="K16">SUMPRODUCT((Data!$A$4:$A$120=$A16)*(Data!V$4:V$120))</f>
        <v>0</v>
      </c>
      <c r="L16" s="17">
        <f t="shared" si="2"/>
        <v>0</v>
      </c>
      <c r="M16" s="16" cm="1">
        <f t="array" ref="M16">SUMPRODUCT((Data!A$4:A$120=A16)*(Data!Z$4:Z$120))</f>
        <v>70281.53</v>
      </c>
      <c r="N16" s="16" cm="1">
        <f t="array" ref="N16">SUMPRODUCT((Data!$A$4:$A$120=$A16)*(Data!AA$4:AA$120))</f>
        <v>0</v>
      </c>
      <c r="O16" s="17">
        <f t="shared" si="3"/>
        <v>0</v>
      </c>
      <c r="P16" s="16" cm="1">
        <f t="array" ref="P16">SUMPRODUCT((Data!A$4:A$120=A16)*(Data!AE$4:AE$120))</f>
        <v>52711.147499999992</v>
      </c>
      <c r="Q16" s="16" cm="1">
        <f t="array" ref="Q16">SUMPRODUCT((Data!$A$4:$A$120=$A16)*(Data!AF$4:AF$120))</f>
        <v>55218.22</v>
      </c>
      <c r="R16" s="17">
        <f t="shared" si="4"/>
        <v>1.0475624724352663</v>
      </c>
      <c r="S16" s="14">
        <f t="shared" si="5"/>
        <v>298696.50249999994</v>
      </c>
      <c r="T16" s="14">
        <f t="shared" si="6"/>
        <v>192841.44</v>
      </c>
      <c r="U16" s="38">
        <f t="shared" si="7"/>
        <v>0.64560996993930331</v>
      </c>
      <c r="V16" s="41">
        <f t="shared" si="8"/>
        <v>48210.36</v>
      </c>
      <c r="W16" s="41">
        <f t="shared" si="9"/>
        <v>20</v>
      </c>
      <c r="X16" s="2">
        <f t="shared" si="12"/>
        <v>2</v>
      </c>
      <c r="AF16" s="73"/>
      <c r="AG16" s="73"/>
      <c r="AH16" s="73"/>
      <c r="AI16" s="73"/>
      <c r="AJ16" s="73"/>
      <c r="AK16" s="73"/>
      <c r="AL16" s="73"/>
      <c r="AM16" s="73"/>
      <c r="AN16" s="73"/>
      <c r="AO16" s="73"/>
    </row>
    <row r="17" spans="1:41" x14ac:dyDescent="0.3">
      <c r="A17" s="26" t="s">
        <v>36</v>
      </c>
      <c r="B17" s="27" t="s">
        <v>33</v>
      </c>
      <c r="C17" s="27" t="s">
        <v>34</v>
      </c>
      <c r="D17" s="28">
        <v>1</v>
      </c>
      <c r="E17" s="28"/>
      <c r="F17" s="28">
        <f t="shared" si="0"/>
        <v>1</v>
      </c>
      <c r="G17" s="15" cm="1">
        <f t="array" ref="G17">SUMPRODUCT((Data!A$4:A$120=A17)*(Data!P$4:P$120))</f>
        <v>70281.53</v>
      </c>
      <c r="H17" s="16" cm="1">
        <f t="array" ref="H17">SUMPRODUCT((Data!$A$4:$A$120=$A17)*(Data!Q$4:Q$120))</f>
        <v>114685.68</v>
      </c>
      <c r="I17" s="17">
        <f t="shared" si="1"/>
        <v>1.6318039746715816</v>
      </c>
      <c r="J17" s="16" cm="1">
        <f t="array" ref="J17">SUMPRODUCT((Data!A$4:A$120=A17)*(Data!U$4:U$120))</f>
        <v>105422.29499999998</v>
      </c>
      <c r="K17" s="16" cm="1">
        <f t="array" ref="K17">SUMPRODUCT((Data!$A$4:$A$120=$A17)*(Data!V$4:V$120))</f>
        <v>3932.33</v>
      </c>
      <c r="L17" s="17">
        <f t="shared" si="2"/>
        <v>3.7300743642509397E-2</v>
      </c>
      <c r="M17" s="16" cm="1">
        <f t="array" ref="M17">SUMPRODUCT((Data!A$4:A$120=A17)*(Data!Z$4:Z$120))</f>
        <v>70281.53</v>
      </c>
      <c r="N17" s="16" cm="1">
        <f t="array" ref="N17">SUMPRODUCT((Data!$A$4:$A$120=$A17)*(Data!AA$4:AA$120))</f>
        <v>0</v>
      </c>
      <c r="O17" s="17">
        <f t="shared" si="3"/>
        <v>0</v>
      </c>
      <c r="P17" s="16" cm="1">
        <f t="array" ref="P17">SUMPRODUCT((Data!A$4:A$120=A17)*(Data!AE$4:AE$120))</f>
        <v>52711.147499999992</v>
      </c>
      <c r="Q17" s="16" cm="1">
        <f t="array" ref="Q17">SUMPRODUCT((Data!$A$4:$A$120=$A17)*(Data!AF$4:AF$120))</f>
        <v>0</v>
      </c>
      <c r="R17" s="17">
        <f t="shared" si="4"/>
        <v>0</v>
      </c>
      <c r="S17" s="14">
        <f t="shared" si="5"/>
        <v>298696.50249999994</v>
      </c>
      <c r="T17" s="14">
        <f t="shared" si="6"/>
        <v>118618.01</v>
      </c>
      <c r="U17" s="38">
        <f t="shared" si="7"/>
        <v>0.39711884473772846</v>
      </c>
      <c r="V17" s="41">
        <f t="shared" si="8"/>
        <v>29654.502499999999</v>
      </c>
      <c r="W17" s="41">
        <f t="shared" si="9"/>
        <v>31</v>
      </c>
      <c r="X17" s="2">
        <f t="shared" si="12"/>
        <v>1</v>
      </c>
      <c r="AF17" s="73"/>
      <c r="AG17" s="73"/>
      <c r="AH17" s="73"/>
      <c r="AI17" s="73"/>
      <c r="AJ17" s="73"/>
      <c r="AK17" s="73"/>
      <c r="AL17" s="73"/>
      <c r="AM17" s="73"/>
      <c r="AN17" s="73"/>
      <c r="AO17" s="73"/>
    </row>
    <row r="18" spans="1:41" x14ac:dyDescent="0.3">
      <c r="A18" s="26" t="s">
        <v>37</v>
      </c>
      <c r="B18" s="27" t="s">
        <v>33</v>
      </c>
      <c r="C18" s="27" t="s">
        <v>34</v>
      </c>
      <c r="D18" s="28">
        <v>1</v>
      </c>
      <c r="E18" s="28"/>
      <c r="F18" s="28">
        <f t="shared" si="0"/>
        <v>1</v>
      </c>
      <c r="G18" s="15" cm="1">
        <f t="array" ref="G18">SUMPRODUCT((Data!A$4:A$120=A18)*(Data!P$4:P$120))</f>
        <v>70281.53</v>
      </c>
      <c r="H18" s="16" cm="1">
        <f t="array" ref="H18">SUMPRODUCT((Data!$A$4:$A$120=$A18)*(Data!Q$4:Q$120))</f>
        <v>57342.84</v>
      </c>
      <c r="I18" s="17">
        <f t="shared" si="1"/>
        <v>0.81590198733579078</v>
      </c>
      <c r="J18" s="16" cm="1">
        <f t="array" ref="J18">SUMPRODUCT((Data!A$4:A$120=A18)*(Data!U$4:U$120))</f>
        <v>105422.29499999998</v>
      </c>
      <c r="K18" s="16" cm="1">
        <f t="array" ref="K18">SUMPRODUCT((Data!$A$4:$A$120=$A18)*(Data!V$4:V$120))</f>
        <v>69637.5</v>
      </c>
      <c r="L18" s="17">
        <f t="shared" si="2"/>
        <v>0.66055761734270735</v>
      </c>
      <c r="M18" s="16" cm="1">
        <f t="array" ref="M18">SUMPRODUCT((Data!A$4:A$120=A18)*(Data!Z$4:Z$120))</f>
        <v>70281.53</v>
      </c>
      <c r="N18" s="16" cm="1">
        <f t="array" ref="N18">SUMPRODUCT((Data!$A$4:$A$120=$A18)*(Data!AA$4:AA$120))</f>
        <v>0</v>
      </c>
      <c r="O18" s="17">
        <f t="shared" si="3"/>
        <v>0</v>
      </c>
      <c r="P18" s="16" cm="1">
        <f t="array" ref="P18">SUMPRODUCT((Data!A$4:A$120=A18)*(Data!AE$4:AE$120))</f>
        <v>52711.147499999992</v>
      </c>
      <c r="Q18" s="16" cm="1">
        <f t="array" ref="Q18">SUMPRODUCT((Data!$A$4:$A$120=$A18)*(Data!AF$4:AF$120))</f>
        <v>0</v>
      </c>
      <c r="R18" s="17">
        <f t="shared" si="4"/>
        <v>0</v>
      </c>
      <c r="S18" s="14">
        <f t="shared" si="5"/>
        <v>298696.50249999994</v>
      </c>
      <c r="T18" s="14">
        <f t="shared" si="6"/>
        <v>126980.34</v>
      </c>
      <c r="U18" s="38">
        <f t="shared" si="7"/>
        <v>0.42511492078820046</v>
      </c>
      <c r="V18" s="41">
        <f t="shared" si="8"/>
        <v>31745.084999999999</v>
      </c>
      <c r="W18" s="41">
        <f t="shared" si="9"/>
        <v>30</v>
      </c>
      <c r="X18" s="2">
        <f t="shared" si="12"/>
        <v>1</v>
      </c>
      <c r="AF18" s="73"/>
      <c r="AG18" s="73"/>
      <c r="AH18" s="73"/>
      <c r="AI18" s="73"/>
      <c r="AJ18" s="73"/>
      <c r="AK18" s="73"/>
      <c r="AL18" s="73"/>
      <c r="AM18" s="73"/>
      <c r="AN18" s="73"/>
      <c r="AO18" s="73"/>
    </row>
    <row r="19" spans="1:41" x14ac:dyDescent="0.3">
      <c r="A19" s="26" t="s">
        <v>38</v>
      </c>
      <c r="B19" s="27" t="s">
        <v>39</v>
      </c>
      <c r="C19" s="27" t="s">
        <v>34</v>
      </c>
      <c r="D19" s="28">
        <v>1</v>
      </c>
      <c r="E19" s="28"/>
      <c r="F19" s="28">
        <f t="shared" si="0"/>
        <v>1</v>
      </c>
      <c r="G19" s="15" cm="1">
        <f t="array" ref="G19">SUMPRODUCT((Data!A$4:A$120=A19)*(Data!P$4:P$120))</f>
        <v>70281.53</v>
      </c>
      <c r="H19" s="16" cm="1">
        <f t="array" ref="H19">SUMPRODUCT((Data!$A$4:$A$120=$A19)*(Data!Q$4:Q$120))</f>
        <v>114685.68</v>
      </c>
      <c r="I19" s="17">
        <f t="shared" si="1"/>
        <v>1.6318039746715816</v>
      </c>
      <c r="J19" s="16" cm="1">
        <f t="array" ref="J19">SUMPRODUCT((Data!A$4:A$120=A19)*(Data!U$4:U$120))</f>
        <v>105422.29499999998</v>
      </c>
      <c r="K19" s="16" cm="1">
        <f t="array" ref="K19">SUMPRODUCT((Data!$A$4:$A$120=$A19)*(Data!V$4:V$120))</f>
        <v>13762.52</v>
      </c>
      <c r="L19" s="17">
        <f t="shared" si="2"/>
        <v>0.13054657935496475</v>
      </c>
      <c r="M19" s="16" cm="1">
        <f t="array" ref="M19">SUMPRODUCT((Data!A$4:A$120=A19)*(Data!Z$4:Z$120))</f>
        <v>70281.53</v>
      </c>
      <c r="N19" s="16" cm="1">
        <f t="array" ref="N19">SUMPRODUCT((Data!$A$4:$A$120=$A19)*(Data!AA$4:AA$120))</f>
        <v>20643.78</v>
      </c>
      <c r="O19" s="17">
        <f t="shared" si="3"/>
        <v>0.29372980354867062</v>
      </c>
      <c r="P19" s="16" cm="1">
        <f t="array" ref="P19">SUMPRODUCT((Data!A$4:A$120=A19)*(Data!AE$4:AE$120))</f>
        <v>52711.147499999992</v>
      </c>
      <c r="Q19" s="16" cm="1">
        <f t="array" ref="Q19">SUMPRODUCT((Data!$A$4:$A$120=$A19)*(Data!AF$4:AF$120))</f>
        <v>60787.939999999995</v>
      </c>
      <c r="R19" s="17">
        <f t="shared" si="4"/>
        <v>1.1532274079216356</v>
      </c>
      <c r="S19" s="14">
        <f t="shared" si="5"/>
        <v>298696.50249999994</v>
      </c>
      <c r="T19" s="14">
        <f t="shared" si="6"/>
        <v>209879.91999999998</v>
      </c>
      <c r="U19" s="38">
        <f t="shared" si="7"/>
        <v>0.70265275369268854</v>
      </c>
      <c r="V19" s="41">
        <f t="shared" si="8"/>
        <v>52469.979999999996</v>
      </c>
      <c r="W19" s="41">
        <f t="shared" si="9"/>
        <v>19</v>
      </c>
      <c r="X19" s="2">
        <f t="shared" si="12"/>
        <v>3</v>
      </c>
      <c r="AF19" s="73"/>
      <c r="AG19" s="73"/>
      <c r="AH19" s="73"/>
      <c r="AI19" s="73"/>
      <c r="AJ19" s="73"/>
      <c r="AK19" s="73"/>
      <c r="AL19" s="73"/>
      <c r="AM19" s="73"/>
      <c r="AN19" s="73"/>
      <c r="AO19" s="73"/>
    </row>
    <row r="20" spans="1:41" x14ac:dyDescent="0.3">
      <c r="A20" s="26" t="s">
        <v>40</v>
      </c>
      <c r="B20" s="27" t="s">
        <v>39</v>
      </c>
      <c r="C20" s="27" t="s">
        <v>34</v>
      </c>
      <c r="D20" s="28">
        <v>11</v>
      </c>
      <c r="E20" s="28">
        <v>5</v>
      </c>
      <c r="F20" s="28">
        <f t="shared" si="0"/>
        <v>16</v>
      </c>
      <c r="G20" s="15" cm="1">
        <f t="array" ref="G20">SUMPRODUCT((Data!A$4:A$120=A20)*(Data!P$4:P$120))</f>
        <v>1737870.56</v>
      </c>
      <c r="H20" s="16" cm="1">
        <f t="array" ref="H20">SUMPRODUCT((Data!$A$4:$A$120=$A20)*(Data!Q$4:Q$120))</f>
        <v>1284485.0000000002</v>
      </c>
      <c r="I20" s="17">
        <f t="shared" si="1"/>
        <v>0.73911431010143824</v>
      </c>
      <c r="J20" s="16" cm="1">
        <f t="array" ref="J20">SUMPRODUCT((Data!A$4:A$120=A20)*(Data!U$4:U$120))</f>
        <v>2606805.8400000003</v>
      </c>
      <c r="K20" s="16" cm="1">
        <f t="array" ref="K20">SUMPRODUCT((Data!$A$4:$A$120=$A20)*(Data!V$4:V$120))</f>
        <v>1088458.6600000001</v>
      </c>
      <c r="L20" s="17">
        <f t="shared" si="2"/>
        <v>0.41754496759912124</v>
      </c>
      <c r="M20" s="16" cm="1">
        <f t="array" ref="M20">SUMPRODUCT((Data!A$4:A$120=A20)*(Data!Z$4:Z$120))</f>
        <v>1737870.56</v>
      </c>
      <c r="N20" s="16" cm="1">
        <f t="array" ref="N20">SUMPRODUCT((Data!$A$4:$A$120=$A20)*(Data!AA$4:AA$120))</f>
        <v>851339.2</v>
      </c>
      <c r="O20" s="17">
        <f t="shared" si="3"/>
        <v>0.48987491910789943</v>
      </c>
      <c r="P20" s="16" cm="1">
        <f t="array" ref="P20">SUMPRODUCT((Data!A$4:A$120=A20)*(Data!AE$4:AE$120))</f>
        <v>1303402.9200000002</v>
      </c>
      <c r="Q20" s="16" cm="1">
        <f t="array" ref="Q20">SUMPRODUCT((Data!$A$4:$A$120=$A20)*(Data!AF$4:AF$120))</f>
        <v>1216372.3999999999</v>
      </c>
      <c r="R20" s="17">
        <f t="shared" si="4"/>
        <v>0.93322822999353094</v>
      </c>
      <c r="S20" s="14">
        <f t="shared" si="5"/>
        <v>7385949.8800000008</v>
      </c>
      <c r="T20" s="14">
        <f t="shared" si="6"/>
        <v>4440655.26</v>
      </c>
      <c r="U20" s="38">
        <f t="shared" si="7"/>
        <v>0.60123008308309822</v>
      </c>
      <c r="V20" s="41">
        <f t="shared" si="8"/>
        <v>69385.238437499997</v>
      </c>
      <c r="W20" s="41">
        <f t="shared" si="9"/>
        <v>25</v>
      </c>
      <c r="X20" s="2">
        <f t="shared" si="12"/>
        <v>2</v>
      </c>
      <c r="AF20" s="73"/>
      <c r="AG20" s="73"/>
      <c r="AH20" s="73"/>
      <c r="AI20" s="73"/>
      <c r="AJ20" s="73"/>
      <c r="AK20" s="73"/>
      <c r="AL20" s="73"/>
      <c r="AM20" s="73"/>
      <c r="AN20" s="73"/>
      <c r="AO20" s="73"/>
    </row>
    <row r="21" spans="1:41" x14ac:dyDescent="0.3">
      <c r="A21" s="26" t="s">
        <v>41</v>
      </c>
      <c r="B21" s="27" t="s">
        <v>42</v>
      </c>
      <c r="C21" s="27" t="s">
        <v>34</v>
      </c>
      <c r="D21" s="28">
        <v>2</v>
      </c>
      <c r="E21" s="28"/>
      <c r="F21" s="28">
        <f t="shared" si="0"/>
        <v>2</v>
      </c>
      <c r="G21" s="15" cm="1">
        <f t="array" ref="G21">SUMPRODUCT((Data!A$4:A$120=A21)*(Data!P$4:P$120))</f>
        <v>178898.44</v>
      </c>
      <c r="H21" s="16" cm="1">
        <f t="array" ref="H21">SUMPRODUCT((Data!$A$4:$A$120=$A21)*(Data!Q$4:Q$120))</f>
        <v>172028.52</v>
      </c>
      <c r="I21" s="17">
        <f t="shared" si="1"/>
        <v>0.96159877078861045</v>
      </c>
      <c r="J21" s="16" cm="1">
        <f t="array" ref="J21">SUMPRODUCT((Data!A$4:A$120=A21)*(Data!U$4:U$120))</f>
        <v>268347.65999999997</v>
      </c>
      <c r="K21" s="16" cm="1">
        <f t="array" ref="K21">SUMPRODUCT((Data!$A$4:$A$120=$A21)*(Data!V$4:V$120))</f>
        <v>413062.42</v>
      </c>
      <c r="L21" s="17">
        <f t="shared" si="2"/>
        <v>1.5392808716871242</v>
      </c>
      <c r="M21" s="16" cm="1">
        <f t="array" ref="M21">SUMPRODUCT((Data!A$4:A$120=A21)*(Data!Z$4:Z$120))</f>
        <v>178898.44</v>
      </c>
      <c r="N21" s="16" cm="1">
        <f t="array" ref="N21">SUMPRODUCT((Data!$A$4:$A$120=$A21)*(Data!AA$4:AA$120))</f>
        <v>14745.5</v>
      </c>
      <c r="O21" s="17">
        <f t="shared" si="3"/>
        <v>8.2423860152162312E-2</v>
      </c>
      <c r="P21" s="16" cm="1">
        <f t="array" ref="P21">SUMPRODUCT((Data!A$4:A$120=A21)*(Data!AE$4:AE$120))</f>
        <v>134173.82999999999</v>
      </c>
      <c r="Q21" s="16" cm="1">
        <f t="array" ref="Q21">SUMPRODUCT((Data!$A$4:$A$120=$A21)*(Data!AF$4:AF$120))</f>
        <v>53576.160000000003</v>
      </c>
      <c r="R21" s="17">
        <f t="shared" si="4"/>
        <v>0.39930409678250972</v>
      </c>
      <c r="S21" s="14">
        <f t="shared" si="5"/>
        <v>760318.37</v>
      </c>
      <c r="T21" s="14">
        <f t="shared" si="6"/>
        <v>653412.6</v>
      </c>
      <c r="U21" s="38">
        <f t="shared" si="7"/>
        <v>0.8593934143666685</v>
      </c>
      <c r="V21" s="41">
        <f t="shared" si="8"/>
        <v>81676.574999999997</v>
      </c>
      <c r="W21" s="41">
        <f t="shared" si="9"/>
        <v>13</v>
      </c>
      <c r="X21" s="2">
        <f t="shared" si="12"/>
        <v>3</v>
      </c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spans="1:41" x14ac:dyDescent="0.3">
      <c r="A22" s="26" t="s">
        <v>43</v>
      </c>
      <c r="B22" s="27" t="s">
        <v>42</v>
      </c>
      <c r="C22" s="27" t="s">
        <v>34</v>
      </c>
      <c r="D22" s="28">
        <v>1</v>
      </c>
      <c r="E22" s="28"/>
      <c r="F22" s="28">
        <f t="shared" si="0"/>
        <v>1</v>
      </c>
      <c r="G22" s="15" cm="1">
        <f t="array" ref="G22">SUMPRODUCT((Data!A$4:A$120=A22)*(Data!P$4:P$120))</f>
        <v>70281.53</v>
      </c>
      <c r="H22" s="16" cm="1">
        <f t="array" ref="H22">SUMPRODUCT((Data!$A$4:$A$120=$A22)*(Data!Q$4:Q$120))</f>
        <v>57342.84</v>
      </c>
      <c r="I22" s="17">
        <f t="shared" si="1"/>
        <v>0.81590198733579078</v>
      </c>
      <c r="J22" s="16" cm="1">
        <f t="array" ref="J22">SUMPRODUCT((Data!A$4:A$120=A22)*(Data!U$4:U$120))</f>
        <v>105422.29499999998</v>
      </c>
      <c r="K22" s="16" cm="1">
        <f t="array" ref="K22">SUMPRODUCT((Data!$A$4:$A$120=$A22)*(Data!V$4:V$120))</f>
        <v>55710.11</v>
      </c>
      <c r="L22" s="17">
        <f t="shared" si="2"/>
        <v>0.52844713729671711</v>
      </c>
      <c r="M22" s="16" cm="1">
        <f t="array" ref="M22">SUMPRODUCT((Data!A$4:A$120=A22)*(Data!Z$4:Z$120))</f>
        <v>70281.53</v>
      </c>
      <c r="N22" s="16" cm="1">
        <f t="array" ref="N22">SUMPRODUCT((Data!$A$4:$A$120=$A22)*(Data!AA$4:AA$120))</f>
        <v>0</v>
      </c>
      <c r="O22" s="17">
        <f t="shared" si="3"/>
        <v>0</v>
      </c>
      <c r="P22" s="16" cm="1">
        <f t="array" ref="P22">SUMPRODUCT((Data!A$4:A$120=A22)*(Data!AE$4:AE$120))</f>
        <v>52711.147499999992</v>
      </c>
      <c r="Q22" s="16" cm="1">
        <f t="array" ref="Q22">SUMPRODUCT((Data!$A$4:$A$120=$A22)*(Data!AF$4:AF$120))</f>
        <v>0</v>
      </c>
      <c r="R22" s="17">
        <f t="shared" si="4"/>
        <v>0</v>
      </c>
      <c r="S22" s="14">
        <f t="shared" si="5"/>
        <v>298696.50249999994</v>
      </c>
      <c r="T22" s="14">
        <f t="shared" si="6"/>
        <v>113052.95</v>
      </c>
      <c r="U22" s="38">
        <f t="shared" si="7"/>
        <v>0.37848769253667447</v>
      </c>
      <c r="V22" s="41">
        <f t="shared" si="8"/>
        <v>28263.237499999999</v>
      </c>
      <c r="W22" s="41">
        <f t="shared" si="9"/>
        <v>33</v>
      </c>
      <c r="X22" s="2">
        <f t="shared" si="12"/>
        <v>1</v>
      </c>
      <c r="AF22" s="73"/>
      <c r="AG22" s="73"/>
      <c r="AH22" s="73"/>
      <c r="AI22" s="73"/>
      <c r="AJ22" s="73"/>
      <c r="AK22" s="73"/>
      <c r="AL22" s="73"/>
      <c r="AM22" s="73"/>
      <c r="AN22" s="73"/>
      <c r="AO22" s="73"/>
    </row>
    <row r="23" spans="1:41" x14ac:dyDescent="0.3">
      <c r="A23" s="26" t="s">
        <v>44</v>
      </c>
      <c r="B23" s="27" t="s">
        <v>42</v>
      </c>
      <c r="C23" s="27" t="s">
        <v>34</v>
      </c>
      <c r="D23" s="28">
        <v>1</v>
      </c>
      <c r="E23" s="28"/>
      <c r="F23" s="28">
        <f t="shared" si="0"/>
        <v>1</v>
      </c>
      <c r="G23" s="15" cm="1">
        <f t="array" ref="G23">SUMPRODUCT((Data!A$4:A$120=A23)*(Data!P$4:P$120))</f>
        <v>70281.53</v>
      </c>
      <c r="H23" s="16" cm="1">
        <f t="array" ref="H23">SUMPRODUCT((Data!$A$4:$A$120=$A23)*(Data!Q$4:Q$120))</f>
        <v>53902.439999999995</v>
      </c>
      <c r="I23" s="17">
        <f t="shared" si="1"/>
        <v>0.76695029263022585</v>
      </c>
      <c r="J23" s="16" cm="1">
        <f t="array" ref="J23">SUMPRODUCT((Data!A$4:A$120=A23)*(Data!U$4:U$120))</f>
        <v>105422.29499999998</v>
      </c>
      <c r="K23" s="16" cm="1">
        <f t="array" ref="K23">SUMPRODUCT((Data!$A$4:$A$120=$A23)*(Data!V$4:V$120))</f>
        <v>41125.83</v>
      </c>
      <c r="L23" s="17">
        <f t="shared" si="2"/>
        <v>0.39010562234487506</v>
      </c>
      <c r="M23" s="16" cm="1">
        <f t="array" ref="M23">SUMPRODUCT((Data!A$4:A$120=A23)*(Data!Z$4:Z$120))</f>
        <v>70281.53</v>
      </c>
      <c r="N23" s="16" cm="1">
        <f t="array" ref="N23">SUMPRODUCT((Data!$A$4:$A$120=$A23)*(Data!AA$4:AA$120))</f>
        <v>154995.94</v>
      </c>
      <c r="O23" s="17">
        <f t="shared" si="3"/>
        <v>2.2053580791425573</v>
      </c>
      <c r="P23" s="16" cm="1">
        <f t="array" ref="P23">SUMPRODUCT((Data!A$4:A$120=A23)*(Data!AE$4:AE$120))</f>
        <v>52711.147499999992</v>
      </c>
      <c r="Q23" s="16" cm="1">
        <f t="array" ref="Q23">SUMPRODUCT((Data!$A$4:$A$120=$A23)*(Data!AF$4:AF$120))</f>
        <v>253635.53</v>
      </c>
      <c r="R23" s="17">
        <f t="shared" si="4"/>
        <v>4.8118005778568955</v>
      </c>
      <c r="S23" s="14">
        <f t="shared" si="5"/>
        <v>298696.50249999994</v>
      </c>
      <c r="T23" s="14">
        <f t="shared" si="6"/>
        <v>503659.74</v>
      </c>
      <c r="U23" s="38">
        <f t="shared" si="7"/>
        <v>1.6861922914547689</v>
      </c>
      <c r="V23" s="41">
        <f t="shared" si="8"/>
        <v>125914.935</v>
      </c>
      <c r="W23" s="41">
        <f t="shared" si="9"/>
        <v>3</v>
      </c>
      <c r="X23" s="2">
        <f t="shared" si="12"/>
        <v>8</v>
      </c>
      <c r="AF23" s="73"/>
      <c r="AG23" s="73"/>
      <c r="AH23" s="73"/>
      <c r="AI23" s="73"/>
      <c r="AJ23" s="73"/>
      <c r="AK23" s="73"/>
      <c r="AL23" s="73"/>
      <c r="AM23" s="73"/>
      <c r="AN23" s="73"/>
      <c r="AO23" s="73"/>
    </row>
    <row r="24" spans="1:41" x14ac:dyDescent="0.3">
      <c r="A24" s="26" t="s">
        <v>45</v>
      </c>
      <c r="B24" s="27" t="s">
        <v>46</v>
      </c>
      <c r="C24" s="27" t="s">
        <v>47</v>
      </c>
      <c r="D24" s="28">
        <v>1</v>
      </c>
      <c r="E24" s="28"/>
      <c r="F24" s="28">
        <f t="shared" si="0"/>
        <v>1</v>
      </c>
      <c r="G24" s="15" cm="1">
        <f t="array" ref="G24">SUMPRODUCT((Data!A$4:A$120=A24)*(Data!P$4:P$120))</f>
        <v>89449.22</v>
      </c>
      <c r="H24" s="16" cm="1">
        <f t="array" ref="H24">SUMPRODUCT((Data!$A$4:$A$120=$A24)*(Data!Q$4:Q$120))</f>
        <v>103218.90000000002</v>
      </c>
      <c r="I24" s="17">
        <f t="shared" si="1"/>
        <v>1.1539385139412062</v>
      </c>
      <c r="J24" s="16" cm="1">
        <f t="array" ref="J24">SUMPRODUCT((Data!A$4:A$120=A24)*(Data!U$4:U$120))</f>
        <v>134173.82999999999</v>
      </c>
      <c r="K24" s="16" cm="1">
        <f t="array" ref="K24">SUMPRODUCT((Data!$A$4:$A$120=$A24)*(Data!V$4:V$120))</f>
        <v>140578.44</v>
      </c>
      <c r="L24" s="17">
        <f t="shared" si="2"/>
        <v>1.0477336750393129</v>
      </c>
      <c r="M24" s="16" cm="1">
        <f t="array" ref="M24">SUMPRODUCT((Data!A$4:A$120=A24)*(Data!Z$4:Z$120))</f>
        <v>89449.22</v>
      </c>
      <c r="N24" s="16" cm="1">
        <f t="array" ref="N24">SUMPRODUCT((Data!$A$4:$A$120=$A24)*(Data!AA$4:AA$120))</f>
        <v>0</v>
      </c>
      <c r="O24" s="17">
        <f t="shared" si="3"/>
        <v>0</v>
      </c>
      <c r="P24" s="16" cm="1">
        <f t="array" ref="P24">SUMPRODUCT((Data!A$4:A$120=A24)*(Data!AE$4:AE$120))</f>
        <v>67086.914999999994</v>
      </c>
      <c r="Q24" s="16" cm="1">
        <f t="array" ref="Q24">SUMPRODUCT((Data!$A$4:$A$120=$A24)*(Data!AF$4:AF$120))</f>
        <v>0</v>
      </c>
      <c r="R24" s="17">
        <f t="shared" si="4"/>
        <v>0</v>
      </c>
      <c r="S24" s="14">
        <f t="shared" si="5"/>
        <v>380159.185</v>
      </c>
      <c r="T24" s="14">
        <f t="shared" si="6"/>
        <v>243797.34000000003</v>
      </c>
      <c r="U24" s="38">
        <f t="shared" si="7"/>
        <v>0.64130330035298244</v>
      </c>
      <c r="V24" s="41">
        <f t="shared" si="8"/>
        <v>60949.335000000006</v>
      </c>
      <c r="W24" s="41">
        <f t="shared" si="9"/>
        <v>21</v>
      </c>
      <c r="X24" s="2">
        <f t="shared" si="12"/>
        <v>2</v>
      </c>
    </row>
    <row r="25" spans="1:41" x14ac:dyDescent="0.3">
      <c r="A25" s="26" t="s">
        <v>48</v>
      </c>
      <c r="B25" s="27" t="s">
        <v>46</v>
      </c>
      <c r="C25" s="27" t="s">
        <v>47</v>
      </c>
      <c r="D25" s="28">
        <v>1</v>
      </c>
      <c r="E25" s="28"/>
      <c r="F25" s="28">
        <f t="shared" si="0"/>
        <v>1</v>
      </c>
      <c r="G25" s="15" cm="1">
        <f t="array" ref="G25">SUMPRODUCT((Data!A$4:A$120=A25)*(Data!P$4:P$120))</f>
        <v>70281.53</v>
      </c>
      <c r="H25" s="16" cm="1">
        <f t="array" ref="H25">SUMPRODUCT((Data!$A$4:$A$120=$A25)*(Data!Q$4:Q$120))</f>
        <v>130742.94</v>
      </c>
      <c r="I25" s="17">
        <f t="shared" si="1"/>
        <v>1.860274527318913</v>
      </c>
      <c r="J25" s="16" cm="1">
        <f t="array" ref="J25">SUMPRODUCT((Data!A$4:A$120=A25)*(Data!U$4:U$120))</f>
        <v>105422.29499999998</v>
      </c>
      <c r="K25" s="16" cm="1">
        <f t="array" ref="K25">SUMPRODUCT((Data!$A$4:$A$120=$A25)*(Data!V$4:V$120))</f>
        <v>33425.879999999997</v>
      </c>
      <c r="L25" s="17">
        <f t="shared" si="2"/>
        <v>0.31706651804535274</v>
      </c>
      <c r="M25" s="16" cm="1">
        <f t="array" ref="M25">SUMPRODUCT((Data!A$4:A$120=A25)*(Data!Z$4:Z$120))</f>
        <v>70281.53</v>
      </c>
      <c r="N25" s="16" cm="1">
        <f t="array" ref="N25">SUMPRODUCT((Data!$A$4:$A$120=$A25)*(Data!AA$4:AA$120))</f>
        <v>14747.13</v>
      </c>
      <c r="O25" s="17">
        <f t="shared" si="3"/>
        <v>0.20982938191584616</v>
      </c>
      <c r="P25" s="16" cm="1">
        <f t="array" ref="P25">SUMPRODUCT((Data!A$4:A$120=A25)*(Data!AE$4:AE$120))</f>
        <v>52711.147499999992</v>
      </c>
      <c r="Q25" s="16" cm="1">
        <f t="array" ref="Q25">SUMPRODUCT((Data!$A$4:$A$120=$A25)*(Data!AF$4:AF$120))</f>
        <v>91098.880000000005</v>
      </c>
      <c r="R25" s="17">
        <f t="shared" si="4"/>
        <v>1.7282659232565563</v>
      </c>
      <c r="S25" s="14">
        <f t="shared" si="5"/>
        <v>298696.50249999994</v>
      </c>
      <c r="T25" s="14">
        <f t="shared" si="6"/>
        <v>270014.83</v>
      </c>
      <c r="U25" s="38">
        <f t="shared" si="7"/>
        <v>0.90397720676357796</v>
      </c>
      <c r="V25" s="41">
        <f t="shared" si="8"/>
        <v>67503.707500000004</v>
      </c>
      <c r="W25" s="41">
        <f t="shared" si="9"/>
        <v>10</v>
      </c>
      <c r="X25" s="2">
        <f t="shared" si="12"/>
        <v>4</v>
      </c>
    </row>
    <row r="26" spans="1:41" x14ac:dyDescent="0.3">
      <c r="A26" s="26" t="s">
        <v>49</v>
      </c>
      <c r="B26" s="27" t="s">
        <v>46</v>
      </c>
      <c r="C26" s="27" t="s">
        <v>47</v>
      </c>
      <c r="D26" s="28">
        <v>4</v>
      </c>
      <c r="E26" s="28">
        <v>4</v>
      </c>
      <c r="F26" s="28">
        <f t="shared" si="0"/>
        <v>8</v>
      </c>
      <c r="G26" s="15" cm="1">
        <f t="array" ref="G26">SUMPRODUCT((Data!A$4:A$120=A26)*(Data!P$4:P$120))</f>
        <v>868935.28</v>
      </c>
      <c r="H26" s="16" cm="1">
        <f t="array" ref="H26">SUMPRODUCT((Data!$A$4:$A$120=$A26)*(Data!Q$4:Q$120))</f>
        <v>1170825.8500000001</v>
      </c>
      <c r="I26" s="17">
        <f t="shared" si="1"/>
        <v>1.3474258405067867</v>
      </c>
      <c r="J26" s="16" cm="1">
        <f t="array" ref="J26">SUMPRODUCT((Data!A$4:A$120=A26)*(Data!U$4:U$120))</f>
        <v>1303402.9200000002</v>
      </c>
      <c r="K26" s="16" cm="1">
        <f t="array" ref="K26">SUMPRODUCT((Data!$A$4:$A$120=$A26)*(Data!V$4:V$120))</f>
        <v>389291.4</v>
      </c>
      <c r="L26" s="17">
        <f t="shared" si="2"/>
        <v>0.29867310716167489</v>
      </c>
      <c r="M26" s="16" cm="1">
        <f t="array" ref="M26">SUMPRODUCT((Data!A$4:A$120=A26)*(Data!Z$4:Z$120))</f>
        <v>868935.28</v>
      </c>
      <c r="N26" s="16" cm="1">
        <f t="array" ref="N26">SUMPRODUCT((Data!$A$4:$A$120=$A26)*(Data!AA$4:AA$120))</f>
        <v>471872.89</v>
      </c>
      <c r="O26" s="17">
        <f t="shared" si="3"/>
        <v>0.54304722211302092</v>
      </c>
      <c r="P26" s="16" cm="1">
        <f t="array" ref="P26">SUMPRODUCT((Data!A$4:A$120=A26)*(Data!AE$4:AE$120))</f>
        <v>651701.46000000008</v>
      </c>
      <c r="Q26" s="16" cm="1">
        <f t="array" ref="Q26">SUMPRODUCT((Data!$A$4:$A$120=$A26)*(Data!AF$4:AF$120))</f>
        <v>969315.6399999999</v>
      </c>
      <c r="R26" s="17">
        <f t="shared" si="4"/>
        <v>1.4873614676266027</v>
      </c>
      <c r="S26" s="14">
        <f t="shared" si="5"/>
        <v>3692974.9400000004</v>
      </c>
      <c r="T26" s="14">
        <f t="shared" si="6"/>
        <v>3001305.7800000003</v>
      </c>
      <c r="U26" s="38">
        <f t="shared" si="7"/>
        <v>0.8127067821370052</v>
      </c>
      <c r="V26" s="41">
        <f t="shared" si="8"/>
        <v>93790.805625000008</v>
      </c>
      <c r="W26" s="41">
        <f t="shared" si="9"/>
        <v>15</v>
      </c>
      <c r="X26" s="2">
        <f t="shared" si="12"/>
        <v>3</v>
      </c>
    </row>
    <row r="27" spans="1:41" x14ac:dyDescent="0.3">
      <c r="A27" s="26" t="s">
        <v>50</v>
      </c>
      <c r="B27" s="27" t="s">
        <v>46</v>
      </c>
      <c r="C27" s="27" t="s">
        <v>47</v>
      </c>
      <c r="D27" s="28">
        <v>1</v>
      </c>
      <c r="E27" s="28"/>
      <c r="F27" s="28">
        <f t="shared" si="0"/>
        <v>1</v>
      </c>
      <c r="G27" s="15" cm="1">
        <f t="array" ref="G27">SUMPRODUCT((Data!A$4:A$120=A27)*(Data!P$4:P$120))</f>
        <v>70281.53</v>
      </c>
      <c r="H27" s="16" cm="1">
        <f t="array" ref="H27">SUMPRODUCT((Data!$A$4:$A$120=$A27)*(Data!Q$4:Q$120))</f>
        <v>110099.16</v>
      </c>
      <c r="I27" s="17">
        <f t="shared" si="1"/>
        <v>1.5665447237702423</v>
      </c>
      <c r="J27" s="16" cm="1">
        <f t="array" ref="J27">SUMPRODUCT((Data!A$4:A$120=A27)*(Data!U$4:U$120))</f>
        <v>105422.29499999998</v>
      </c>
      <c r="K27" s="16" cm="1">
        <f t="array" ref="K27">SUMPRODUCT((Data!$A$4:$A$120=$A27)*(Data!V$4:V$120))</f>
        <v>46206.32</v>
      </c>
      <c r="L27" s="17">
        <f t="shared" si="2"/>
        <v>0.43829742086339524</v>
      </c>
      <c r="M27" s="16" cm="1">
        <f t="array" ref="M27">SUMPRODUCT((Data!A$4:A$120=A27)*(Data!Z$4:Z$120))</f>
        <v>70281.53</v>
      </c>
      <c r="N27" s="16" cm="1">
        <f t="array" ref="N27">SUMPRODUCT((Data!$A$4:$A$120=$A27)*(Data!AA$4:AA$120))</f>
        <v>13762.52</v>
      </c>
      <c r="O27" s="17">
        <f t="shared" si="3"/>
        <v>0.19581986903244708</v>
      </c>
      <c r="P27" s="16" cm="1">
        <f t="array" ref="P27">SUMPRODUCT((Data!A$4:A$120=A27)*(Data!AE$4:AE$120))</f>
        <v>52711.147499999992</v>
      </c>
      <c r="Q27" s="16" cm="1">
        <f t="array" ref="Q27">SUMPRODUCT((Data!$A$4:$A$120=$A27)*(Data!AF$4:AF$120))</f>
        <v>6881.14</v>
      </c>
      <c r="R27" s="17">
        <f t="shared" si="4"/>
        <v>0.13054430279667126</v>
      </c>
      <c r="S27" s="14">
        <f t="shared" si="5"/>
        <v>298696.50249999994</v>
      </c>
      <c r="T27" s="14">
        <f t="shared" si="6"/>
        <v>176949.14</v>
      </c>
      <c r="U27" s="38">
        <f t="shared" si="7"/>
        <v>0.59240445910477324</v>
      </c>
      <c r="V27" s="41">
        <f t="shared" si="8"/>
        <v>44237.285000000003</v>
      </c>
      <c r="W27" s="41">
        <f t="shared" si="9"/>
        <v>26</v>
      </c>
      <c r="X27" s="2">
        <f t="shared" si="12"/>
        <v>2</v>
      </c>
    </row>
    <row r="28" spans="1:41" x14ac:dyDescent="0.3">
      <c r="A28" s="26" t="s">
        <v>51</v>
      </c>
      <c r="B28" s="27" t="s">
        <v>52</v>
      </c>
      <c r="C28" s="27" t="s">
        <v>53</v>
      </c>
      <c r="D28" s="28">
        <v>3</v>
      </c>
      <c r="E28" s="28">
        <v>2</v>
      </c>
      <c r="F28" s="28">
        <f t="shared" si="0"/>
        <v>5</v>
      </c>
      <c r="G28" s="15" cm="1">
        <f t="array" ref="G28">SUMPRODUCT((Data!A$4:A$120=A28)*(Data!P$4:P$120))</f>
        <v>543084.54999999993</v>
      </c>
      <c r="H28" s="16" cm="1">
        <f t="array" ref="H28">SUMPRODUCT((Data!$A$4:$A$120=$A28)*(Data!Q$4:Q$120))</f>
        <v>575723.1399999999</v>
      </c>
      <c r="I28" s="17">
        <f t="shared" si="1"/>
        <v>1.0600985426670673</v>
      </c>
      <c r="J28" s="16" cm="1">
        <f t="array" ref="J28">SUMPRODUCT((Data!A$4:A$120=A28)*(Data!U$4:U$120))</f>
        <v>814626.82499999995</v>
      </c>
      <c r="K28" s="16" cm="1">
        <f t="array" ref="K28">SUMPRODUCT((Data!$A$4:$A$120=$A28)*(Data!V$4:V$120))</f>
        <v>371124.85000000003</v>
      </c>
      <c r="L28" s="17">
        <f t="shared" si="2"/>
        <v>0.4555765150503116</v>
      </c>
      <c r="M28" s="16" cm="1">
        <f t="array" ref="M28">SUMPRODUCT((Data!A$4:A$120=A28)*(Data!Z$4:Z$120))</f>
        <v>543084.54999999993</v>
      </c>
      <c r="N28" s="16" cm="1">
        <f t="array" ref="N28">SUMPRODUCT((Data!$A$4:$A$120=$A28)*(Data!AA$4:AA$120))</f>
        <v>106170.94</v>
      </c>
      <c r="O28" s="17">
        <f t="shared" si="3"/>
        <v>0.1954961524867537</v>
      </c>
      <c r="P28" s="16" cm="1">
        <f t="array" ref="P28">SUMPRODUCT((Data!A$4:A$120=A28)*(Data!AE$4:AE$120))</f>
        <v>407313.41249999998</v>
      </c>
      <c r="Q28" s="16" cm="1">
        <f t="array" ref="Q28">SUMPRODUCT((Data!$A$4:$A$120=$A28)*(Data!AF$4:AF$120))</f>
        <v>227094.73000000004</v>
      </c>
      <c r="R28" s="17">
        <f t="shared" si="4"/>
        <v>0.55754297067249181</v>
      </c>
      <c r="S28" s="14">
        <f t="shared" si="5"/>
        <v>2308109.3374999999</v>
      </c>
      <c r="T28" s="14">
        <f t="shared" si="6"/>
        <v>1280113.6599999999</v>
      </c>
      <c r="U28" s="38">
        <f t="shared" si="7"/>
        <v>0.55461569311380166</v>
      </c>
      <c r="V28" s="41">
        <f t="shared" si="8"/>
        <v>64005.682999999997</v>
      </c>
      <c r="W28" s="41">
        <f t="shared" si="9"/>
        <v>27</v>
      </c>
      <c r="X28" s="2">
        <f t="shared" si="12"/>
        <v>2</v>
      </c>
    </row>
    <row r="29" spans="1:41" x14ac:dyDescent="0.3">
      <c r="A29" s="26" t="s">
        <v>54</v>
      </c>
      <c r="B29" s="27" t="s">
        <v>52</v>
      </c>
      <c r="C29" s="27" t="s">
        <v>53</v>
      </c>
      <c r="D29" s="28">
        <v>1</v>
      </c>
      <c r="E29" s="28"/>
      <c r="F29" s="28">
        <f t="shared" si="0"/>
        <v>1</v>
      </c>
      <c r="G29" s="15" cm="1">
        <f t="array" ref="G29">SUMPRODUCT((Data!A$4:A$120=A29)*(Data!P$4:P$120))</f>
        <v>57503.070000000007</v>
      </c>
      <c r="H29" s="16" cm="1">
        <f t="array" ref="H29">SUMPRODUCT((Data!$A$4:$A$120=$A29)*(Data!Q$4:Q$120))</f>
        <v>57342.86</v>
      </c>
      <c r="I29" s="17">
        <f t="shared" si="1"/>
        <v>0.99721388788459453</v>
      </c>
      <c r="J29" s="16" cm="1">
        <f t="array" ref="J29">SUMPRODUCT((Data!A$4:A$120=A29)*(Data!U$4:U$120))</f>
        <v>86254.60500000001</v>
      </c>
      <c r="K29" s="16" cm="1">
        <f t="array" ref="K29">SUMPRODUCT((Data!$A$4:$A$120=$A29)*(Data!V$4:V$120))</f>
        <v>28671.83</v>
      </c>
      <c r="L29" s="17">
        <f t="shared" si="2"/>
        <v>0.33240926672842569</v>
      </c>
      <c r="M29" s="16" cm="1">
        <f t="array" ref="M29">SUMPRODUCT((Data!A$4:A$120=A29)*(Data!Z$4:Z$120))</f>
        <v>57503.070000000007</v>
      </c>
      <c r="N29" s="16" cm="1">
        <f t="array" ref="N29">SUMPRODUCT((Data!$A$4:$A$120=$A29)*(Data!AA$4:AA$120))</f>
        <v>89456.920000000013</v>
      </c>
      <c r="O29" s="17">
        <f t="shared" si="3"/>
        <v>1.5556894614496235</v>
      </c>
      <c r="P29" s="16" cm="1">
        <f t="array" ref="P29">SUMPRODUCT((Data!A$4:A$120=A29)*(Data!AE$4:AE$120))</f>
        <v>43127.302500000005</v>
      </c>
      <c r="Q29" s="16" cm="1">
        <f t="array" ref="Q29">SUMPRODUCT((Data!$A$4:$A$120=$A29)*(Data!AF$4:AF$120))</f>
        <v>156467.91</v>
      </c>
      <c r="R29" s="17">
        <f t="shared" si="4"/>
        <v>3.6280476851062033</v>
      </c>
      <c r="S29" s="14">
        <f t="shared" si="5"/>
        <v>244388.04750000004</v>
      </c>
      <c r="T29" s="14">
        <f t="shared" si="6"/>
        <v>331939.52</v>
      </c>
      <c r="U29" s="38">
        <f t="shared" si="7"/>
        <v>1.3582477678250608</v>
      </c>
      <c r="V29" s="41">
        <f t="shared" si="8"/>
        <v>82984.88</v>
      </c>
      <c r="W29" s="41">
        <f t="shared" si="9"/>
        <v>5</v>
      </c>
      <c r="X29" s="2">
        <f t="shared" si="12"/>
        <v>7</v>
      </c>
    </row>
    <row r="30" spans="1:41" x14ac:dyDescent="0.3">
      <c r="A30" s="26" t="s">
        <v>55</v>
      </c>
      <c r="B30" s="27" t="s">
        <v>52</v>
      </c>
      <c r="C30" s="27" t="s">
        <v>53</v>
      </c>
      <c r="D30" s="28">
        <v>1</v>
      </c>
      <c r="E30" s="28"/>
      <c r="F30" s="28">
        <f t="shared" si="0"/>
        <v>1</v>
      </c>
      <c r="G30" s="15" cm="1">
        <f t="array" ref="G30">SUMPRODUCT((Data!A$4:A$120=A30)*(Data!P$4:P$120))</f>
        <v>57503.070000000007</v>
      </c>
      <c r="H30" s="16" cm="1">
        <f t="array" ref="H30">SUMPRODUCT((Data!$A$4:$A$120=$A30)*(Data!Q$4:Q$120))</f>
        <v>86015.28</v>
      </c>
      <c r="I30" s="17">
        <f t="shared" si="1"/>
        <v>1.4958380482989864</v>
      </c>
      <c r="J30" s="16" cm="1">
        <f t="array" ref="J30">SUMPRODUCT((Data!A$4:A$120=A30)*(Data!U$4:U$120))</f>
        <v>86254.60500000001</v>
      </c>
      <c r="K30" s="16" cm="1">
        <f t="array" ref="K30">SUMPRODUCT((Data!$A$4:$A$120=$A30)*(Data!V$4:V$120))</f>
        <v>27855.4</v>
      </c>
      <c r="L30" s="17">
        <f t="shared" si="2"/>
        <v>0.32294391702332875</v>
      </c>
      <c r="M30" s="16" cm="1">
        <f t="array" ref="M30">SUMPRODUCT((Data!A$4:A$120=A30)*(Data!Z$4:Z$120))</f>
        <v>57503.070000000007</v>
      </c>
      <c r="N30" s="16" cm="1">
        <f t="array" ref="N30">SUMPRODUCT((Data!$A$4:$A$120=$A30)*(Data!AA$4:AA$120))</f>
        <v>2293.7600000000002</v>
      </c>
      <c r="O30" s="17">
        <f t="shared" si="3"/>
        <v>3.9889348516522684E-2</v>
      </c>
      <c r="P30" s="16" cm="1">
        <f t="array" ref="P30">SUMPRODUCT((Data!A$4:A$120=A30)*(Data!AE$4:AE$120))</f>
        <v>43127.302500000005</v>
      </c>
      <c r="Q30" s="16" cm="1">
        <f t="array" ref="Q30">SUMPRODUCT((Data!$A$4:$A$120=$A30)*(Data!AF$4:AF$120))</f>
        <v>38341.26</v>
      </c>
      <c r="R30" s="17">
        <f t="shared" si="4"/>
        <v>0.88902522943557616</v>
      </c>
      <c r="S30" s="14">
        <f t="shared" si="5"/>
        <v>244388.04750000004</v>
      </c>
      <c r="T30" s="14">
        <f t="shared" si="6"/>
        <v>154505.69999999998</v>
      </c>
      <c r="U30" s="38">
        <f t="shared" si="7"/>
        <v>0.6322146339828667</v>
      </c>
      <c r="V30" s="41">
        <f t="shared" si="8"/>
        <v>38626.424999999996</v>
      </c>
      <c r="W30" s="41">
        <f t="shared" si="9"/>
        <v>22</v>
      </c>
      <c r="X30" s="2">
        <f t="shared" si="12"/>
        <v>2</v>
      </c>
    </row>
    <row r="31" spans="1:41" x14ac:dyDescent="0.3">
      <c r="A31" s="26" t="s">
        <v>56</v>
      </c>
      <c r="B31" s="27" t="s">
        <v>52</v>
      </c>
      <c r="C31" s="27" t="s">
        <v>53</v>
      </c>
      <c r="D31" s="28">
        <v>2</v>
      </c>
      <c r="E31" s="28"/>
      <c r="F31" s="28">
        <f t="shared" si="0"/>
        <v>2</v>
      </c>
      <c r="G31" s="15" cm="1">
        <f t="array" ref="G31">SUMPRODUCT((Data!A$4:A$120=A31)*(Data!P$4:P$120))</f>
        <v>140563.06</v>
      </c>
      <c r="H31" s="16" cm="1">
        <f t="array" ref="H31">SUMPRODUCT((Data!$A$4:$A$120=$A31)*(Data!Q$4:Q$120))</f>
        <v>229373.40000000005</v>
      </c>
      <c r="I31" s="17">
        <f t="shared" si="1"/>
        <v>1.6318184877307029</v>
      </c>
      <c r="J31" s="16" cm="1">
        <f t="array" ref="J31">SUMPRODUCT((Data!A$4:A$120=A31)*(Data!U$4:U$120))</f>
        <v>210844.58999999997</v>
      </c>
      <c r="K31" s="16" cm="1">
        <f t="array" ref="K31">SUMPRODUCT((Data!$A$4:$A$120=$A31)*(Data!V$4:V$120))</f>
        <v>193669.62</v>
      </c>
      <c r="L31" s="17">
        <f t="shared" si="2"/>
        <v>0.91854204084629354</v>
      </c>
      <c r="M31" s="16" cm="1">
        <f t="array" ref="M31">SUMPRODUCT((Data!A$4:A$120=A31)*(Data!Z$4:Z$120))</f>
        <v>140563.06</v>
      </c>
      <c r="N31" s="16" cm="1">
        <f t="array" ref="N31">SUMPRODUCT((Data!$A$4:$A$120=$A31)*(Data!AA$4:AA$120))</f>
        <v>19989.07</v>
      </c>
      <c r="O31" s="17">
        <f t="shared" si="3"/>
        <v>0.14220713464832083</v>
      </c>
      <c r="P31" s="16" cm="1">
        <f t="array" ref="P31">SUMPRODUCT((Data!A$4:A$120=A31)*(Data!AE$4:AE$120))</f>
        <v>105422.29499999998</v>
      </c>
      <c r="Q31" s="16" cm="1">
        <f t="array" ref="Q31">SUMPRODUCT((Data!$A$4:$A$120=$A31)*(Data!AF$4:AF$120))</f>
        <v>181706.96</v>
      </c>
      <c r="R31" s="17">
        <f t="shared" si="4"/>
        <v>1.7236103615463885</v>
      </c>
      <c r="S31" s="14">
        <f t="shared" si="5"/>
        <v>597393.00499999989</v>
      </c>
      <c r="T31" s="14">
        <f t="shared" si="6"/>
        <v>624739.05000000005</v>
      </c>
      <c r="U31" s="38">
        <f t="shared" si="7"/>
        <v>1.045775636425472</v>
      </c>
      <c r="V31" s="41">
        <f t="shared" si="8"/>
        <v>78092.381250000006</v>
      </c>
      <c r="W31" s="41">
        <f t="shared" si="9"/>
        <v>9</v>
      </c>
      <c r="X31" s="2">
        <f t="shared" si="12"/>
        <v>5</v>
      </c>
    </row>
    <row r="32" spans="1:41" x14ac:dyDescent="0.3">
      <c r="A32" s="26" t="s">
        <v>57</v>
      </c>
      <c r="B32" s="27" t="s">
        <v>58</v>
      </c>
      <c r="C32" s="27" t="s">
        <v>53</v>
      </c>
      <c r="D32" s="28">
        <v>1</v>
      </c>
      <c r="E32" s="28"/>
      <c r="F32" s="28">
        <f t="shared" si="0"/>
        <v>1</v>
      </c>
      <c r="G32" s="15" cm="1">
        <f t="array" ref="G32">SUMPRODUCT((Data!A$4:A$120=A32)*(Data!P$4:P$120))</f>
        <v>57503.070000000007</v>
      </c>
      <c r="H32" s="16" cm="1">
        <f t="array" ref="H32">SUMPRODUCT((Data!$A$4:$A$120=$A32)*(Data!Q$4:Q$120))</f>
        <v>137625.22</v>
      </c>
      <c r="I32" s="17">
        <f t="shared" si="1"/>
        <v>2.3933543026485364</v>
      </c>
      <c r="J32" s="16" cm="1">
        <f t="array" ref="J32">SUMPRODUCT((Data!A$4:A$120=A32)*(Data!U$4:U$120))</f>
        <v>86254.60500000001</v>
      </c>
      <c r="K32" s="16" cm="1">
        <f t="array" ref="K32">SUMPRODUCT((Data!$A$4:$A$120=$A32)*(Data!V$4:V$120))</f>
        <v>0</v>
      </c>
      <c r="L32" s="17">
        <f t="shared" si="2"/>
        <v>0</v>
      </c>
      <c r="M32" s="16" cm="1">
        <f t="array" ref="M32">SUMPRODUCT((Data!A$4:A$120=A32)*(Data!Z$4:Z$120))</f>
        <v>57503.070000000007</v>
      </c>
      <c r="N32" s="16" cm="1">
        <f t="array" ref="N32">SUMPRODUCT((Data!$A$4:$A$120=$A32)*(Data!AA$4:AA$120))</f>
        <v>0</v>
      </c>
      <c r="O32" s="17">
        <f t="shared" si="3"/>
        <v>0</v>
      </c>
      <c r="P32" s="16" cm="1">
        <f t="array" ref="P32">SUMPRODUCT((Data!A$4:A$120=A32)*(Data!AE$4:AE$120))</f>
        <v>43127.302500000005</v>
      </c>
      <c r="Q32" s="16" cm="1">
        <f t="array" ref="Q32">SUMPRODUCT((Data!$A$4:$A$120=$A32)*(Data!AF$4:AF$120))</f>
        <v>9993.66</v>
      </c>
      <c r="R32" s="17">
        <f t="shared" si="4"/>
        <v>0.23172467139580544</v>
      </c>
      <c r="S32" s="14">
        <f t="shared" si="5"/>
        <v>244388.04750000004</v>
      </c>
      <c r="T32" s="14">
        <f t="shared" si="6"/>
        <v>147618.88</v>
      </c>
      <c r="U32" s="38">
        <f t="shared" si="7"/>
        <v>0.60403477792832716</v>
      </c>
      <c r="V32" s="41">
        <f t="shared" si="8"/>
        <v>36904.720000000001</v>
      </c>
      <c r="W32" s="41">
        <f t="shared" si="9"/>
        <v>24</v>
      </c>
      <c r="X32" s="2">
        <f t="shared" si="12"/>
        <v>2</v>
      </c>
    </row>
    <row r="33" spans="1:24" x14ac:dyDescent="0.3">
      <c r="A33" s="26" t="s">
        <v>59</v>
      </c>
      <c r="B33" s="27" t="s">
        <v>58</v>
      </c>
      <c r="C33" s="27" t="s">
        <v>53</v>
      </c>
      <c r="D33" s="28">
        <v>2</v>
      </c>
      <c r="E33" s="28"/>
      <c r="F33" s="28">
        <f t="shared" si="0"/>
        <v>2</v>
      </c>
      <c r="G33" s="15" cm="1">
        <f t="array" ref="G33">SUMPRODUCT((Data!A$4:A$120=A33)*(Data!P$4:P$120))</f>
        <v>140563.06</v>
      </c>
      <c r="H33" s="16" cm="1">
        <f t="array" ref="H33">SUMPRODUCT((Data!$A$4:$A$120=$A33)*(Data!Q$4:Q$120))</f>
        <v>200702.88</v>
      </c>
      <c r="I33" s="17">
        <f t="shared" si="1"/>
        <v>1.4278493937169552</v>
      </c>
      <c r="J33" s="16" cm="1">
        <f t="array" ref="J33">SUMPRODUCT((Data!A$4:A$120=A33)*(Data!U$4:U$120))</f>
        <v>210844.58999999997</v>
      </c>
      <c r="K33" s="16" cm="1">
        <f t="array" ref="K33">SUMPRODUCT((Data!$A$4:$A$120=$A33)*(Data!V$4:V$120))</f>
        <v>104534.41999999998</v>
      </c>
      <c r="L33" s="17">
        <f t="shared" si="2"/>
        <v>0.49578896001078332</v>
      </c>
      <c r="M33" s="16" cm="1">
        <f t="array" ref="M33">SUMPRODUCT((Data!A$4:A$120=A33)*(Data!Z$4:Z$120))</f>
        <v>140563.06</v>
      </c>
      <c r="N33" s="16" cm="1">
        <f t="array" ref="N33">SUMPRODUCT((Data!$A$4:$A$120=$A33)*(Data!AA$4:AA$120))</f>
        <v>85359.51999999999</v>
      </c>
      <c r="O33" s="17">
        <f t="shared" si="3"/>
        <v>0.60726850994848858</v>
      </c>
      <c r="P33" s="16" cm="1">
        <f t="array" ref="P33">SUMPRODUCT((Data!A$4:A$120=A33)*(Data!AE$4:AE$120))</f>
        <v>105422.29499999998</v>
      </c>
      <c r="Q33" s="16" cm="1">
        <f t="array" ref="Q33">SUMPRODUCT((Data!$A$4:$A$120=$A33)*(Data!AF$4:AF$120))</f>
        <v>136318.32</v>
      </c>
      <c r="R33" s="17">
        <f t="shared" si="4"/>
        <v>1.2930691747888814</v>
      </c>
      <c r="S33" s="14">
        <f t="shared" si="5"/>
        <v>597393.00499999989</v>
      </c>
      <c r="T33" s="14">
        <f t="shared" si="6"/>
        <v>526915.1399999999</v>
      </c>
      <c r="U33" s="38">
        <f t="shared" si="7"/>
        <v>0.88202428818194811</v>
      </c>
      <c r="V33" s="41">
        <f t="shared" si="8"/>
        <v>65864.392499999987</v>
      </c>
      <c r="W33" s="41">
        <f t="shared" si="9"/>
        <v>11</v>
      </c>
      <c r="X33" s="2">
        <f t="shared" si="12"/>
        <v>3</v>
      </c>
    </row>
    <row r="34" spans="1:24" x14ac:dyDescent="0.3">
      <c r="A34" s="26" t="s">
        <v>60</v>
      </c>
      <c r="B34" s="27" t="s">
        <v>58</v>
      </c>
      <c r="C34" s="27" t="s">
        <v>53</v>
      </c>
      <c r="D34" s="28">
        <v>1</v>
      </c>
      <c r="E34" s="28"/>
      <c r="F34" s="28">
        <f t="shared" si="0"/>
        <v>1</v>
      </c>
      <c r="G34" s="15" cm="1">
        <f t="array" ref="G34">SUMPRODUCT((Data!A$4:A$120=A34)*(Data!P$4:P$120))</f>
        <v>57503.070000000007</v>
      </c>
      <c r="H34" s="16" cm="1">
        <f t="array" ref="H34">SUMPRODUCT((Data!$A$4:$A$120=$A34)*(Data!Q$4:Q$120))</f>
        <v>103218.92000000001</v>
      </c>
      <c r="I34" s="17">
        <f t="shared" si="1"/>
        <v>1.7950158139382819</v>
      </c>
      <c r="J34" s="16" cm="1">
        <f t="array" ref="J34">SUMPRODUCT((Data!A$4:A$120=A34)*(Data!U$4:U$120))</f>
        <v>86254.60500000001</v>
      </c>
      <c r="K34" s="16" cm="1">
        <f t="array" ref="K34">SUMPRODUCT((Data!$A$4:$A$120=$A34)*(Data!V$4:V$120))</f>
        <v>51940.100000000006</v>
      </c>
      <c r="L34" s="17">
        <f t="shared" si="2"/>
        <v>0.60217190722744596</v>
      </c>
      <c r="M34" s="16" cm="1">
        <f t="array" ref="M34">SUMPRODUCT((Data!A$4:A$120=A34)*(Data!Z$4:Z$120))</f>
        <v>57503.070000000007</v>
      </c>
      <c r="N34" s="16" cm="1">
        <f t="array" ref="N34">SUMPRODUCT((Data!$A$4:$A$120=$A34)*(Data!AA$4:AA$120))</f>
        <v>34406.300000000003</v>
      </c>
      <c r="O34" s="17">
        <f t="shared" si="3"/>
        <v>0.59833848871025497</v>
      </c>
      <c r="P34" s="16" cm="1">
        <f t="array" ref="P34">SUMPRODUCT((Data!A$4:A$120=A34)*(Data!AE$4:AE$120))</f>
        <v>43127.302500000005</v>
      </c>
      <c r="Q34" s="16" cm="1">
        <f t="array" ref="Q34">SUMPRODUCT((Data!$A$4:$A$120=$A34)*(Data!AF$4:AF$120))</f>
        <v>11468.76</v>
      </c>
      <c r="R34" s="17">
        <f t="shared" si="4"/>
        <v>0.26592806262343904</v>
      </c>
      <c r="S34" s="14">
        <f t="shared" si="5"/>
        <v>244388.04750000004</v>
      </c>
      <c r="T34" s="14">
        <f t="shared" si="6"/>
        <v>201034.08000000002</v>
      </c>
      <c r="U34" s="38">
        <f t="shared" si="7"/>
        <v>0.82260193187230235</v>
      </c>
      <c r="V34" s="41">
        <f t="shared" si="8"/>
        <v>50258.520000000004</v>
      </c>
      <c r="W34" s="41">
        <f t="shared" si="9"/>
        <v>14</v>
      </c>
      <c r="X34" s="2">
        <f t="shared" si="12"/>
        <v>3</v>
      </c>
    </row>
    <row r="35" spans="1:24" x14ac:dyDescent="0.3">
      <c r="A35" s="26" t="s">
        <v>61</v>
      </c>
      <c r="B35" s="27" t="s">
        <v>58</v>
      </c>
      <c r="C35" s="27" t="s">
        <v>53</v>
      </c>
      <c r="D35" s="28">
        <v>2</v>
      </c>
      <c r="E35" s="28"/>
      <c r="F35" s="28">
        <f t="shared" si="0"/>
        <v>2</v>
      </c>
      <c r="G35" s="15" cm="1">
        <f t="array" ref="G35">SUMPRODUCT((Data!A$4:A$120=A35)*(Data!P$4:P$120))</f>
        <v>178898.44</v>
      </c>
      <c r="H35" s="16" cm="1">
        <f t="array" ref="H35">SUMPRODUCT((Data!$A$4:$A$120=$A35)*(Data!Q$4:Q$120))</f>
        <v>183500.28000000003</v>
      </c>
      <c r="I35" s="17">
        <f t="shared" si="1"/>
        <v>1.0257231980334767</v>
      </c>
      <c r="J35" s="16" cm="1">
        <f t="array" ref="J35">SUMPRODUCT((Data!A$4:A$120=A35)*(Data!U$4:U$120))</f>
        <v>268347.65999999997</v>
      </c>
      <c r="K35" s="16" cm="1">
        <f t="array" ref="K35">SUMPRODUCT((Data!$A$4:$A$120=$A35)*(Data!V$4:V$120))</f>
        <v>139272.02999999997</v>
      </c>
      <c r="L35" s="17">
        <f t="shared" si="2"/>
        <v>0.5189984887514949</v>
      </c>
      <c r="M35" s="16" cm="1">
        <f t="array" ref="M35">SUMPRODUCT((Data!A$4:A$120=A35)*(Data!Z$4:Z$120))</f>
        <v>178898.44</v>
      </c>
      <c r="N35" s="16" cm="1">
        <f t="array" ref="N35">SUMPRODUCT((Data!$A$4:$A$120=$A35)*(Data!AA$4:AA$120))</f>
        <v>70781.179999999993</v>
      </c>
      <c r="O35" s="17">
        <f t="shared" si="3"/>
        <v>0.3956500682733734</v>
      </c>
      <c r="P35" s="16" cm="1">
        <f t="array" ref="P35">SUMPRODUCT((Data!A$4:A$120=A35)*(Data!AE$4:AE$120))</f>
        <v>134173.82999999999</v>
      </c>
      <c r="Q35" s="16" cm="1">
        <f t="array" ref="Q35">SUMPRODUCT((Data!$A$4:$A$120=$A35)*(Data!AF$4:AF$120))</f>
        <v>213652.97</v>
      </c>
      <c r="R35" s="17">
        <f t="shared" si="4"/>
        <v>1.5923594787448492</v>
      </c>
      <c r="S35" s="14">
        <f t="shared" si="5"/>
        <v>760318.37</v>
      </c>
      <c r="T35" s="14">
        <f t="shared" si="6"/>
        <v>607206.46</v>
      </c>
      <c r="U35" s="38">
        <f t="shared" si="7"/>
        <v>0.79862131964534799</v>
      </c>
      <c r="V35" s="41">
        <f t="shared" si="8"/>
        <v>75900.807499999995</v>
      </c>
      <c r="W35" s="41">
        <f t="shared" si="9"/>
        <v>16</v>
      </c>
      <c r="X35" s="2">
        <f t="shared" si="12"/>
        <v>3</v>
      </c>
    </row>
    <row r="36" spans="1:24" x14ac:dyDescent="0.3">
      <c r="A36" s="26" t="s">
        <v>62</v>
      </c>
      <c r="B36" s="27" t="s">
        <v>58</v>
      </c>
      <c r="C36" s="27" t="s">
        <v>53</v>
      </c>
      <c r="D36" s="28">
        <v>1</v>
      </c>
      <c r="E36" s="28"/>
      <c r="F36" s="28">
        <f t="shared" si="0"/>
        <v>1</v>
      </c>
      <c r="G36" s="15" cm="1">
        <f t="array" ref="G36">SUMPRODUCT((Data!A$4:A$120=A36)*(Data!P$4:P$120))</f>
        <v>57503.070000000007</v>
      </c>
      <c r="H36" s="16" cm="1">
        <f t="array" ref="H36">SUMPRODUCT((Data!$A$4:$A$120=$A36)*(Data!Q$4:Q$120))</f>
        <v>194969.00000000006</v>
      </c>
      <c r="I36" s="17">
        <f t="shared" si="1"/>
        <v>3.3905841896789171</v>
      </c>
      <c r="J36" s="16" cm="1">
        <f t="array" ref="J36">SUMPRODUCT((Data!A$4:A$120=A36)*(Data!U$4:U$120))</f>
        <v>86254.60500000001</v>
      </c>
      <c r="K36" s="16" cm="1">
        <f t="array" ref="K36">SUMPRODUCT((Data!$A$4:$A$120=$A36)*(Data!V$4:V$120))</f>
        <v>147300.63999999998</v>
      </c>
      <c r="L36" s="17">
        <f t="shared" si="2"/>
        <v>1.7077423286559594</v>
      </c>
      <c r="M36" s="16" cm="1">
        <f t="array" ref="M36">SUMPRODUCT((Data!A$4:A$120=A36)*(Data!Z$4:Z$120))</f>
        <v>57503.070000000007</v>
      </c>
      <c r="N36" s="16" cm="1">
        <f t="array" ref="N36">SUMPRODUCT((Data!$A$4:$A$120=$A36)*(Data!AA$4:AA$120))</f>
        <v>80119.13</v>
      </c>
      <c r="O36" s="17">
        <f t="shared" si="3"/>
        <v>1.3933017837134607</v>
      </c>
      <c r="P36" s="16" cm="1">
        <f t="array" ref="P36">SUMPRODUCT((Data!A$4:A$120=A36)*(Data!AE$4:AE$120))</f>
        <v>43127.302500000005</v>
      </c>
      <c r="Q36" s="16" cm="1">
        <f t="array" ref="Q36">SUMPRODUCT((Data!$A$4:$A$120=$A36)*(Data!AF$4:AF$120))</f>
        <v>43580.72</v>
      </c>
      <c r="R36" s="17">
        <f t="shared" si="4"/>
        <v>1.0105134676577556</v>
      </c>
      <c r="S36" s="14">
        <f t="shared" si="5"/>
        <v>244388.04750000004</v>
      </c>
      <c r="T36" s="14">
        <f t="shared" si="6"/>
        <v>465969.49</v>
      </c>
      <c r="U36" s="38">
        <f t="shared" si="7"/>
        <v>1.9066787216752075</v>
      </c>
      <c r="V36" s="41">
        <f t="shared" si="8"/>
        <v>116492.3725</v>
      </c>
      <c r="W36" s="41">
        <f t="shared" si="9"/>
        <v>2</v>
      </c>
      <c r="X36" s="2">
        <f t="shared" si="12"/>
        <v>9</v>
      </c>
    </row>
    <row r="37" spans="1:24" x14ac:dyDescent="0.3">
      <c r="A37" s="26" t="s">
        <v>63</v>
      </c>
      <c r="B37" s="27" t="s">
        <v>64</v>
      </c>
      <c r="C37" s="27" t="s">
        <v>53</v>
      </c>
      <c r="D37" s="28">
        <v>11</v>
      </c>
      <c r="E37" s="28">
        <v>5</v>
      </c>
      <c r="F37" s="28">
        <f t="shared" si="0"/>
        <v>16</v>
      </c>
      <c r="G37" s="15" cm="1">
        <f t="array" ref="G37">SUMPRODUCT((Data!A$4:A$120=A37)*(Data!P$4:P$120))</f>
        <v>1737870.56</v>
      </c>
      <c r="H37" s="16" cm="1">
        <f t="array" ref="H37">SUMPRODUCT((Data!$A$4:$A$120=$A37)*(Data!Q$4:Q$120))</f>
        <v>1387702.8199999998</v>
      </c>
      <c r="I37" s="17">
        <f t="shared" si="1"/>
        <v>0.79850758275115719</v>
      </c>
      <c r="J37" s="16" cm="1">
        <f t="array" ref="J37">SUMPRODUCT((Data!A$4:A$120=A37)*(Data!U$4:U$120))</f>
        <v>2606805.8400000003</v>
      </c>
      <c r="K37" s="16" cm="1">
        <f t="array" ref="K37">SUMPRODUCT((Data!$A$4:$A$120=$A37)*(Data!V$4:V$120))</f>
        <v>1330300.1800000002</v>
      </c>
      <c r="L37" s="17">
        <f t="shared" si="2"/>
        <v>0.51031809104739467</v>
      </c>
      <c r="M37" s="16" cm="1">
        <f t="array" ref="M37">SUMPRODUCT((Data!A$4:A$120=A37)*(Data!Z$4:Z$120))</f>
        <v>1737870.56</v>
      </c>
      <c r="N37" s="16" cm="1">
        <f t="array" ref="N37">SUMPRODUCT((Data!$A$4:$A$120=$A37)*(Data!AA$4:AA$120))</f>
        <v>675205.20000000007</v>
      </c>
      <c r="O37" s="17">
        <f t="shared" si="3"/>
        <v>0.38852444798880764</v>
      </c>
      <c r="P37" s="16" cm="1">
        <f t="array" ref="P37">SUMPRODUCT((Data!A$4:A$120=A37)*(Data!AE$4:AE$120))</f>
        <v>1303402.9200000002</v>
      </c>
      <c r="Q37" s="16" cm="1">
        <f t="array" ref="Q37">SUMPRODUCT((Data!$A$4:$A$120=$A37)*(Data!AF$4:AF$120))</f>
        <v>1232446.67</v>
      </c>
      <c r="R37" s="17">
        <f t="shared" si="4"/>
        <v>0.94556077103156999</v>
      </c>
      <c r="S37" s="14">
        <f t="shared" si="5"/>
        <v>7385949.8800000008</v>
      </c>
      <c r="T37" s="14">
        <f t="shared" si="6"/>
        <v>4625654.87</v>
      </c>
      <c r="U37" s="38">
        <f t="shared" si="7"/>
        <v>0.62627758719640803</v>
      </c>
      <c r="V37" s="41">
        <f t="shared" si="8"/>
        <v>72275.857343750002</v>
      </c>
      <c r="W37" s="41">
        <f t="shared" si="9"/>
        <v>23</v>
      </c>
      <c r="X37" s="2">
        <f t="shared" si="12"/>
        <v>2</v>
      </c>
    </row>
    <row r="38" spans="1:24" x14ac:dyDescent="0.3">
      <c r="A38" s="26" t="s">
        <v>65</v>
      </c>
      <c r="B38" s="27" t="s">
        <v>66</v>
      </c>
      <c r="C38" s="27" t="s">
        <v>53</v>
      </c>
      <c r="D38" s="28">
        <v>2</v>
      </c>
      <c r="E38" s="28"/>
      <c r="F38" s="28">
        <f t="shared" si="0"/>
        <v>2</v>
      </c>
      <c r="G38" s="15" cm="1">
        <f t="array" ref="G38">SUMPRODUCT((Data!A$4:A$120=A38)*(Data!P$4:P$120))</f>
        <v>140563.06</v>
      </c>
      <c r="H38" s="16" cm="1">
        <f t="array" ref="H38">SUMPRODUCT((Data!$A$4:$A$120=$A38)*(Data!Q$4:Q$120))</f>
        <v>223639.45999999996</v>
      </c>
      <c r="I38" s="17">
        <f t="shared" si="1"/>
        <v>1.5910258356640783</v>
      </c>
      <c r="J38" s="16" cm="1">
        <f t="array" ref="J38">SUMPRODUCT((Data!A$4:A$120=A38)*(Data!U$4:U$120))</f>
        <v>210844.58999999997</v>
      </c>
      <c r="K38" s="16" cm="1">
        <f t="array" ref="K38">SUMPRODUCT((Data!$A$4:$A$120=$A38)*(Data!V$4:V$120))</f>
        <v>290837.61</v>
      </c>
      <c r="L38" s="17">
        <f t="shared" si="2"/>
        <v>1.3793932772949025</v>
      </c>
      <c r="M38" s="16" cm="1">
        <f t="array" ref="M38">SUMPRODUCT((Data!A$4:A$120=A38)*(Data!Z$4:Z$120))</f>
        <v>140563.06</v>
      </c>
      <c r="N38" s="16" cm="1">
        <f t="array" ref="N38">SUMPRODUCT((Data!$A$4:$A$120=$A38)*(Data!AA$4:AA$120))</f>
        <v>127800.12</v>
      </c>
      <c r="O38" s="17">
        <f t="shared" si="3"/>
        <v>0.90920132216814287</v>
      </c>
      <c r="P38" s="16" cm="1">
        <f t="array" ref="P38">SUMPRODUCT((Data!A$4:A$120=A38)*(Data!AE$4:AE$120))</f>
        <v>105422.29499999998</v>
      </c>
      <c r="Q38" s="16" cm="1">
        <f t="array" ref="Q38">SUMPRODUCT((Data!$A$4:$A$120=$A38)*(Data!AF$4:AF$120))</f>
        <v>93393.700000000012</v>
      </c>
      <c r="R38" s="17">
        <f t="shared" si="4"/>
        <v>0.8859008428909656</v>
      </c>
      <c r="S38" s="14">
        <f t="shared" si="5"/>
        <v>597393.00499999989</v>
      </c>
      <c r="T38" s="14">
        <f t="shared" si="6"/>
        <v>735670.8899999999</v>
      </c>
      <c r="U38" s="38">
        <f t="shared" si="7"/>
        <v>1.231468871986541</v>
      </c>
      <c r="V38" s="41">
        <f t="shared" si="8"/>
        <v>91958.861249999987</v>
      </c>
      <c r="W38" s="41">
        <f t="shared" si="9"/>
        <v>6</v>
      </c>
      <c r="X38" s="2">
        <f t="shared" si="12"/>
        <v>7</v>
      </c>
    </row>
    <row r="39" spans="1:24" x14ac:dyDescent="0.3">
      <c r="A39" s="26" t="s">
        <v>67</v>
      </c>
      <c r="B39" s="27" t="s">
        <v>66</v>
      </c>
      <c r="C39" s="27" t="s">
        <v>53</v>
      </c>
      <c r="D39" s="28">
        <v>1</v>
      </c>
      <c r="E39" s="28"/>
      <c r="F39" s="28">
        <f t="shared" si="0"/>
        <v>1</v>
      </c>
      <c r="G39" s="15" cm="1">
        <f t="array" ref="G39">SUMPRODUCT((Data!A$4:A$120=A39)*(Data!P$4:P$120))</f>
        <v>70281.53</v>
      </c>
      <c r="H39" s="16" cm="1">
        <f t="array" ref="H39">SUMPRODUCT((Data!$A$4:$A$120=$A39)*(Data!Q$4:Q$120))</f>
        <v>126156.44000000003</v>
      </c>
      <c r="I39" s="17">
        <f t="shared" si="1"/>
        <v>1.7950155609873608</v>
      </c>
      <c r="J39" s="16" cm="1">
        <f t="array" ref="J39">SUMPRODUCT((Data!A$4:A$120=A39)*(Data!U$4:U$120))</f>
        <v>105422.29499999998</v>
      </c>
      <c r="K39" s="16" cm="1">
        <f t="array" ref="K39">SUMPRODUCT((Data!$A$4:$A$120=$A39)*(Data!V$4:V$120))</f>
        <v>97492.9</v>
      </c>
      <c r="L39" s="17">
        <f t="shared" si="2"/>
        <v>0.92478445854361269</v>
      </c>
      <c r="M39" s="16" cm="1">
        <f t="array" ref="M39">SUMPRODUCT((Data!A$4:A$120=A39)*(Data!Z$4:Z$120))</f>
        <v>70281.53</v>
      </c>
      <c r="N39" s="16" cm="1">
        <f t="array" ref="N39">SUMPRODUCT((Data!$A$4:$A$120=$A39)*(Data!AA$4:AA$120))</f>
        <v>6881.18</v>
      </c>
      <c r="O39" s="17">
        <f t="shared" si="3"/>
        <v>9.7908796237076809E-2</v>
      </c>
      <c r="P39" s="16" cm="1">
        <f t="array" ref="P39">SUMPRODUCT((Data!A$4:A$120=A39)*(Data!AE$4:AE$120))</f>
        <v>52711.147499999992</v>
      </c>
      <c r="Q39" s="16" cm="1">
        <f t="array" ref="Q39">SUMPRODUCT((Data!$A$4:$A$120=$A39)*(Data!AF$4:AF$120))</f>
        <v>31293.05</v>
      </c>
      <c r="R39" s="17">
        <f t="shared" si="4"/>
        <v>0.59367043754833837</v>
      </c>
      <c r="S39" s="14">
        <f t="shared" si="5"/>
        <v>298696.50249999994</v>
      </c>
      <c r="T39" s="14">
        <f t="shared" si="6"/>
        <v>261823.57</v>
      </c>
      <c r="U39" s="38">
        <f t="shared" si="7"/>
        <v>0.87655385251790841</v>
      </c>
      <c r="V39" s="41">
        <f t="shared" si="8"/>
        <v>65455.892500000002</v>
      </c>
      <c r="W39" s="41">
        <f t="shared" si="9"/>
        <v>12</v>
      </c>
      <c r="X39" s="2">
        <f t="shared" si="12"/>
        <v>3</v>
      </c>
    </row>
    <row r="40" spans="1:24" x14ac:dyDescent="0.3">
      <c r="A40" s="26" t="s">
        <v>68</v>
      </c>
      <c r="B40" s="27" t="s">
        <v>66</v>
      </c>
      <c r="C40" s="27" t="s">
        <v>53</v>
      </c>
      <c r="D40" s="28">
        <v>1</v>
      </c>
      <c r="E40" s="28"/>
      <c r="F40" s="28">
        <f t="shared" si="0"/>
        <v>1</v>
      </c>
      <c r="G40" s="15" cm="1">
        <f t="array" ref="G40">SUMPRODUCT((Data!A$4:A$120=A40)*(Data!P$4:P$120))</f>
        <v>57503.070000000007</v>
      </c>
      <c r="H40" s="16" cm="1">
        <f t="array" ref="H40">SUMPRODUCT((Data!$A$4:$A$120=$A40)*(Data!Q$4:Q$120))</f>
        <v>24083.739999999998</v>
      </c>
      <c r="I40" s="17">
        <f t="shared" si="1"/>
        <v>0.41882529054535689</v>
      </c>
      <c r="J40" s="16" cm="1">
        <f t="array" ref="J40">SUMPRODUCT((Data!A$4:A$120=A40)*(Data!U$4:U$120))</f>
        <v>86254.60500000001</v>
      </c>
      <c r="K40" s="16" cm="1">
        <f t="array" ref="K40">SUMPRODUCT((Data!$A$4:$A$120=$A40)*(Data!V$4:V$120))</f>
        <v>18842.11</v>
      </c>
      <c r="L40" s="17">
        <f t="shared" si="2"/>
        <v>0.21844758317541421</v>
      </c>
      <c r="M40" s="16" cm="1">
        <f t="array" ref="M40">SUMPRODUCT((Data!A$4:A$120=A40)*(Data!Z$4:Z$120))</f>
        <v>57503.070000000007</v>
      </c>
      <c r="N40" s="16" cm="1">
        <f t="array" ref="N40">SUMPRODUCT((Data!$A$4:$A$120=$A40)*(Data!AA$4:AA$120))</f>
        <v>0</v>
      </c>
      <c r="O40" s="17">
        <f t="shared" si="3"/>
        <v>0</v>
      </c>
      <c r="P40" s="16" cm="1">
        <f t="array" ref="P40">SUMPRODUCT((Data!A$4:A$120=A40)*(Data!AE$4:AE$120))</f>
        <v>43127.302500000005</v>
      </c>
      <c r="Q40" s="16" cm="1">
        <f t="array" ref="Q40">SUMPRODUCT((Data!$A$4:$A$120=$A40)*(Data!AF$4:AF$120))</f>
        <v>30474.98</v>
      </c>
      <c r="R40" s="17">
        <f t="shared" si="4"/>
        <v>0.70662847508257665</v>
      </c>
      <c r="S40" s="14">
        <f t="shared" si="5"/>
        <v>244388.04750000004</v>
      </c>
      <c r="T40" s="14">
        <f t="shared" si="6"/>
        <v>73400.83</v>
      </c>
      <c r="U40" s="38">
        <f t="shared" si="7"/>
        <v>0.30034541685186134</v>
      </c>
      <c r="V40" s="41">
        <f t="shared" si="8"/>
        <v>18350.2075</v>
      </c>
      <c r="W40" s="41">
        <f t="shared" si="9"/>
        <v>35</v>
      </c>
      <c r="X40" s="2">
        <f t="shared" si="12"/>
        <v>1</v>
      </c>
    </row>
    <row r="41" spans="1:24" x14ac:dyDescent="0.3">
      <c r="A41" s="26" t="s">
        <v>69</v>
      </c>
      <c r="B41" s="27" t="s">
        <v>70</v>
      </c>
      <c r="C41" s="27" t="s">
        <v>53</v>
      </c>
      <c r="D41" s="28">
        <v>1</v>
      </c>
      <c r="E41" s="28"/>
      <c r="F41" s="28">
        <f t="shared" si="0"/>
        <v>1</v>
      </c>
      <c r="G41" s="15" cm="1">
        <f t="array" ref="G41">SUMPRODUCT((Data!A$4:A$120=A41)*(Data!P$4:P$120))</f>
        <v>70281.53</v>
      </c>
      <c r="H41" s="16" cm="1">
        <f t="array" ref="H41">SUMPRODUCT((Data!$A$4:$A$120=$A41)*(Data!Q$4:Q$120))</f>
        <v>71106.36</v>
      </c>
      <c r="I41" s="17">
        <f t="shared" si="1"/>
        <v>1.011736084857572</v>
      </c>
      <c r="J41" s="16" cm="1">
        <f t="array" ref="J41">SUMPRODUCT((Data!A$4:A$120=A41)*(Data!U$4:U$120))</f>
        <v>105422.29499999998</v>
      </c>
      <c r="K41" s="16" cm="1">
        <f t="array" ref="K41">SUMPRODUCT((Data!$A$4:$A$120=$A41)*(Data!V$4:V$120))</f>
        <v>13107.04</v>
      </c>
      <c r="L41" s="17">
        <f t="shared" si="2"/>
        <v>0.12432891922908719</v>
      </c>
      <c r="M41" s="16" cm="1">
        <f t="array" ref="M41">SUMPRODUCT((Data!A$4:A$120=A41)*(Data!Z$4:Z$120))</f>
        <v>70281.53</v>
      </c>
      <c r="N41" s="16" cm="1">
        <f t="array" ref="N41">SUMPRODUCT((Data!$A$4:$A$120=$A41)*(Data!AA$4:AA$120))</f>
        <v>0</v>
      </c>
      <c r="O41" s="17">
        <f t="shared" si="3"/>
        <v>0</v>
      </c>
      <c r="P41" s="16" cm="1">
        <f t="array" ref="P41">SUMPRODUCT((Data!A$4:A$120=A41)*(Data!AE$4:AE$120))</f>
        <v>52711.147499999992</v>
      </c>
      <c r="Q41" s="16" cm="1">
        <f t="array" ref="Q41">SUMPRODUCT((Data!$A$4:$A$120=$A41)*(Data!AF$4:AF$120))</f>
        <v>0</v>
      </c>
      <c r="R41" s="17">
        <f t="shared" si="4"/>
        <v>0</v>
      </c>
      <c r="S41" s="14">
        <f t="shared" si="5"/>
        <v>298696.50249999994</v>
      </c>
      <c r="T41" s="14">
        <f t="shared" si="6"/>
        <v>84213.4</v>
      </c>
      <c r="U41" s="38">
        <f t="shared" si="7"/>
        <v>0.28193634440028303</v>
      </c>
      <c r="V41" s="41">
        <f t="shared" si="8"/>
        <v>21053.35</v>
      </c>
      <c r="W41" s="41">
        <f t="shared" si="9"/>
        <v>36</v>
      </c>
      <c r="X41" s="2">
        <f t="shared" si="12"/>
        <v>1</v>
      </c>
    </row>
    <row r="42" spans="1:24" x14ac:dyDescent="0.3">
      <c r="A42" s="26" t="s">
        <v>71</v>
      </c>
      <c r="B42" s="27" t="s">
        <v>70</v>
      </c>
      <c r="C42" s="27" t="s">
        <v>53</v>
      </c>
      <c r="D42" s="28">
        <v>4</v>
      </c>
      <c r="E42" s="28">
        <v>2</v>
      </c>
      <c r="F42" s="28">
        <f t="shared" si="0"/>
        <v>6</v>
      </c>
      <c r="G42" s="15" cm="1">
        <f t="array" ref="G42">SUMPRODUCT((Data!A$4:A$120=A42)*(Data!P$4:P$120))</f>
        <v>651701.46000000008</v>
      </c>
      <c r="H42" s="16" cm="1">
        <f t="array" ref="H42">SUMPRODUCT((Data!$A$4:$A$120=$A42)*(Data!Q$4:Q$120))</f>
        <v>368141.93999999994</v>
      </c>
      <c r="I42" s="17">
        <f t="shared" si="1"/>
        <v>0.56489353269210096</v>
      </c>
      <c r="J42" s="16" cm="1">
        <f t="array" ref="J42">SUMPRODUCT((Data!A$4:A$120=A42)*(Data!U$4:U$120))</f>
        <v>977552.19</v>
      </c>
      <c r="K42" s="16" cm="1">
        <f t="array" ref="K42">SUMPRODUCT((Data!$A$4:$A$120=$A42)*(Data!V$4:V$120))</f>
        <v>1182178.04</v>
      </c>
      <c r="L42" s="17">
        <f t="shared" si="2"/>
        <v>1.2093247318079254</v>
      </c>
      <c r="M42" s="16" cm="1">
        <f t="array" ref="M42">SUMPRODUCT((Data!A$4:A$120=A42)*(Data!Z$4:Z$120))</f>
        <v>651701.46000000008</v>
      </c>
      <c r="N42" s="16" cm="1">
        <f t="array" ref="N42">SUMPRODUCT((Data!$A$4:$A$120=$A42)*(Data!AA$4:AA$120))</f>
        <v>175967.97</v>
      </c>
      <c r="O42" s="17">
        <f t="shared" si="3"/>
        <v>0.27001315909281526</v>
      </c>
      <c r="P42" s="16" cm="1">
        <f t="array" ref="P42">SUMPRODUCT((Data!A$4:A$120=A42)*(Data!AE$4:AE$120))</f>
        <v>488776.09499999997</v>
      </c>
      <c r="Q42" s="16" cm="1">
        <f t="array" ref="Q42">SUMPRODUCT((Data!$A$4:$A$120=$A42)*(Data!AF$4:AF$120))</f>
        <v>448941.57999999996</v>
      </c>
      <c r="R42" s="17">
        <f t="shared" si="4"/>
        <v>0.91850150732105662</v>
      </c>
      <c r="S42" s="14">
        <f t="shared" si="5"/>
        <v>2769731.2050000001</v>
      </c>
      <c r="T42" s="14">
        <f t="shared" si="6"/>
        <v>2175229.5299999998</v>
      </c>
      <c r="U42" s="38">
        <f t="shared" si="7"/>
        <v>0.78535762823237565</v>
      </c>
      <c r="V42" s="41">
        <f t="shared" si="8"/>
        <v>90634.563749999987</v>
      </c>
      <c r="W42" s="41">
        <f t="shared" si="9"/>
        <v>17</v>
      </c>
      <c r="X42" s="2">
        <f t="shared" si="12"/>
        <v>3</v>
      </c>
    </row>
    <row r="43" spans="1:24" x14ac:dyDescent="0.3">
      <c r="A43" s="26" t="s">
        <v>94</v>
      </c>
      <c r="B43" s="27" t="s">
        <v>94</v>
      </c>
      <c r="C43" s="27" t="s">
        <v>94</v>
      </c>
      <c r="D43" s="28">
        <v>1</v>
      </c>
      <c r="E43" s="28">
        <v>0</v>
      </c>
      <c r="F43" s="28">
        <f t="shared" si="0"/>
        <v>1</v>
      </c>
      <c r="G43" s="15" cm="1">
        <f t="array" ref="G43">SUMPRODUCT((Data!A$4:A$120=A43)*(Data!P$4:P$120))</f>
        <v>0</v>
      </c>
      <c r="H43" s="16" cm="1">
        <f t="array" ref="H43">SUMPRODUCT((Data!$A$4:$A$120=$A43)*(Data!Q$4:Q$120))</f>
        <v>0</v>
      </c>
      <c r="I43" s="17">
        <f t="shared" ref="I43:I44" si="13">IFERROR(H43/G43,0)</f>
        <v>0</v>
      </c>
      <c r="J43" s="16" cm="1">
        <f t="array" ref="J43">SUMPRODUCT((Data!A$4:A$120=A43)*(Data!U$4:U$120))</f>
        <v>0</v>
      </c>
      <c r="K43" s="16" cm="1">
        <f t="array" ref="K43">SUMPRODUCT((Data!$A$4:$A$120=$A43)*(Data!V$4:V$120))</f>
        <v>0</v>
      </c>
      <c r="L43" s="17">
        <f t="shared" ref="L43:L44" si="14">IFERROR(K43/J43,0)</f>
        <v>0</v>
      </c>
      <c r="M43" s="16" cm="1">
        <f t="array" ref="M43">SUMPRODUCT((Data!A$4:A$120=A43)*(Data!Z$4:Z$120))</f>
        <v>0</v>
      </c>
      <c r="N43" s="16" cm="1">
        <f t="array" ref="N43">SUMPRODUCT((Data!$A$4:$A$120=$A43)*(Data!AA$4:AA$120))</f>
        <v>0</v>
      </c>
      <c r="O43" s="17">
        <f t="shared" ref="O43:O44" si="15">IFERROR(N43/M43,0)</f>
        <v>0</v>
      </c>
      <c r="P43" s="16" cm="1">
        <f t="array" ref="P43">SUMPRODUCT((Data!A$4:A$120=A43)*(Data!AE$4:AE$120))</f>
        <v>0</v>
      </c>
      <c r="Q43" s="16" cm="1">
        <f t="array" ref="Q43">SUMPRODUCT((Data!$A$4:$A$120=$A43)*(Data!AF$4:AF$120))</f>
        <v>0</v>
      </c>
      <c r="R43" s="17">
        <f t="shared" ref="R43:R44" si="16">IFERROR(Q43/P43,0)</f>
        <v>0</v>
      </c>
      <c r="S43" s="14">
        <f t="shared" si="5"/>
        <v>0</v>
      </c>
      <c r="T43" s="14">
        <f t="shared" si="6"/>
        <v>0</v>
      </c>
      <c r="U43" s="38">
        <f t="shared" ref="U43:U44" si="17">IFERROR(T43/S43,0)</f>
        <v>0</v>
      </c>
      <c r="V43" s="41">
        <f t="shared" ref="V43:V44" si="18">IFERROR(T43/$F43/$F$2,0)</f>
        <v>0</v>
      </c>
      <c r="W43" s="41">
        <f t="shared" ref="W43" si="19">RANK(U43,U$4:U$43)</f>
        <v>40</v>
      </c>
      <c r="X43" s="2">
        <f t="shared" si="12"/>
        <v>1</v>
      </c>
    </row>
    <row r="44" spans="1:24" x14ac:dyDescent="0.3">
      <c r="A44" s="75"/>
      <c r="B44" s="75"/>
      <c r="C44" s="75"/>
      <c r="D44" s="76">
        <f t="shared" ref="D44:F44" si="20">SUM(D4:D43)</f>
        <v>87</v>
      </c>
      <c r="E44" s="76">
        <f t="shared" si="20"/>
        <v>27</v>
      </c>
      <c r="F44" s="76">
        <f t="shared" si="20"/>
        <v>114</v>
      </c>
      <c r="G44" s="79">
        <f>SUM(G4:G43)</f>
        <v>10791409.470000003</v>
      </c>
      <c r="H44" s="80">
        <f>SUM(H4:H43)</f>
        <v>10715024.470000001</v>
      </c>
      <c r="I44" s="81">
        <f t="shared" si="13"/>
        <v>0.99292168458509977</v>
      </c>
      <c r="J44" s="79">
        <f>SUM(J4:J43)</f>
        <v>16187114.205</v>
      </c>
      <c r="K44" s="80">
        <f>SUM(K4:K43)</f>
        <v>8502740.5000000019</v>
      </c>
      <c r="L44" s="81">
        <f t="shared" si="14"/>
        <v>0.52527834129777196</v>
      </c>
      <c r="M44" s="79">
        <f>SUM(M4:M43)</f>
        <v>10791409.470000003</v>
      </c>
      <c r="N44" s="80">
        <f>SUM(N4:N43)</f>
        <v>4134632.15</v>
      </c>
      <c r="O44" s="81">
        <f t="shared" si="15"/>
        <v>0.38314106804066983</v>
      </c>
      <c r="P44" s="79">
        <f>SUM(P4:P43)</f>
        <v>8093557.1025</v>
      </c>
      <c r="Q44" s="80">
        <f>SUM(Q4:Q43)</f>
        <v>7495760.8799999999</v>
      </c>
      <c r="R44" s="81">
        <f t="shared" si="16"/>
        <v>0.92613924694305938</v>
      </c>
      <c r="S44" s="79">
        <f>SUM(S4:S43)</f>
        <v>45863490.247499995</v>
      </c>
      <c r="T44" s="80">
        <f>SUM(T4:T43)</f>
        <v>30848157.999999993</v>
      </c>
      <c r="U44" s="81">
        <f t="shared" si="17"/>
        <v>0.67260816465405215</v>
      </c>
      <c r="V44" s="82">
        <f t="shared" si="18"/>
        <v>67649.469298245604</v>
      </c>
      <c r="W44" s="82"/>
    </row>
    <row r="45" spans="1:24" x14ac:dyDescent="0.3">
      <c r="G45"/>
    </row>
    <row r="46" spans="1:24" x14ac:dyDescent="0.3">
      <c r="G46"/>
    </row>
    <row r="47" spans="1:24" x14ac:dyDescent="0.3">
      <c r="G47"/>
    </row>
    <row r="48" spans="1:24" x14ac:dyDescent="0.3">
      <c r="G48"/>
    </row>
    <row r="49" spans="7:7" x14ac:dyDescent="0.3">
      <c r="G49"/>
    </row>
    <row r="50" spans="7:7" x14ac:dyDescent="0.3">
      <c r="G50"/>
    </row>
    <row r="51" spans="7:7" x14ac:dyDescent="0.3">
      <c r="G51"/>
    </row>
    <row r="52" spans="7:7" x14ac:dyDescent="0.3">
      <c r="G52"/>
    </row>
    <row r="53" spans="7:7" x14ac:dyDescent="0.3">
      <c r="G53"/>
    </row>
    <row r="54" spans="7:7" x14ac:dyDescent="0.3">
      <c r="G54"/>
    </row>
    <row r="55" spans="7:7" x14ac:dyDescent="0.3">
      <c r="G55"/>
    </row>
    <row r="56" spans="7:7" x14ac:dyDescent="0.3">
      <c r="G56"/>
    </row>
    <row r="57" spans="7:7" x14ac:dyDescent="0.3">
      <c r="G57"/>
    </row>
    <row r="58" spans="7:7" x14ac:dyDescent="0.3">
      <c r="G58"/>
    </row>
    <row r="59" spans="7:7" x14ac:dyDescent="0.3">
      <c r="G59"/>
    </row>
    <row r="60" spans="7:7" x14ac:dyDescent="0.3">
      <c r="G60"/>
    </row>
    <row r="61" spans="7:7" x14ac:dyDescent="0.3">
      <c r="G61"/>
    </row>
    <row r="62" spans="7:7" x14ac:dyDescent="0.3">
      <c r="G62"/>
    </row>
    <row r="63" spans="7:7" x14ac:dyDescent="0.3">
      <c r="G63"/>
    </row>
    <row r="64" spans="7:7" x14ac:dyDescent="0.3">
      <c r="G64"/>
    </row>
    <row r="65" spans="7:7" x14ac:dyDescent="0.3">
      <c r="G65"/>
    </row>
    <row r="66" spans="7:7" x14ac:dyDescent="0.3">
      <c r="G66"/>
    </row>
    <row r="67" spans="7:7" x14ac:dyDescent="0.3">
      <c r="G67"/>
    </row>
    <row r="68" spans="7:7" x14ac:dyDescent="0.3">
      <c r="G68"/>
    </row>
    <row r="69" spans="7:7" x14ac:dyDescent="0.3">
      <c r="G69"/>
    </row>
    <row r="70" spans="7:7" x14ac:dyDescent="0.3">
      <c r="G70"/>
    </row>
    <row r="71" spans="7:7" x14ac:dyDescent="0.3">
      <c r="G71"/>
    </row>
    <row r="72" spans="7:7" x14ac:dyDescent="0.3">
      <c r="G72"/>
    </row>
    <row r="73" spans="7:7" x14ac:dyDescent="0.3">
      <c r="G73"/>
    </row>
    <row r="74" spans="7:7" x14ac:dyDescent="0.3">
      <c r="G74"/>
    </row>
    <row r="75" spans="7:7" x14ac:dyDescent="0.3">
      <c r="G75"/>
    </row>
    <row r="76" spans="7:7" x14ac:dyDescent="0.3">
      <c r="G76"/>
    </row>
    <row r="77" spans="7:7" x14ac:dyDescent="0.3">
      <c r="G77"/>
    </row>
    <row r="78" spans="7:7" x14ac:dyDescent="0.3">
      <c r="G78"/>
    </row>
    <row r="79" spans="7:7" x14ac:dyDescent="0.3">
      <c r="G79"/>
    </row>
    <row r="80" spans="7:7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x14ac:dyDescent="0.3">
      <c r="G86"/>
    </row>
    <row r="87" spans="7:7" x14ac:dyDescent="0.3">
      <c r="G87"/>
    </row>
    <row r="88" spans="7:7" x14ac:dyDescent="0.3">
      <c r="G88"/>
    </row>
    <row r="89" spans="7:7" x14ac:dyDescent="0.3">
      <c r="G89"/>
    </row>
    <row r="90" spans="7:7" x14ac:dyDescent="0.3">
      <c r="G90"/>
    </row>
    <row r="91" spans="7:7" x14ac:dyDescent="0.3">
      <c r="G91"/>
    </row>
    <row r="92" spans="7:7" x14ac:dyDescent="0.3">
      <c r="G92"/>
    </row>
    <row r="93" spans="7:7" x14ac:dyDescent="0.3">
      <c r="G93"/>
    </row>
    <row r="94" spans="7:7" x14ac:dyDescent="0.3">
      <c r="G94"/>
    </row>
    <row r="95" spans="7:7" x14ac:dyDescent="0.3">
      <c r="G95"/>
    </row>
    <row r="96" spans="7:7" x14ac:dyDescent="0.3">
      <c r="G96"/>
    </row>
    <row r="97" spans="7:7" x14ac:dyDescent="0.3">
      <c r="G97"/>
    </row>
    <row r="98" spans="7:7" x14ac:dyDescent="0.3">
      <c r="G98"/>
    </row>
    <row r="99" spans="7:7" x14ac:dyDescent="0.3">
      <c r="G99"/>
    </row>
    <row r="100" spans="7:7" x14ac:dyDescent="0.3">
      <c r="G100"/>
    </row>
    <row r="101" spans="7:7" x14ac:dyDescent="0.3">
      <c r="G101"/>
    </row>
    <row r="102" spans="7:7" x14ac:dyDescent="0.3">
      <c r="G102"/>
    </row>
    <row r="103" spans="7:7" x14ac:dyDescent="0.3">
      <c r="G103"/>
    </row>
    <row r="104" spans="7:7" x14ac:dyDescent="0.3">
      <c r="G104"/>
    </row>
    <row r="105" spans="7:7" x14ac:dyDescent="0.3">
      <c r="G105"/>
    </row>
    <row r="106" spans="7:7" x14ac:dyDescent="0.3">
      <c r="G106"/>
    </row>
    <row r="107" spans="7:7" x14ac:dyDescent="0.3">
      <c r="G107"/>
    </row>
    <row r="108" spans="7:7" x14ac:dyDescent="0.3">
      <c r="G108"/>
    </row>
    <row r="109" spans="7:7" x14ac:dyDescent="0.3">
      <c r="G109"/>
    </row>
    <row r="110" spans="7:7" x14ac:dyDescent="0.3">
      <c r="G110"/>
    </row>
    <row r="111" spans="7:7" x14ac:dyDescent="0.3">
      <c r="G111"/>
    </row>
    <row r="112" spans="7:7" x14ac:dyDescent="0.3">
      <c r="G112"/>
    </row>
    <row r="113" spans="7:7" x14ac:dyDescent="0.3">
      <c r="G113"/>
    </row>
    <row r="114" spans="7:7" x14ac:dyDescent="0.3">
      <c r="G114"/>
    </row>
    <row r="115" spans="7:7" x14ac:dyDescent="0.3">
      <c r="G115"/>
    </row>
    <row r="116" spans="7:7" x14ac:dyDescent="0.3">
      <c r="G116"/>
    </row>
    <row r="117" spans="7:7" x14ac:dyDescent="0.3">
      <c r="G117"/>
    </row>
    <row r="118" spans="7:7" x14ac:dyDescent="0.3">
      <c r="G118"/>
    </row>
    <row r="119" spans="7:7" x14ac:dyDescent="0.3">
      <c r="G119"/>
    </row>
    <row r="120" spans="7:7" x14ac:dyDescent="0.3">
      <c r="G120"/>
    </row>
    <row r="121" spans="7:7" x14ac:dyDescent="0.3">
      <c r="G121"/>
    </row>
  </sheetData>
  <autoFilter ref="A3:W3" xr:uid="{588BE599-E102-4C09-A42C-F2C694EAE08C}"/>
  <conditionalFormatting sqref="V4:V42">
    <cfRule type="top10" dxfId="7" priority="1" bottom="1" rank="10"/>
    <cfRule type="top10" dxfId="6" priority="5" rank="10"/>
    <cfRule type="top10" dxfId="5" priority="6" percent="1" rank="10"/>
  </conditionalFormatting>
  <conditionalFormatting sqref="U4:U42">
    <cfRule type="top10" dxfId="4" priority="2" rank="10"/>
    <cfRule type="top10" dxfId="3" priority="3" bottom="1" rank="10"/>
    <cfRule type="top10" dxfId="2" priority="4" percent="1" rank="10"/>
  </conditionalFormatting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1074-F9D7-48F3-A064-B9539F67817E}">
  <sheetPr>
    <tabColor rgb="FF92D050"/>
  </sheetPr>
  <dimension ref="A1:V121"/>
  <sheetViews>
    <sheetView tabSelected="1" zoomScale="90" zoomScaleNormal="90" workbookViewId="0">
      <pane xSplit="5" ySplit="3" topLeftCell="J4" activePane="bottomRight" state="frozen"/>
      <selection activeCell="I125" sqref="I125"/>
      <selection pane="topRight" activeCell="I125" sqref="I125"/>
      <selection pane="bottomLeft" activeCell="I125" sqref="I125"/>
      <selection pane="bottomRight" activeCell="M16" sqref="M16"/>
    </sheetView>
  </sheetViews>
  <sheetFormatPr defaultRowHeight="13" x14ac:dyDescent="0.3"/>
  <cols>
    <col min="1" max="1" width="15.3984375" bestFit="1" customWidth="1"/>
    <col min="2" max="2" width="12" bestFit="1" customWidth="1"/>
    <col min="3" max="3" width="4.09765625" customWidth="1"/>
    <col min="4" max="4" width="4.296875" bestFit="1" customWidth="1"/>
    <col min="5" max="5" width="6.296875" customWidth="1"/>
    <col min="6" max="6" width="11.69921875" style="2" customWidth="1"/>
    <col min="7" max="7" width="11.09765625" customWidth="1"/>
    <col min="8" max="8" width="7.69921875" customWidth="1"/>
    <col min="9" max="9" width="11.296875" customWidth="1"/>
    <col min="10" max="10" width="10.3984375" customWidth="1"/>
    <col min="11" max="11" width="7.69921875" customWidth="1"/>
    <col min="12" max="12" width="11.8984375" customWidth="1"/>
    <col min="13" max="13" width="10.69921875" customWidth="1"/>
    <col min="14" max="14" width="7.69921875" customWidth="1"/>
    <col min="15" max="15" width="12" customWidth="1"/>
    <col min="16" max="16" width="11.59765625" customWidth="1"/>
    <col min="17" max="17" width="7.69921875" customWidth="1"/>
    <col min="18" max="18" width="11.59765625" style="4" customWidth="1"/>
    <col min="19" max="19" width="10.3984375" style="4" customWidth="1"/>
    <col min="20" max="20" width="7.69921875" customWidth="1"/>
    <col min="21" max="21" width="8.8984375" customWidth="1"/>
  </cols>
  <sheetData>
    <row r="1" spans="1:22" x14ac:dyDescent="0.3">
      <c r="D1" s="6"/>
      <c r="E1" s="40">
        <v>4</v>
      </c>
      <c r="F1" s="5"/>
      <c r="G1" s="5"/>
      <c r="H1" s="5"/>
      <c r="I1" s="7"/>
      <c r="J1" s="7"/>
      <c r="K1" s="5"/>
      <c r="L1" s="8"/>
      <c r="M1" s="8"/>
      <c r="N1" s="5"/>
      <c r="O1" s="8"/>
      <c r="P1" s="8"/>
      <c r="Q1" s="5"/>
      <c r="R1" s="65"/>
      <c r="S1" s="65"/>
      <c r="T1" s="5"/>
      <c r="U1" s="5"/>
    </row>
    <row r="2" spans="1:22" s="9" customFormat="1" ht="30.75" customHeight="1" x14ac:dyDescent="0.3">
      <c r="A2" s="21" t="s">
        <v>1</v>
      </c>
      <c r="B2" s="21" t="s">
        <v>2</v>
      </c>
      <c r="C2" s="22" t="s">
        <v>3</v>
      </c>
      <c r="D2" s="22" t="s">
        <v>4</v>
      </c>
      <c r="E2" s="22" t="s">
        <v>5</v>
      </c>
      <c r="F2" s="36" t="s">
        <v>72</v>
      </c>
      <c r="G2" s="36" t="s">
        <v>75</v>
      </c>
      <c r="H2" s="37" t="s">
        <v>74</v>
      </c>
      <c r="I2" s="36" t="s">
        <v>76</v>
      </c>
      <c r="J2" s="36" t="s">
        <v>80</v>
      </c>
      <c r="K2" s="37" t="s">
        <v>74</v>
      </c>
      <c r="L2" s="36" t="s">
        <v>83</v>
      </c>
      <c r="M2" s="36" t="s">
        <v>84</v>
      </c>
      <c r="N2" s="37" t="s">
        <v>74</v>
      </c>
      <c r="O2" s="36" t="s">
        <v>87</v>
      </c>
      <c r="P2" s="36" t="s">
        <v>88</v>
      </c>
      <c r="Q2" s="37" t="s">
        <v>74</v>
      </c>
      <c r="R2" s="36" t="s">
        <v>91</v>
      </c>
      <c r="S2" s="36" t="s">
        <v>92</v>
      </c>
      <c r="T2" s="36" t="s">
        <v>74</v>
      </c>
      <c r="U2" s="37" t="s">
        <v>93</v>
      </c>
      <c r="V2" s="11"/>
    </row>
    <row r="3" spans="1:22" x14ac:dyDescent="0.3">
      <c r="A3" s="43" t="s">
        <v>14</v>
      </c>
      <c r="B3" s="44" t="s">
        <v>15</v>
      </c>
      <c r="C3" s="45" cm="1">
        <f t="array" ref="C3">SUMPRODUCT((Frontline!$B$4:$B$43=$A3)*(Frontline!D$4:D$43))</f>
        <v>6</v>
      </c>
      <c r="D3" s="45" cm="1">
        <f t="array" ref="D3">SUMPRODUCT((Frontline!$B$4:$B$43=$A3)*(Frontline!E$4:E$43))</f>
        <v>3</v>
      </c>
      <c r="E3" s="45" cm="1">
        <f t="array" ref="E3">SUMPRODUCT((Frontline!$B$4:$B$43=$A3)*(Frontline!F$4:F$43))</f>
        <v>9</v>
      </c>
      <c r="F3" s="51" cm="1">
        <f t="array" ref="F3">SUMPRODUCT((Frontline!$B$4:$B$43=$A3)*(Frontline!G$4:G$43))</f>
        <v>977552.19000000006</v>
      </c>
      <c r="G3" s="46" cm="1">
        <f t="array" ref="G3">SUMPRODUCT((Frontline!$B$4:$B$43=$A3)*(Frontline!H$4:H$43))</f>
        <v>1043644.27</v>
      </c>
      <c r="H3" s="47">
        <f>IFERROR(G3/F3,0)</f>
        <v>1.0676097713002923</v>
      </c>
      <c r="I3" s="51" cm="1">
        <f t="array" ref="I3">SUMPRODUCT((Frontline!$B$4:$B$43=$A3)*(Frontline!J$4:J$43))</f>
        <v>1466328.2849999999</v>
      </c>
      <c r="J3" s="46" cm="1">
        <f t="array" ref="J3">SUMPRODUCT((Frontline!$B$4:$B$43=$A3)*(Frontline!K$4:K$43))</f>
        <v>567092.76</v>
      </c>
      <c r="K3" s="47">
        <f>IFERROR(J3/I3,0)</f>
        <v>0.38674338195692654</v>
      </c>
      <c r="L3" s="51" cm="1">
        <f t="array" ref="L3">SUMPRODUCT((Frontline!$B$4:$B$43=$A3)*(Frontline!M$4:M$43))</f>
        <v>977552.19000000006</v>
      </c>
      <c r="M3" s="46" cm="1">
        <f t="array" ref="M3">SUMPRODUCT((Frontline!$B$4:$B$43=$A3)*(Frontline!N$4:N$43))</f>
        <v>148281.54999999999</v>
      </c>
      <c r="N3" s="47">
        <f>IFERROR(M3/L3,0)</f>
        <v>0.15168658156246367</v>
      </c>
      <c r="O3" s="51" cm="1">
        <f t="array" ref="O3">SUMPRODUCT((Frontline!$B$4:$B$43=$A3)*(Frontline!P$4:P$43))</f>
        <v>733164.14249999996</v>
      </c>
      <c r="P3" s="46" cm="1">
        <f t="array" ref="P3">SUMPRODUCT((Frontline!$B$4:$B$43=$A3)*(Frontline!Q$4:Q$43))</f>
        <v>140581.18</v>
      </c>
      <c r="Q3" s="47">
        <f>IFERROR(P3/O3,0)</f>
        <v>0.19174584769058042</v>
      </c>
      <c r="R3" s="66" cm="1">
        <f t="array" ref="R3">SUMPRODUCT((Frontline!$B$4:$B$43=$A3)*(Frontline!S$4:S$43))</f>
        <v>4154596.8075000001</v>
      </c>
      <c r="S3" s="48" cm="1">
        <f t="array" ref="S3">SUMPRODUCT((Frontline!$B$4:$B$43=$A3)*(Frontline!T$4:T$43))</f>
        <v>1899599.76</v>
      </c>
      <c r="T3" s="49">
        <f>IFERROR(S3/R3,0)</f>
        <v>0.45722842625084265</v>
      </c>
      <c r="U3" s="50">
        <f t="shared" ref="U3:U16" si="0">+S3/$E3/$E$1</f>
        <v>52766.66</v>
      </c>
    </row>
    <row r="4" spans="1:22" x14ac:dyDescent="0.3">
      <c r="A4" s="26" t="s">
        <v>20</v>
      </c>
      <c r="B4" s="27" t="s">
        <v>15</v>
      </c>
      <c r="C4" s="28" cm="1">
        <f t="array" ref="C4">SUMPRODUCT((Frontline!$B$4:$B$43=$A4)*(Frontline!D$4:D$43))</f>
        <v>7</v>
      </c>
      <c r="D4" s="28" cm="1">
        <f t="array" ref="D4">SUMPRODUCT((Frontline!$B$4:$B$43=$A4)*(Frontline!E$4:E$43))</f>
        <v>3</v>
      </c>
      <c r="E4" s="28" cm="1">
        <f t="array" ref="E4">SUMPRODUCT((Frontline!$B$4:$B$43=$A4)*(Frontline!F$4:F$43))</f>
        <v>10</v>
      </c>
      <c r="F4" s="52" cm="1">
        <f t="array" ref="F4">SUMPRODUCT((Frontline!$B$4:$B$43=$A4)*(Frontline!G$4:G$43))</f>
        <v>996719.88000000012</v>
      </c>
      <c r="G4" s="53" cm="1">
        <f t="array" ref="G4">SUMPRODUCT((Frontline!$B$4:$B$43=$A4)*(Frontline!H$4:H$43))</f>
        <v>853264.36</v>
      </c>
      <c r="H4" s="17">
        <f t="shared" ref="H4:H17" si="1">IFERROR(G4/F4,0)</f>
        <v>0.85607238013553</v>
      </c>
      <c r="I4" s="52" cm="1">
        <f t="array" ref="I4">SUMPRODUCT((Frontline!$B$4:$B$43=$A4)*(Frontline!J$4:J$43))</f>
        <v>1495079.82</v>
      </c>
      <c r="J4" s="53" cm="1">
        <f t="array" ref="J4">SUMPRODUCT((Frontline!$B$4:$B$43=$A4)*(Frontline!K$4:K$43))</f>
        <v>266099.51</v>
      </c>
      <c r="K4" s="17">
        <f t="shared" ref="K4:K17" si="2">IFERROR(J4/I4,0)</f>
        <v>0.1779834805074153</v>
      </c>
      <c r="L4" s="52" cm="1">
        <f t="array" ref="L4">SUMPRODUCT((Frontline!$B$4:$B$43=$A4)*(Frontline!M$4:M$43))</f>
        <v>996719.88000000012</v>
      </c>
      <c r="M4" s="53" cm="1">
        <f t="array" ref="M4">SUMPRODUCT((Frontline!$B$4:$B$43=$A4)*(Frontline!N$4:N$43))</f>
        <v>208403.50000000003</v>
      </c>
      <c r="N4" s="17">
        <f t="shared" ref="N4:N17" si="3">IFERROR(M4/L4,0)</f>
        <v>0.20908933811975336</v>
      </c>
      <c r="O4" s="52" cm="1">
        <f t="array" ref="O4">SUMPRODUCT((Frontline!$B$4:$B$43=$A4)*(Frontline!P$4:P$43))</f>
        <v>747539.91</v>
      </c>
      <c r="P4" s="53" cm="1">
        <f t="array" ref="P4">SUMPRODUCT((Frontline!$B$4:$B$43=$A4)*(Frontline!Q$4:Q$43))</f>
        <v>242976.52000000005</v>
      </c>
      <c r="Q4" s="17">
        <f t="shared" ref="Q4:Q17" si="4">IFERROR(P4/O4,0)</f>
        <v>0.32503484663447607</v>
      </c>
      <c r="R4" s="67" cm="1">
        <f t="array" ref="R4">SUMPRODUCT((Frontline!$B$4:$B$43=$A4)*(Frontline!S$4:S$43))</f>
        <v>4236059.49</v>
      </c>
      <c r="S4" s="68" cm="1">
        <f t="array" ref="S4">SUMPRODUCT((Frontline!$B$4:$B$43=$A4)*(Frontline!T$4:T$43))</f>
        <v>1570743.8900000001</v>
      </c>
      <c r="T4" s="38">
        <f t="shared" ref="T4:T17" si="5">IFERROR(S4/R4,0)</f>
        <v>0.37080307623347375</v>
      </c>
      <c r="U4" s="41">
        <f t="shared" si="0"/>
        <v>39268.597250000006</v>
      </c>
    </row>
    <row r="5" spans="1:22" x14ac:dyDescent="0.3">
      <c r="A5" s="26" t="s">
        <v>24</v>
      </c>
      <c r="B5" s="27" t="s">
        <v>15</v>
      </c>
      <c r="C5" s="28" cm="1">
        <f t="array" ref="C5">SUMPRODUCT((Frontline!$B$4:$B$43=$A5)*(Frontline!D$4:D$43))</f>
        <v>5</v>
      </c>
      <c r="D5" s="28" cm="1">
        <f t="array" ref="D5">SUMPRODUCT((Frontline!$B$4:$B$43=$A5)*(Frontline!E$4:E$43))</f>
        <v>0</v>
      </c>
      <c r="E5" s="28" cm="1">
        <f t="array" ref="E5">SUMPRODUCT((Frontline!$B$4:$B$43=$A5)*(Frontline!F$4:F$43))</f>
        <v>5</v>
      </c>
      <c r="F5" s="52" cm="1">
        <f t="array" ref="F5">SUMPRODUCT((Frontline!$B$4:$B$43=$A5)*(Frontline!G$4:G$43))</f>
        <v>313072.27</v>
      </c>
      <c r="G5" s="53" cm="1">
        <f t="array" ref="G5">SUMPRODUCT((Frontline!$B$4:$B$43=$A5)*(Frontline!H$4:H$43))</f>
        <v>424342.4</v>
      </c>
      <c r="H5" s="17">
        <f t="shared" si="1"/>
        <v>1.3554135599425654</v>
      </c>
      <c r="I5" s="52" cm="1">
        <f t="array" ref="I5">SUMPRODUCT((Frontline!$B$4:$B$43=$A5)*(Frontline!J$4:J$43))</f>
        <v>469608.40499999997</v>
      </c>
      <c r="J5" s="53" cm="1">
        <f t="array" ref="J5">SUMPRODUCT((Frontline!$B$4:$B$43=$A5)*(Frontline!K$4:K$43))</f>
        <v>231845.01</v>
      </c>
      <c r="K5" s="17">
        <f t="shared" si="2"/>
        <v>0.493698595535146</v>
      </c>
      <c r="L5" s="52" cm="1">
        <f t="array" ref="L5">SUMPRODUCT((Frontline!$B$4:$B$43=$A5)*(Frontline!M$4:M$43))</f>
        <v>313072.27</v>
      </c>
      <c r="M5" s="53" cm="1">
        <f t="array" ref="M5">SUMPRODUCT((Frontline!$B$4:$B$43=$A5)*(Frontline!N$4:N$43))</f>
        <v>331133.8</v>
      </c>
      <c r="N5" s="17">
        <f t="shared" si="3"/>
        <v>1.0576912480942497</v>
      </c>
      <c r="O5" s="52" cm="1">
        <f t="array" ref="O5">SUMPRODUCT((Frontline!$B$4:$B$43=$A5)*(Frontline!P$4:P$43))</f>
        <v>234804.20249999998</v>
      </c>
      <c r="P5" s="53" cm="1">
        <f t="array" ref="P5">SUMPRODUCT((Frontline!$B$4:$B$43=$A5)*(Frontline!Q$4:Q$43))</f>
        <v>569364.76</v>
      </c>
      <c r="Q5" s="17">
        <f t="shared" si="4"/>
        <v>2.4248491037974502</v>
      </c>
      <c r="R5" s="67" cm="1">
        <f t="array" ref="R5">SUMPRODUCT((Frontline!$B$4:$B$43=$A5)*(Frontline!S$4:S$43))</f>
        <v>1330557.1475</v>
      </c>
      <c r="S5" s="68" cm="1">
        <f t="array" ref="S5">SUMPRODUCT((Frontline!$B$4:$B$43=$A5)*(Frontline!T$4:T$43))</f>
        <v>1556685.97</v>
      </c>
      <c r="T5" s="38">
        <f t="shared" si="5"/>
        <v>1.1699504774559111</v>
      </c>
      <c r="U5" s="41">
        <f t="shared" si="0"/>
        <v>77834.298500000004</v>
      </c>
    </row>
    <row r="6" spans="1:22" x14ac:dyDescent="0.3">
      <c r="A6" s="26" t="s">
        <v>29</v>
      </c>
      <c r="B6" s="27" t="s">
        <v>15</v>
      </c>
      <c r="C6" s="28" cm="1">
        <f t="array" ref="C6">SUMPRODUCT((Frontline!$B$4:$B$43=$A6)*(Frontline!D$4:D$43))</f>
        <v>6</v>
      </c>
      <c r="D6" s="28" cm="1">
        <f t="array" ref="D6">SUMPRODUCT((Frontline!$B$4:$B$43=$A6)*(Frontline!E$4:E$43))</f>
        <v>3</v>
      </c>
      <c r="E6" s="28" cm="1">
        <f t="array" ref="E6">SUMPRODUCT((Frontline!$B$4:$B$43=$A6)*(Frontline!F$4:F$43))</f>
        <v>9</v>
      </c>
      <c r="F6" s="52" cm="1">
        <f t="array" ref="F6">SUMPRODUCT((Frontline!$B$4:$B$43=$A6)*(Frontline!G$4:G$43))</f>
        <v>907270.65999999992</v>
      </c>
      <c r="G6" s="53" cm="1">
        <f t="array" ref="G6">SUMPRODUCT((Frontline!$B$4:$B$43=$A6)*(Frontline!H$4:H$43))</f>
        <v>676647.51</v>
      </c>
      <c r="H6" s="17">
        <f t="shared" si="1"/>
        <v>0.74580556809805809</v>
      </c>
      <c r="I6" s="52" cm="1">
        <f t="array" ref="I6">SUMPRODUCT((Frontline!$B$4:$B$43=$A6)*(Frontline!J$4:J$43))</f>
        <v>1360905.99</v>
      </c>
      <c r="J6" s="53" cm="1">
        <f t="array" ref="J6">SUMPRODUCT((Frontline!$B$4:$B$43=$A6)*(Frontline!K$4:K$43))</f>
        <v>879792.45000000019</v>
      </c>
      <c r="K6" s="17">
        <f t="shared" si="2"/>
        <v>0.64647555118777911</v>
      </c>
      <c r="L6" s="52" cm="1">
        <f t="array" ref="L6">SUMPRODUCT((Frontline!$B$4:$B$43=$A6)*(Frontline!M$4:M$43))</f>
        <v>907270.65999999992</v>
      </c>
      <c r="M6" s="53" cm="1">
        <f t="array" ref="M6">SUMPRODUCT((Frontline!$B$4:$B$43=$A6)*(Frontline!N$4:N$43))</f>
        <v>230056.95999999999</v>
      </c>
      <c r="N6" s="17">
        <f t="shared" si="3"/>
        <v>0.25357037336576055</v>
      </c>
      <c r="O6" s="52" cm="1">
        <f t="array" ref="O6">SUMPRODUCT((Frontline!$B$4:$B$43=$A6)*(Frontline!P$4:P$43))</f>
        <v>680452.995</v>
      </c>
      <c r="P6" s="53" cm="1">
        <f t="array" ref="P6">SUMPRODUCT((Frontline!$B$4:$B$43=$A6)*(Frontline!Q$4:Q$43))</f>
        <v>686343.46</v>
      </c>
      <c r="Q6" s="17">
        <f t="shared" si="4"/>
        <v>1.0086566817153917</v>
      </c>
      <c r="R6" s="67" cm="1">
        <f t="array" ref="R6">SUMPRODUCT((Frontline!$B$4:$B$43=$A6)*(Frontline!S$4:S$43))</f>
        <v>3855900.3049999997</v>
      </c>
      <c r="S6" s="68" cm="1">
        <f t="array" ref="S6">SUMPRODUCT((Frontline!$B$4:$B$43=$A6)*(Frontline!T$4:T$43))</f>
        <v>2472840.3800000004</v>
      </c>
      <c r="T6" s="38">
        <f t="shared" si="5"/>
        <v>0.64131335988988969</v>
      </c>
      <c r="U6" s="41">
        <f t="shared" si="0"/>
        <v>68690.010555555564</v>
      </c>
    </row>
    <row r="7" spans="1:22" x14ac:dyDescent="0.3">
      <c r="A7" s="26" t="s">
        <v>33</v>
      </c>
      <c r="B7" s="27" t="s">
        <v>34</v>
      </c>
      <c r="C7" s="28" cm="1">
        <f t="array" ref="C7">SUMPRODUCT((Frontline!$B$4:$B$43=$A7)*(Frontline!D$4:D$43))</f>
        <v>5</v>
      </c>
      <c r="D7" s="28" cm="1">
        <f t="array" ref="D7">SUMPRODUCT((Frontline!$B$4:$B$43=$A7)*(Frontline!E$4:E$43))</f>
        <v>0</v>
      </c>
      <c r="E7" s="28" cm="1">
        <f t="array" ref="E7">SUMPRODUCT((Frontline!$B$4:$B$43=$A7)*(Frontline!F$4:F$43))</f>
        <v>5</v>
      </c>
      <c r="F7" s="52" cm="1">
        <f t="array" ref="F7">SUMPRODUCT((Frontline!$B$4:$B$43=$A7)*(Frontline!G$4:G$43))</f>
        <v>351407.65</v>
      </c>
      <c r="G7" s="53" cm="1">
        <f t="array" ref="G7">SUMPRODUCT((Frontline!$B$4:$B$43=$A7)*(Frontline!H$4:H$43))</f>
        <v>550492.86</v>
      </c>
      <c r="H7" s="17">
        <f t="shared" si="1"/>
        <v>1.5665363574185136</v>
      </c>
      <c r="I7" s="52" cm="1">
        <f t="array" ref="I7">SUMPRODUCT((Frontline!$B$4:$B$43=$A7)*(Frontline!J$4:J$43))</f>
        <v>527111.47499999986</v>
      </c>
      <c r="J7" s="53" cm="1">
        <f t="array" ref="J7">SUMPRODUCT((Frontline!$B$4:$B$43=$A7)*(Frontline!K$4:K$43))</f>
        <v>339162.42000000004</v>
      </c>
      <c r="K7" s="17">
        <f t="shared" si="2"/>
        <v>0.64343585007326987</v>
      </c>
      <c r="L7" s="52" cm="1">
        <f t="array" ref="L7">SUMPRODUCT((Frontline!$B$4:$B$43=$A7)*(Frontline!M$4:M$43))</f>
        <v>351407.65</v>
      </c>
      <c r="M7" s="53" cm="1">
        <f t="array" ref="M7">SUMPRODUCT((Frontline!$B$4:$B$43=$A7)*(Frontline!N$4:N$43))</f>
        <v>200218.09000000003</v>
      </c>
      <c r="N7" s="17">
        <f t="shared" si="3"/>
        <v>0.56976019161791158</v>
      </c>
      <c r="O7" s="52" cm="1">
        <f t="array" ref="O7">SUMPRODUCT((Frontline!$B$4:$B$43=$A7)*(Frontline!P$4:P$43))</f>
        <v>263555.73749999993</v>
      </c>
      <c r="P7" s="53" cm="1">
        <f t="array" ref="P7">SUMPRODUCT((Frontline!$B$4:$B$43=$A7)*(Frontline!Q$4:Q$43))</f>
        <v>349652</v>
      </c>
      <c r="Q7" s="17">
        <f t="shared" si="4"/>
        <v>1.3266719340534185</v>
      </c>
      <c r="R7" s="67" cm="1">
        <f t="array" ref="R7">SUMPRODUCT((Frontline!$B$4:$B$43=$A7)*(Frontline!S$4:S$43))</f>
        <v>1493482.5124999997</v>
      </c>
      <c r="S7" s="68" cm="1">
        <f t="array" ref="S7">SUMPRODUCT((Frontline!$B$4:$B$43=$A7)*(Frontline!T$4:T$43))</f>
        <v>1439525.37</v>
      </c>
      <c r="T7" s="38">
        <f t="shared" si="5"/>
        <v>0.96387159404385758</v>
      </c>
      <c r="U7" s="41">
        <f t="shared" si="0"/>
        <v>71976.268500000006</v>
      </c>
    </row>
    <row r="8" spans="1:22" x14ac:dyDescent="0.3">
      <c r="A8" s="26" t="s">
        <v>39</v>
      </c>
      <c r="B8" s="27" t="s">
        <v>34</v>
      </c>
      <c r="C8" s="28" cm="1">
        <f t="array" ref="C8">SUMPRODUCT((Frontline!$B$4:$B$43=$A8)*(Frontline!D$4:D$43))</f>
        <v>12</v>
      </c>
      <c r="D8" s="28" cm="1">
        <f t="array" ref="D8">SUMPRODUCT((Frontline!$B$4:$B$43=$A8)*(Frontline!E$4:E$43))</f>
        <v>5</v>
      </c>
      <c r="E8" s="28" cm="1">
        <f t="array" ref="E8">SUMPRODUCT((Frontline!$B$4:$B$43=$A8)*(Frontline!F$4:F$43))</f>
        <v>17</v>
      </c>
      <c r="F8" s="52" cm="1">
        <f t="array" ref="F8">SUMPRODUCT((Frontline!$B$4:$B$43=$A8)*(Frontline!G$4:G$43))</f>
        <v>1808152.09</v>
      </c>
      <c r="G8" s="53" cm="1">
        <f t="array" ref="G8">SUMPRODUCT((Frontline!$B$4:$B$43=$A8)*(Frontline!H$4:H$43))</f>
        <v>1399170.6800000002</v>
      </c>
      <c r="H8" s="17">
        <f t="shared" si="1"/>
        <v>0.77381249494338722</v>
      </c>
      <c r="I8" s="52" cm="1">
        <f t="array" ref="I8">SUMPRODUCT((Frontline!$B$4:$B$43=$A8)*(Frontline!J$4:J$43))</f>
        <v>2712228.1350000002</v>
      </c>
      <c r="J8" s="53" cm="1">
        <f t="array" ref="J8">SUMPRODUCT((Frontline!$B$4:$B$43=$A8)*(Frontline!K$4:K$43))</f>
        <v>1102221.1800000002</v>
      </c>
      <c r="K8" s="17">
        <f t="shared" si="2"/>
        <v>0.40638955321507275</v>
      </c>
      <c r="L8" s="52" cm="1">
        <f t="array" ref="L8">SUMPRODUCT((Frontline!$B$4:$B$43=$A8)*(Frontline!M$4:M$43))</f>
        <v>1808152.09</v>
      </c>
      <c r="M8" s="53" cm="1">
        <f t="array" ref="M8">SUMPRODUCT((Frontline!$B$4:$B$43=$A8)*(Frontline!N$4:N$43))</f>
        <v>871982.98</v>
      </c>
      <c r="N8" s="17">
        <f t="shared" si="3"/>
        <v>0.48225090401549126</v>
      </c>
      <c r="O8" s="52" cm="1">
        <f t="array" ref="O8">SUMPRODUCT((Frontline!$B$4:$B$43=$A8)*(Frontline!P$4:P$43))</f>
        <v>1356114.0675000001</v>
      </c>
      <c r="P8" s="53" cm="1">
        <f t="array" ref="P8">SUMPRODUCT((Frontline!$B$4:$B$43=$A8)*(Frontline!Q$4:Q$43))</f>
        <v>1277160.3399999999</v>
      </c>
      <c r="Q8" s="17">
        <f t="shared" si="4"/>
        <v>0.94177943478932291</v>
      </c>
      <c r="R8" s="67" cm="1">
        <f t="array" ref="R8">SUMPRODUCT((Frontline!$B$4:$B$43=$A8)*(Frontline!S$4:S$43))</f>
        <v>7684646.3825000003</v>
      </c>
      <c r="S8" s="68" cm="1">
        <f t="array" ref="S8">SUMPRODUCT((Frontline!$B$4:$B$43=$A8)*(Frontline!T$4:T$43))</f>
        <v>4650535.18</v>
      </c>
      <c r="T8" s="38">
        <f t="shared" si="5"/>
        <v>0.605172307029054</v>
      </c>
      <c r="U8" s="41">
        <f t="shared" si="0"/>
        <v>68390.223235294106</v>
      </c>
    </row>
    <row r="9" spans="1:22" x14ac:dyDescent="0.3">
      <c r="A9" s="26" t="s">
        <v>42</v>
      </c>
      <c r="B9" s="27" t="s">
        <v>34</v>
      </c>
      <c r="C9" s="28" cm="1">
        <f t="array" ref="C9">SUMPRODUCT((Frontline!$B$4:$B$43=$A9)*(Frontline!D$4:D$43))</f>
        <v>4</v>
      </c>
      <c r="D9" s="28" cm="1">
        <f t="array" ref="D9">SUMPRODUCT((Frontline!$B$4:$B$43=$A9)*(Frontline!E$4:E$43))</f>
        <v>0</v>
      </c>
      <c r="E9" s="28" cm="1">
        <f t="array" ref="E9">SUMPRODUCT((Frontline!$B$4:$B$43=$A9)*(Frontline!F$4:F$43))</f>
        <v>4</v>
      </c>
      <c r="F9" s="52" cm="1">
        <f t="array" ref="F9">SUMPRODUCT((Frontline!$B$4:$B$43=$A9)*(Frontline!G$4:G$43))</f>
        <v>319461.5</v>
      </c>
      <c r="G9" s="53" cm="1">
        <f t="array" ref="G9">SUMPRODUCT((Frontline!$B$4:$B$43=$A9)*(Frontline!H$4:H$43))</f>
        <v>283273.8</v>
      </c>
      <c r="H9" s="17">
        <f t="shared" si="1"/>
        <v>0.88672281323414559</v>
      </c>
      <c r="I9" s="52" cm="1">
        <f t="array" ref="I9">SUMPRODUCT((Frontline!$B$4:$B$43=$A9)*(Frontline!J$4:J$43))</f>
        <v>479192.24999999994</v>
      </c>
      <c r="J9" s="53" cm="1">
        <f t="array" ref="J9">SUMPRODUCT((Frontline!$B$4:$B$43=$A9)*(Frontline!K$4:K$43))</f>
        <v>509898.36</v>
      </c>
      <c r="K9" s="17">
        <f t="shared" si="2"/>
        <v>1.0640788952659399</v>
      </c>
      <c r="L9" s="52" cm="1">
        <f t="array" ref="L9">SUMPRODUCT((Frontline!$B$4:$B$43=$A9)*(Frontline!M$4:M$43))</f>
        <v>319461.5</v>
      </c>
      <c r="M9" s="53" cm="1">
        <f t="array" ref="M9">SUMPRODUCT((Frontline!$B$4:$B$43=$A9)*(Frontline!N$4:N$43))</f>
        <v>169741.44</v>
      </c>
      <c r="N9" s="17">
        <f t="shared" si="3"/>
        <v>0.53133613909657351</v>
      </c>
      <c r="O9" s="52" cm="1">
        <f t="array" ref="O9">SUMPRODUCT((Frontline!$B$4:$B$43=$A9)*(Frontline!P$4:P$43))</f>
        <v>239596.12499999997</v>
      </c>
      <c r="P9" s="53" cm="1">
        <f t="array" ref="P9">SUMPRODUCT((Frontline!$B$4:$B$43=$A9)*(Frontline!Q$4:Q$43))</f>
        <v>307211.69</v>
      </c>
      <c r="Q9" s="17">
        <f t="shared" si="4"/>
        <v>1.2822064213267224</v>
      </c>
      <c r="R9" s="67" cm="1">
        <f t="array" ref="R9">SUMPRODUCT((Frontline!$B$4:$B$43=$A9)*(Frontline!S$4:S$43))</f>
        <v>1357711.375</v>
      </c>
      <c r="S9" s="68" cm="1">
        <f t="array" ref="S9">SUMPRODUCT((Frontline!$B$4:$B$43=$A9)*(Frontline!T$4:T$43))</f>
        <v>1270125.29</v>
      </c>
      <c r="T9" s="38">
        <f t="shared" si="5"/>
        <v>0.93548990852345182</v>
      </c>
      <c r="U9" s="41">
        <f t="shared" si="0"/>
        <v>79382.830625000002</v>
      </c>
    </row>
    <row r="10" spans="1:22" x14ac:dyDescent="0.3">
      <c r="A10" s="26" t="s">
        <v>46</v>
      </c>
      <c r="B10" s="27" t="s">
        <v>47</v>
      </c>
      <c r="C10" s="28" cm="1">
        <f t="array" ref="C10">SUMPRODUCT((Frontline!$B$4:$B$43=$A10)*(Frontline!D$4:D$43))</f>
        <v>7</v>
      </c>
      <c r="D10" s="28" cm="1">
        <f t="array" ref="D10">SUMPRODUCT((Frontline!$B$4:$B$43=$A10)*(Frontline!E$4:E$43))</f>
        <v>4</v>
      </c>
      <c r="E10" s="28" cm="1">
        <f t="array" ref="E10">SUMPRODUCT((Frontline!$B$4:$B$43=$A10)*(Frontline!F$4:F$43))</f>
        <v>11</v>
      </c>
      <c r="F10" s="52" cm="1">
        <f t="array" ref="F10">SUMPRODUCT((Frontline!$B$4:$B$43=$A10)*(Frontline!G$4:G$43))</f>
        <v>1098947.56</v>
      </c>
      <c r="G10" s="53" cm="1">
        <f t="array" ref="G10">SUMPRODUCT((Frontline!$B$4:$B$43=$A10)*(Frontline!H$4:H$43))</f>
        <v>1514886.85</v>
      </c>
      <c r="H10" s="17">
        <f t="shared" si="1"/>
        <v>1.3784887515469801</v>
      </c>
      <c r="I10" s="52" cm="1">
        <f t="array" ref="I10">SUMPRODUCT((Frontline!$B$4:$B$43=$A10)*(Frontline!J$4:J$43))</f>
        <v>1648421.34</v>
      </c>
      <c r="J10" s="53" cm="1">
        <f t="array" ref="J10">SUMPRODUCT((Frontline!$B$4:$B$43=$A10)*(Frontline!K$4:K$43))</f>
        <v>609502.03999999992</v>
      </c>
      <c r="K10" s="17">
        <f t="shared" si="2"/>
        <v>0.36974893809613013</v>
      </c>
      <c r="L10" s="52" cm="1">
        <f t="array" ref="L10">SUMPRODUCT((Frontline!$B$4:$B$43=$A10)*(Frontline!M$4:M$43))</f>
        <v>1098947.56</v>
      </c>
      <c r="M10" s="53" cm="1">
        <f t="array" ref="M10">SUMPRODUCT((Frontline!$B$4:$B$43=$A10)*(Frontline!N$4:N$43))</f>
        <v>500382.54000000004</v>
      </c>
      <c r="N10" s="17">
        <f t="shared" si="3"/>
        <v>0.45532886027791902</v>
      </c>
      <c r="O10" s="52" cm="1">
        <f t="array" ref="O10">SUMPRODUCT((Frontline!$B$4:$B$43=$A10)*(Frontline!P$4:P$43))</f>
        <v>824210.67</v>
      </c>
      <c r="P10" s="53" cm="1">
        <f t="array" ref="P10">SUMPRODUCT((Frontline!$B$4:$B$43=$A10)*(Frontline!Q$4:Q$43))</f>
        <v>1067295.6599999999</v>
      </c>
      <c r="Q10" s="17">
        <f t="shared" si="4"/>
        <v>1.2949306516500203</v>
      </c>
      <c r="R10" s="67" cm="1">
        <f t="array" ref="R10">SUMPRODUCT((Frontline!$B$4:$B$43=$A10)*(Frontline!S$4:S$43))</f>
        <v>4670527.1300000008</v>
      </c>
      <c r="S10" s="68" cm="1">
        <f t="array" ref="S10">SUMPRODUCT((Frontline!$B$4:$B$43=$A10)*(Frontline!T$4:T$43))</f>
        <v>3692067.0900000003</v>
      </c>
      <c r="T10" s="38">
        <f t="shared" si="5"/>
        <v>0.79050329593096691</v>
      </c>
      <c r="U10" s="41">
        <f t="shared" si="0"/>
        <v>83910.615681818192</v>
      </c>
    </row>
    <row r="11" spans="1:22" x14ac:dyDescent="0.3">
      <c r="A11" s="26" t="s">
        <v>52</v>
      </c>
      <c r="B11" s="27" t="s">
        <v>53</v>
      </c>
      <c r="C11" s="28" cm="1">
        <f t="array" ref="C11">SUMPRODUCT((Frontline!$B$4:$B$43=$A11)*(Frontline!D$4:D$43))</f>
        <v>7</v>
      </c>
      <c r="D11" s="28" cm="1">
        <f t="array" ref="D11">SUMPRODUCT((Frontline!$B$4:$B$43=$A11)*(Frontline!E$4:E$43))</f>
        <v>2</v>
      </c>
      <c r="E11" s="28" cm="1">
        <f t="array" ref="E11">SUMPRODUCT((Frontline!$B$4:$B$43=$A11)*(Frontline!F$4:F$43))</f>
        <v>9</v>
      </c>
      <c r="F11" s="52" cm="1">
        <f t="array" ref="F11">SUMPRODUCT((Frontline!$B$4:$B$43=$A11)*(Frontline!G$4:G$43))</f>
        <v>798653.75</v>
      </c>
      <c r="G11" s="53" cm="1">
        <f t="array" ref="G11">SUMPRODUCT((Frontline!$B$4:$B$43=$A11)*(Frontline!H$4:H$43))</f>
        <v>948454.67999999993</v>
      </c>
      <c r="H11" s="17">
        <f t="shared" si="1"/>
        <v>1.187566802259427</v>
      </c>
      <c r="I11" s="52" cm="1">
        <f t="array" ref="I11">SUMPRODUCT((Frontline!$B$4:$B$43=$A11)*(Frontline!J$4:J$43))</f>
        <v>1197980.625</v>
      </c>
      <c r="J11" s="53" cm="1">
        <f t="array" ref="J11">SUMPRODUCT((Frontline!$B$4:$B$43=$A11)*(Frontline!K$4:K$43))</f>
        <v>621321.70000000007</v>
      </c>
      <c r="K11" s="17">
        <f t="shared" si="2"/>
        <v>0.51864085865328591</v>
      </c>
      <c r="L11" s="52" cm="1">
        <f t="array" ref="L11">SUMPRODUCT((Frontline!$B$4:$B$43=$A11)*(Frontline!M$4:M$43))</f>
        <v>798653.75</v>
      </c>
      <c r="M11" s="53" cm="1">
        <f t="array" ref="M11">SUMPRODUCT((Frontline!$B$4:$B$43=$A11)*(Frontline!N$4:N$43))</f>
        <v>217910.69000000003</v>
      </c>
      <c r="N11" s="17">
        <f t="shared" si="3"/>
        <v>0.27284751370665955</v>
      </c>
      <c r="O11" s="52" cm="1">
        <f t="array" ref="O11">SUMPRODUCT((Frontline!$B$4:$B$43=$A11)*(Frontline!P$4:P$43))</f>
        <v>598990.3125</v>
      </c>
      <c r="P11" s="53" cm="1">
        <f t="array" ref="P11">SUMPRODUCT((Frontline!$B$4:$B$43=$A11)*(Frontline!Q$4:Q$43))</f>
        <v>603610.86</v>
      </c>
      <c r="Q11" s="17">
        <f t="shared" si="4"/>
        <v>1.0077138935364669</v>
      </c>
      <c r="R11" s="67" cm="1">
        <f t="array" ref="R11">SUMPRODUCT((Frontline!$B$4:$B$43=$A11)*(Frontline!S$4:S$43))</f>
        <v>3394278.4374999995</v>
      </c>
      <c r="S11" s="68" cm="1">
        <f t="array" ref="S11">SUMPRODUCT((Frontline!$B$4:$B$43=$A11)*(Frontline!T$4:T$43))</f>
        <v>2391297.9299999997</v>
      </c>
      <c r="T11" s="38">
        <f t="shared" si="5"/>
        <v>0.70450847625843893</v>
      </c>
      <c r="U11" s="41">
        <f t="shared" si="0"/>
        <v>66424.94249999999</v>
      </c>
    </row>
    <row r="12" spans="1:22" x14ac:dyDescent="0.3">
      <c r="A12" s="26" t="s">
        <v>58</v>
      </c>
      <c r="B12" s="27" t="s">
        <v>53</v>
      </c>
      <c r="C12" s="28" cm="1">
        <f t="array" ref="C12">SUMPRODUCT((Frontline!$B$4:$B$43=$A12)*(Frontline!D$4:D$43))</f>
        <v>7</v>
      </c>
      <c r="D12" s="28" cm="1">
        <f t="array" ref="D12">SUMPRODUCT((Frontline!$B$4:$B$43=$A12)*(Frontline!E$4:E$43))</f>
        <v>0</v>
      </c>
      <c r="E12" s="28" cm="1">
        <f t="array" ref="E12">SUMPRODUCT((Frontline!$B$4:$B$43=$A12)*(Frontline!F$4:F$43))</f>
        <v>7</v>
      </c>
      <c r="F12" s="52" cm="1">
        <f t="array" ref="F12">SUMPRODUCT((Frontline!$B$4:$B$43=$A12)*(Frontline!G$4:G$43))</f>
        <v>491970.71</v>
      </c>
      <c r="G12" s="53" cm="1">
        <f t="array" ref="G12">SUMPRODUCT((Frontline!$B$4:$B$43=$A12)*(Frontline!H$4:H$43))</f>
        <v>820016.3</v>
      </c>
      <c r="H12" s="17">
        <f t="shared" si="1"/>
        <v>1.6667990254948308</v>
      </c>
      <c r="I12" s="52" cm="1">
        <f t="array" ref="I12">SUMPRODUCT((Frontline!$B$4:$B$43=$A12)*(Frontline!J$4:J$43))</f>
        <v>737956.06499999994</v>
      </c>
      <c r="J12" s="53" cm="1">
        <f t="array" ref="J12">SUMPRODUCT((Frontline!$B$4:$B$43=$A12)*(Frontline!K$4:K$43))</f>
        <v>443047.18999999994</v>
      </c>
      <c r="K12" s="17">
        <f t="shared" si="2"/>
        <v>0.60037068737960708</v>
      </c>
      <c r="L12" s="52" cm="1">
        <f t="array" ref="L12">SUMPRODUCT((Frontline!$B$4:$B$43=$A12)*(Frontline!M$4:M$43))</f>
        <v>491970.71</v>
      </c>
      <c r="M12" s="53" cm="1">
        <f t="array" ref="M12">SUMPRODUCT((Frontline!$B$4:$B$43=$A12)*(Frontline!N$4:N$43))</f>
        <v>270666.13</v>
      </c>
      <c r="N12" s="17">
        <f t="shared" si="3"/>
        <v>0.55016716340694349</v>
      </c>
      <c r="O12" s="52" cm="1">
        <f t="array" ref="O12">SUMPRODUCT((Frontline!$B$4:$B$43=$A12)*(Frontline!P$4:P$43))</f>
        <v>368978.03249999997</v>
      </c>
      <c r="P12" s="53" cm="1">
        <f t="array" ref="P12">SUMPRODUCT((Frontline!$B$4:$B$43=$A12)*(Frontline!Q$4:Q$43))</f>
        <v>415014.43000000005</v>
      </c>
      <c r="Q12" s="17">
        <f t="shared" si="4"/>
        <v>1.1247673125364179</v>
      </c>
      <c r="R12" s="67" cm="1">
        <f t="array" ref="R12">SUMPRODUCT((Frontline!$B$4:$B$43=$A12)*(Frontline!S$4:S$43))</f>
        <v>2090875.5175000003</v>
      </c>
      <c r="S12" s="68" cm="1">
        <f t="array" ref="S12">SUMPRODUCT((Frontline!$B$4:$B$43=$A12)*(Frontline!T$4:T$43))</f>
        <v>1948744.0499999998</v>
      </c>
      <c r="T12" s="38">
        <f t="shared" si="5"/>
        <v>0.93202298926435223</v>
      </c>
      <c r="U12" s="41">
        <f t="shared" si="0"/>
        <v>69598.001785714281</v>
      </c>
    </row>
    <row r="13" spans="1:22" x14ac:dyDescent="0.3">
      <c r="A13" s="26" t="s">
        <v>64</v>
      </c>
      <c r="B13" s="27" t="s">
        <v>53</v>
      </c>
      <c r="C13" s="28" cm="1">
        <f t="array" ref="C13">SUMPRODUCT((Frontline!$B$4:$B$43=$A13)*(Frontline!D$4:D$43))</f>
        <v>11</v>
      </c>
      <c r="D13" s="28" cm="1">
        <f t="array" ref="D13">SUMPRODUCT((Frontline!$B$4:$B$43=$A13)*(Frontline!E$4:E$43))</f>
        <v>5</v>
      </c>
      <c r="E13" s="28" cm="1">
        <f t="array" ref="E13">SUMPRODUCT((Frontline!$B$4:$B$43=$A13)*(Frontline!F$4:F$43))</f>
        <v>16</v>
      </c>
      <c r="F13" s="52" cm="1">
        <f t="array" ref="F13">SUMPRODUCT((Frontline!$B$4:$B$43=$A13)*(Frontline!G$4:G$43))</f>
        <v>1737870.56</v>
      </c>
      <c r="G13" s="53" cm="1">
        <f t="array" ref="G13">SUMPRODUCT((Frontline!$B$4:$B$43=$A13)*(Frontline!H$4:H$43))</f>
        <v>1387702.8199999998</v>
      </c>
      <c r="H13" s="17">
        <f t="shared" si="1"/>
        <v>0.79850758275115719</v>
      </c>
      <c r="I13" s="52" cm="1">
        <f t="array" ref="I13">SUMPRODUCT((Frontline!$B$4:$B$43=$A13)*(Frontline!J$4:J$43))</f>
        <v>2606805.8400000003</v>
      </c>
      <c r="J13" s="53" cm="1">
        <f t="array" ref="J13">SUMPRODUCT((Frontline!$B$4:$B$43=$A13)*(Frontline!K$4:K$43))</f>
        <v>1330300.1800000002</v>
      </c>
      <c r="K13" s="17">
        <f t="shared" si="2"/>
        <v>0.51031809104739467</v>
      </c>
      <c r="L13" s="52" cm="1">
        <f t="array" ref="L13">SUMPRODUCT((Frontline!$B$4:$B$43=$A13)*(Frontline!M$4:M$43))</f>
        <v>1737870.56</v>
      </c>
      <c r="M13" s="53" cm="1">
        <f t="array" ref="M13">SUMPRODUCT((Frontline!$B$4:$B$43=$A13)*(Frontline!N$4:N$43))</f>
        <v>675205.20000000007</v>
      </c>
      <c r="N13" s="17">
        <f t="shared" si="3"/>
        <v>0.38852444798880764</v>
      </c>
      <c r="O13" s="52" cm="1">
        <f t="array" ref="O13">SUMPRODUCT((Frontline!$B$4:$B$43=$A13)*(Frontline!P$4:P$43))</f>
        <v>1303402.9200000002</v>
      </c>
      <c r="P13" s="53" cm="1">
        <f t="array" ref="P13">SUMPRODUCT((Frontline!$B$4:$B$43=$A13)*(Frontline!Q$4:Q$43))</f>
        <v>1232446.67</v>
      </c>
      <c r="Q13" s="17">
        <f t="shared" si="4"/>
        <v>0.94556077103156999</v>
      </c>
      <c r="R13" s="67" cm="1">
        <f t="array" ref="R13">SUMPRODUCT((Frontline!$B$4:$B$43=$A13)*(Frontline!S$4:S$43))</f>
        <v>7385949.8800000008</v>
      </c>
      <c r="S13" s="68" cm="1">
        <f t="array" ref="S13">SUMPRODUCT((Frontline!$B$4:$B$43=$A13)*(Frontline!T$4:T$43))</f>
        <v>4625654.87</v>
      </c>
      <c r="T13" s="38">
        <f t="shared" si="5"/>
        <v>0.62627758719640803</v>
      </c>
      <c r="U13" s="41">
        <f t="shared" si="0"/>
        <v>72275.857343750002</v>
      </c>
    </row>
    <row r="14" spans="1:22" x14ac:dyDescent="0.3">
      <c r="A14" s="26" t="s">
        <v>66</v>
      </c>
      <c r="B14" s="27" t="s">
        <v>53</v>
      </c>
      <c r="C14" s="28" cm="1">
        <f t="array" ref="C14">SUMPRODUCT((Frontline!$B$4:$B$43=$A14)*(Frontline!D$4:D$43))</f>
        <v>4</v>
      </c>
      <c r="D14" s="28" cm="1">
        <f t="array" ref="D14">SUMPRODUCT((Frontline!$B$4:$B$43=$A14)*(Frontline!E$4:E$43))</f>
        <v>0</v>
      </c>
      <c r="E14" s="28" cm="1">
        <f t="array" ref="E14">SUMPRODUCT((Frontline!$B$4:$B$43=$A14)*(Frontline!F$4:F$43))</f>
        <v>4</v>
      </c>
      <c r="F14" s="52" cm="1">
        <f t="array" ref="F14">SUMPRODUCT((Frontline!$B$4:$B$43=$A14)*(Frontline!G$4:G$43))</f>
        <v>268347.66000000003</v>
      </c>
      <c r="G14" s="53" cm="1">
        <f t="array" ref="G14">SUMPRODUCT((Frontline!$B$4:$B$43=$A14)*(Frontline!H$4:H$43))</f>
        <v>373879.64</v>
      </c>
      <c r="H14" s="17">
        <f t="shared" si="1"/>
        <v>1.3932658850090214</v>
      </c>
      <c r="I14" s="52" cm="1">
        <f t="array" ref="I14">SUMPRODUCT((Frontline!$B$4:$B$43=$A14)*(Frontline!J$4:J$43))</f>
        <v>402521.49</v>
      </c>
      <c r="J14" s="53" cm="1">
        <f t="array" ref="J14">SUMPRODUCT((Frontline!$B$4:$B$43=$A14)*(Frontline!K$4:K$43))</f>
        <v>407172.62</v>
      </c>
      <c r="K14" s="17">
        <f t="shared" si="2"/>
        <v>1.0115549855487218</v>
      </c>
      <c r="L14" s="52" cm="1">
        <f t="array" ref="L14">SUMPRODUCT((Frontline!$B$4:$B$43=$A14)*(Frontline!M$4:M$43))</f>
        <v>268347.66000000003</v>
      </c>
      <c r="M14" s="53" cm="1">
        <f t="array" ref="M14">SUMPRODUCT((Frontline!$B$4:$B$43=$A14)*(Frontline!N$4:N$43))</f>
        <v>134681.29999999999</v>
      </c>
      <c r="N14" s="17">
        <f t="shared" si="3"/>
        <v>0.50189109157873768</v>
      </c>
      <c r="O14" s="52" cm="1">
        <f t="array" ref="O14">SUMPRODUCT((Frontline!$B$4:$B$43=$A14)*(Frontline!P$4:P$43))</f>
        <v>201260.745</v>
      </c>
      <c r="P14" s="53" cm="1">
        <f t="array" ref="P14">SUMPRODUCT((Frontline!$B$4:$B$43=$A14)*(Frontline!Q$4:Q$43))</f>
        <v>155161.73000000001</v>
      </c>
      <c r="Q14" s="17">
        <f t="shared" si="4"/>
        <v>0.77094880077086081</v>
      </c>
      <c r="R14" s="67" cm="1">
        <f t="array" ref="R14">SUMPRODUCT((Frontline!$B$4:$B$43=$A14)*(Frontline!S$4:S$43))</f>
        <v>1140477.5549999999</v>
      </c>
      <c r="S14" s="68" cm="1">
        <f t="array" ref="S14">SUMPRODUCT((Frontline!$B$4:$B$43=$A14)*(Frontline!T$4:T$43))</f>
        <v>1070895.29</v>
      </c>
      <c r="T14" s="38">
        <f t="shared" si="5"/>
        <v>0.93898848364446774</v>
      </c>
      <c r="U14" s="41">
        <f t="shared" si="0"/>
        <v>66930.955625000002</v>
      </c>
    </row>
    <row r="15" spans="1:22" x14ac:dyDescent="0.3">
      <c r="A15" s="26" t="s">
        <v>70</v>
      </c>
      <c r="B15" s="27" t="s">
        <v>53</v>
      </c>
      <c r="C15" s="28" cm="1">
        <f t="array" ref="C15">SUMPRODUCT((Frontline!$B$4:$B$43=$A15)*(Frontline!D$4:D$43))</f>
        <v>5</v>
      </c>
      <c r="D15" s="28" cm="1">
        <f t="array" ref="D15">SUMPRODUCT((Frontline!$B$4:$B$43=$A15)*(Frontline!E$4:E$43))</f>
        <v>2</v>
      </c>
      <c r="E15" s="28" cm="1">
        <f t="array" ref="E15">SUMPRODUCT((Frontline!$B$4:$B$43=$A15)*(Frontline!F$4:F$43))</f>
        <v>7</v>
      </c>
      <c r="F15" s="52" cm="1">
        <f t="array" ref="F15">SUMPRODUCT((Frontline!$B$4:$B$43=$A15)*(Frontline!G$4:G$43))</f>
        <v>721982.99000000011</v>
      </c>
      <c r="G15" s="53" cm="1">
        <f t="array" ref="G15">SUMPRODUCT((Frontline!$B$4:$B$43=$A15)*(Frontline!H$4:H$43))</f>
        <v>439248.29999999993</v>
      </c>
      <c r="H15" s="17">
        <f t="shared" si="1"/>
        <v>0.60839148024803169</v>
      </c>
      <c r="I15" s="52" cm="1">
        <f t="array" ref="I15">SUMPRODUCT((Frontline!$B$4:$B$43=$A15)*(Frontline!J$4:J$43))</f>
        <v>1082974.4849999999</v>
      </c>
      <c r="J15" s="53" cm="1">
        <f t="array" ref="J15">SUMPRODUCT((Frontline!$B$4:$B$43=$A15)*(Frontline!K$4:K$43))</f>
        <v>1195285.08</v>
      </c>
      <c r="K15" s="17">
        <f t="shared" si="2"/>
        <v>1.1037056704064456</v>
      </c>
      <c r="L15" s="52" cm="1">
        <f t="array" ref="L15">SUMPRODUCT((Frontline!$B$4:$B$43=$A15)*(Frontline!M$4:M$43))</f>
        <v>721982.99000000011</v>
      </c>
      <c r="M15" s="53" cm="1">
        <f t="array" ref="M15">SUMPRODUCT((Frontline!$B$4:$B$43=$A15)*(Frontline!N$4:N$43))</f>
        <v>175967.97</v>
      </c>
      <c r="N15" s="17">
        <f t="shared" si="3"/>
        <v>0.24372869227847041</v>
      </c>
      <c r="O15" s="52" cm="1">
        <f t="array" ref="O15">SUMPRODUCT((Frontline!$B$4:$B$43=$A15)*(Frontline!P$4:P$43))</f>
        <v>541487.24249999993</v>
      </c>
      <c r="P15" s="53" cm="1">
        <f t="array" ref="P15">SUMPRODUCT((Frontline!$B$4:$B$43=$A15)*(Frontline!Q$4:Q$43))</f>
        <v>448941.57999999996</v>
      </c>
      <c r="Q15" s="17">
        <f t="shared" si="4"/>
        <v>0.82908985616590958</v>
      </c>
      <c r="R15" s="67" cm="1">
        <f t="array" ref="R15">SUMPRODUCT((Frontline!$B$4:$B$43=$A15)*(Frontline!S$4:S$43))</f>
        <v>3068427.7075</v>
      </c>
      <c r="S15" s="68" cm="1">
        <f t="array" ref="S15">SUMPRODUCT((Frontline!$B$4:$B$43=$A15)*(Frontline!T$4:T$43))</f>
        <v>2259442.9299999997</v>
      </c>
      <c r="T15" s="38">
        <f t="shared" si="5"/>
        <v>0.73635201653190641</v>
      </c>
      <c r="U15" s="41">
        <f t="shared" si="0"/>
        <v>80694.390357142853</v>
      </c>
    </row>
    <row r="16" spans="1:22" x14ac:dyDescent="0.3">
      <c r="A16" s="31" t="s">
        <v>94</v>
      </c>
      <c r="B16" s="32" t="s">
        <v>94</v>
      </c>
      <c r="C16" s="33" cm="1">
        <f t="array" ref="C16">SUMPRODUCT((Frontline!$B$4:$B$43=$A16)*(Frontline!D$4:D$43))</f>
        <v>1</v>
      </c>
      <c r="D16" s="33" cm="1">
        <f t="array" ref="D16">SUMPRODUCT((Frontline!$B$4:$B$43=$A16)*(Frontline!E$4:E$43))</f>
        <v>0</v>
      </c>
      <c r="E16" s="33" cm="1">
        <f t="array" ref="E16">SUMPRODUCT((Frontline!$B$4:$B$43=$A16)*(Frontline!F$4:F$43))</f>
        <v>1</v>
      </c>
      <c r="F16" s="18" cm="1">
        <f t="array" ref="F16">SUMPRODUCT((Frontline!$B$4:$B$43=$A16)*(Frontline!G$4:G$43))</f>
        <v>0</v>
      </c>
      <c r="G16" s="54" cm="1">
        <f t="array" ref="G16">SUMPRODUCT((Frontline!$B$4:$B$43=$A16)*(Frontline!H$4:H$43))</f>
        <v>0</v>
      </c>
      <c r="H16" s="19">
        <f t="shared" si="1"/>
        <v>0</v>
      </c>
      <c r="I16" s="18" cm="1">
        <f t="array" ref="I16">SUMPRODUCT((Frontline!$B$4:$B$43=$A16)*(Frontline!J$4:J$43))</f>
        <v>0</v>
      </c>
      <c r="J16" s="54" cm="1">
        <f t="array" ref="J16">SUMPRODUCT((Frontline!$B$4:$B$43=$A16)*(Frontline!K$4:K$43))</f>
        <v>0</v>
      </c>
      <c r="K16" s="19">
        <f t="shared" si="2"/>
        <v>0</v>
      </c>
      <c r="L16" s="18" cm="1">
        <f t="array" ref="L16">SUMPRODUCT((Frontline!$B$4:$B$43=$A16)*(Frontline!M$4:M$43))</f>
        <v>0</v>
      </c>
      <c r="M16" s="54" cm="1">
        <f t="array" ref="M16">SUMPRODUCT((Frontline!$B$4:$B$43=$A16)*(Frontline!N$4:N$43))</f>
        <v>0</v>
      </c>
      <c r="N16" s="19">
        <f t="shared" si="3"/>
        <v>0</v>
      </c>
      <c r="O16" s="18" cm="1">
        <f t="array" ref="O16">SUMPRODUCT((Frontline!$B$4:$B$43=$A16)*(Frontline!P$4:P$43))</f>
        <v>0</v>
      </c>
      <c r="P16" s="54" cm="1">
        <f t="array" ref="P16">SUMPRODUCT((Frontline!$B$4:$B$43=$A16)*(Frontline!Q$4:Q$43))</f>
        <v>0</v>
      </c>
      <c r="Q16" s="19">
        <f t="shared" si="4"/>
        <v>0</v>
      </c>
      <c r="R16" s="34" cm="1">
        <f t="array" ref="R16">SUMPRODUCT((Frontline!$B$4:$B$43=$A16)*(Frontline!S$4:S$43))</f>
        <v>0</v>
      </c>
      <c r="S16" s="69" cm="1">
        <f t="array" ref="S16">SUMPRODUCT((Frontline!$B$4:$B$43=$A16)*(Frontline!T$4:T$43))</f>
        <v>0</v>
      </c>
      <c r="T16" s="39">
        <f t="shared" si="5"/>
        <v>0</v>
      </c>
      <c r="U16" s="42">
        <f t="shared" si="0"/>
        <v>0</v>
      </c>
    </row>
    <row r="17" spans="1:22" x14ac:dyDescent="0.3">
      <c r="B17" s="57" t="s">
        <v>5</v>
      </c>
      <c r="C17" s="58">
        <f>SUM(C3:C16)</f>
        <v>87</v>
      </c>
      <c r="D17" s="58">
        <f t="shared" ref="D17:E17" si="6">SUM(D3:D16)</f>
        <v>27</v>
      </c>
      <c r="E17" s="58">
        <f t="shared" si="6"/>
        <v>114</v>
      </c>
      <c r="F17" s="59">
        <f t="shared" ref="F17" si="7">SUM(F3:F16)</f>
        <v>10791409.470000001</v>
      </c>
      <c r="G17" s="60">
        <f t="shared" ref="G17" si="8">SUM(G3:G16)</f>
        <v>10715024.470000003</v>
      </c>
      <c r="H17" s="61">
        <f t="shared" si="1"/>
        <v>0.99292168458510011</v>
      </c>
      <c r="I17" s="59">
        <f t="shared" ref="I17" si="9">SUM(I3:I16)</f>
        <v>16187114.204999998</v>
      </c>
      <c r="J17" s="60">
        <f t="shared" ref="J17" si="10">SUM(J3:J16)</f>
        <v>8502740.5</v>
      </c>
      <c r="K17" s="61">
        <f t="shared" si="2"/>
        <v>0.52527834129777184</v>
      </c>
      <c r="L17" s="59">
        <f t="shared" ref="L17" si="11">SUM(L3:L16)</f>
        <v>10791409.470000001</v>
      </c>
      <c r="M17" s="60">
        <f t="shared" ref="M17" si="12">SUM(M3:M16)</f>
        <v>4134632.1500000004</v>
      </c>
      <c r="N17" s="61">
        <f t="shared" si="3"/>
        <v>0.38314106804066994</v>
      </c>
      <c r="O17" s="59">
        <f t="shared" ref="O17" si="13">SUM(O3:O16)</f>
        <v>8093557.1024999991</v>
      </c>
      <c r="P17" s="60">
        <f t="shared" ref="P17" si="14">SUM(P3:P16)</f>
        <v>7495760.8799999999</v>
      </c>
      <c r="Q17" s="61">
        <f t="shared" si="4"/>
        <v>0.92613924694305949</v>
      </c>
      <c r="R17" s="59">
        <f t="shared" ref="R17" si="15">SUM(R3:R16)</f>
        <v>45863490.247500002</v>
      </c>
      <c r="S17" s="60">
        <f t="shared" ref="S17" si="16">SUM(S3:S16)</f>
        <v>30848158</v>
      </c>
      <c r="T17" s="62">
        <f t="shared" si="5"/>
        <v>0.67260816465405227</v>
      </c>
      <c r="U17" s="64">
        <f t="shared" ref="U17" si="17">+S17/$E17/$E$1</f>
        <v>67649.469298245618</v>
      </c>
    </row>
    <row r="18" spans="1:22" x14ac:dyDescent="0.3">
      <c r="F18" s="3"/>
      <c r="I18" s="3"/>
      <c r="L18" s="3"/>
      <c r="O18" s="3"/>
      <c r="R18" s="3"/>
    </row>
    <row r="19" spans="1:22" s="9" customFormat="1" ht="30.75" customHeight="1" x14ac:dyDescent="0.3">
      <c r="A19"/>
      <c r="B19" s="21" t="s">
        <v>2</v>
      </c>
      <c r="C19" s="22" t="s">
        <v>3</v>
      </c>
      <c r="D19" s="22" t="s">
        <v>4</v>
      </c>
      <c r="E19" s="22" t="s">
        <v>5</v>
      </c>
      <c r="F19" s="36" t="s">
        <v>72</v>
      </c>
      <c r="G19" s="36" t="s">
        <v>75</v>
      </c>
      <c r="H19" s="37" t="s">
        <v>74</v>
      </c>
      <c r="I19" s="36" t="s">
        <v>76</v>
      </c>
      <c r="J19" s="36" t="s">
        <v>80</v>
      </c>
      <c r="K19" s="37" t="s">
        <v>74</v>
      </c>
      <c r="L19" s="36" t="s">
        <v>83</v>
      </c>
      <c r="M19" s="36" t="s">
        <v>84</v>
      </c>
      <c r="N19" s="37" t="s">
        <v>74</v>
      </c>
      <c r="O19" s="36" t="s">
        <v>87</v>
      </c>
      <c r="P19" s="36" t="s">
        <v>88</v>
      </c>
      <c r="Q19" s="37" t="s">
        <v>74</v>
      </c>
      <c r="R19" s="35" t="s">
        <v>91</v>
      </c>
      <c r="S19" s="36" t="s">
        <v>92</v>
      </c>
      <c r="T19" s="36" t="s">
        <v>74</v>
      </c>
      <c r="U19" s="37" t="s">
        <v>93</v>
      </c>
      <c r="V19" s="11"/>
    </row>
    <row r="20" spans="1:22" x14ac:dyDescent="0.3">
      <c r="B20" t="str" cm="1">
        <f t="array" ref="B20:B24">_xlfn.UNIQUE(B3:B16)</f>
        <v>CHENNAI SM</v>
      </c>
      <c r="C20" s="2" cm="1">
        <f t="array" ref="C20">SUMPRODUCT(($B$3:$B$16=$B20)*(C$3:C$16))</f>
        <v>24</v>
      </c>
      <c r="D20" s="2" cm="1">
        <f t="array" ref="D20">SUMPRODUCT(($B$3:$B$16=$B20)*(D$3:D$16))</f>
        <v>9</v>
      </c>
      <c r="E20" s="2" cm="1">
        <f t="array" ref="E20">SUMPRODUCT(($B$3:$B$16=$B20)*(E$3:E$16))</f>
        <v>33</v>
      </c>
      <c r="F20" s="56" cm="1">
        <f t="array" ref="F20">SUMPRODUCT(($B$3:$B$16=$B20)*(F$3:F$16))</f>
        <v>3194615</v>
      </c>
      <c r="G20" s="48" cm="1">
        <f t="array" ref="G20">SUMPRODUCT(($B$3:$B$16=$B20)*(G$3:G$16))</f>
        <v>2997898.54</v>
      </c>
      <c r="H20" s="47">
        <f t="shared" ref="H20:H25" si="18">IFERROR(G20/F20,0)</f>
        <v>0.93842248283439478</v>
      </c>
      <c r="I20" s="56" cm="1">
        <f t="array" ref="I20">SUMPRODUCT(($B$3:$B$16=$B20)*(I$3:I$16))</f>
        <v>4791922.5</v>
      </c>
      <c r="J20" s="48" cm="1">
        <f t="array" ref="J20">SUMPRODUCT(($B$3:$B$16=$B20)*(J$3:J$16))</f>
        <v>1944829.7300000002</v>
      </c>
      <c r="K20" s="47">
        <f t="shared" ref="K20:K25" si="19">IFERROR(J20/I20,0)</f>
        <v>0.40585583969690664</v>
      </c>
      <c r="L20" s="56" cm="1">
        <f t="array" ref="L20">SUMPRODUCT(($B$3:$B$16=$B20)*(L$3:L$16))</f>
        <v>3194615</v>
      </c>
      <c r="M20" s="48" cm="1">
        <f t="array" ref="M20">SUMPRODUCT(($B$3:$B$16=$B20)*(M$3:M$16))</f>
        <v>917875.81</v>
      </c>
      <c r="N20" s="47">
        <f t="shared" ref="N20:N25" si="20">IFERROR(M20/L20,0)</f>
        <v>0.28731969580058947</v>
      </c>
      <c r="O20" s="56" cm="1">
        <f t="array" ref="O20">SUMPRODUCT(($B$3:$B$16=$B20)*(O$3:O$16))</f>
        <v>2395961.25</v>
      </c>
      <c r="P20" s="48" cm="1">
        <f t="array" ref="P20">SUMPRODUCT(($B$3:$B$16=$B20)*(P$3:P$16))</f>
        <v>1639265.92</v>
      </c>
      <c r="Q20" s="47">
        <f t="shared" ref="Q20:Q25" si="21">IFERROR(P20/O20,0)</f>
        <v>0.68417881132259539</v>
      </c>
      <c r="R20" s="13" cm="1">
        <f t="array" ref="R20">SUMPRODUCT(($B$3:$B$16=$B20)*(R$3:R$16))</f>
        <v>13577113.75</v>
      </c>
      <c r="S20" s="14" cm="1">
        <f t="array" ref="S20">SUMPRODUCT(($B$3:$B$16=$B20)*(S$3:S$16))</f>
        <v>7499870</v>
      </c>
      <c r="T20" s="38">
        <f t="shared" ref="T20:T25" si="22">IFERROR(S20/R20,0)</f>
        <v>0.55239059921700961</v>
      </c>
      <c r="U20" s="63">
        <f>+S20/$E20/$E$1</f>
        <v>56817.196969696968</v>
      </c>
    </row>
    <row r="21" spans="1:22" x14ac:dyDescent="0.3">
      <c r="B21" t="str">
        <v>DELHI SM</v>
      </c>
      <c r="C21" s="2" cm="1">
        <f t="array" ref="C21">SUMPRODUCT(($B$3:$B$16=$B21)*(C$3:C$16))</f>
        <v>21</v>
      </c>
      <c r="D21" s="2" cm="1">
        <f t="array" ref="D21">SUMPRODUCT(($B$3:$B$16=$B21)*(D$3:D$16))</f>
        <v>5</v>
      </c>
      <c r="E21" s="2" cm="1">
        <f t="array" ref="E21">SUMPRODUCT(($B$3:$B$16=$B21)*(E$3:E$16))</f>
        <v>26</v>
      </c>
      <c r="F21" s="13" cm="1">
        <f t="array" ref="F21">SUMPRODUCT(($B$3:$B$16=$B21)*(F$3:F$16))</f>
        <v>2479021.2400000002</v>
      </c>
      <c r="G21" s="14" cm="1">
        <f t="array" ref="G21">SUMPRODUCT(($B$3:$B$16=$B21)*(G$3:G$16))</f>
        <v>2232937.34</v>
      </c>
      <c r="H21" s="17">
        <f t="shared" si="18"/>
        <v>0.90073344430078361</v>
      </c>
      <c r="I21" s="13" cm="1">
        <f t="array" ref="I21">SUMPRODUCT(($B$3:$B$16=$B21)*(I$3:I$16))</f>
        <v>3718531.8600000003</v>
      </c>
      <c r="J21" s="14" cm="1">
        <f t="array" ref="J21">SUMPRODUCT(($B$3:$B$16=$B21)*(J$3:J$16))</f>
        <v>1951281.96</v>
      </c>
      <c r="K21" s="17">
        <f t="shared" si="19"/>
        <v>0.5247452579309082</v>
      </c>
      <c r="L21" s="13" cm="1">
        <f t="array" ref="L21">SUMPRODUCT(($B$3:$B$16=$B21)*(L$3:L$16))</f>
        <v>2479021.2400000002</v>
      </c>
      <c r="M21" s="14" cm="1">
        <f t="array" ref="M21">SUMPRODUCT(($B$3:$B$16=$B21)*(M$3:M$16))</f>
        <v>1241942.51</v>
      </c>
      <c r="N21" s="17">
        <f t="shared" si="20"/>
        <v>0.50098098796442736</v>
      </c>
      <c r="O21" s="13" cm="1">
        <f t="array" ref="O21">SUMPRODUCT(($B$3:$B$16=$B21)*(O$3:O$16))</f>
        <v>1859265.9300000002</v>
      </c>
      <c r="P21" s="14" cm="1">
        <f t="array" ref="P21">SUMPRODUCT(($B$3:$B$16=$B21)*(P$3:P$16))</f>
        <v>1934024.0299999998</v>
      </c>
      <c r="Q21" s="17">
        <f t="shared" si="21"/>
        <v>1.0402083955790011</v>
      </c>
      <c r="R21" s="13" cm="1">
        <f t="array" ref="R21">SUMPRODUCT(($B$3:$B$16=$B21)*(R$3:R$16))</f>
        <v>10535840.27</v>
      </c>
      <c r="S21" s="14" cm="1">
        <f t="array" ref="S21">SUMPRODUCT(($B$3:$B$16=$B21)*(S$3:S$16))</f>
        <v>7360185.8399999999</v>
      </c>
      <c r="T21" s="38">
        <f t="shared" si="22"/>
        <v>0.69858555666960587</v>
      </c>
      <c r="U21" s="63">
        <f t="shared" ref="U21:U25" si="23">+S21/$E21/$E$1</f>
        <v>70771.017692307694</v>
      </c>
    </row>
    <row r="22" spans="1:22" x14ac:dyDescent="0.3">
      <c r="B22" t="str">
        <v>KOLKATA SM</v>
      </c>
      <c r="C22" s="2" cm="1">
        <f t="array" ref="C22">SUMPRODUCT(($B$3:$B$16=$B22)*(C$3:C$16))</f>
        <v>7</v>
      </c>
      <c r="D22" s="2" cm="1">
        <f t="array" ref="D22">SUMPRODUCT(($B$3:$B$16=$B22)*(D$3:D$16))</f>
        <v>4</v>
      </c>
      <c r="E22" s="2" cm="1">
        <f t="array" ref="E22">SUMPRODUCT(($B$3:$B$16=$B22)*(E$3:E$16))</f>
        <v>11</v>
      </c>
      <c r="F22" s="13" cm="1">
        <f t="array" ref="F22">SUMPRODUCT(($B$3:$B$16=$B22)*(F$3:F$16))</f>
        <v>1098947.56</v>
      </c>
      <c r="G22" s="14" cm="1">
        <f t="array" ref="G22">SUMPRODUCT(($B$3:$B$16=$B22)*(G$3:G$16))</f>
        <v>1514886.85</v>
      </c>
      <c r="H22" s="17">
        <f t="shared" si="18"/>
        <v>1.3784887515469801</v>
      </c>
      <c r="I22" s="13" cm="1">
        <f t="array" ref="I22">SUMPRODUCT(($B$3:$B$16=$B22)*(I$3:I$16))</f>
        <v>1648421.34</v>
      </c>
      <c r="J22" s="14" cm="1">
        <f t="array" ref="J22">SUMPRODUCT(($B$3:$B$16=$B22)*(J$3:J$16))</f>
        <v>609502.03999999992</v>
      </c>
      <c r="K22" s="17">
        <f t="shared" si="19"/>
        <v>0.36974893809613013</v>
      </c>
      <c r="L22" s="13" cm="1">
        <f t="array" ref="L22">SUMPRODUCT(($B$3:$B$16=$B22)*(L$3:L$16))</f>
        <v>1098947.56</v>
      </c>
      <c r="M22" s="14" cm="1">
        <f t="array" ref="M22">SUMPRODUCT(($B$3:$B$16=$B22)*(M$3:M$16))</f>
        <v>500382.54000000004</v>
      </c>
      <c r="N22" s="17">
        <f t="shared" si="20"/>
        <v>0.45532886027791902</v>
      </c>
      <c r="O22" s="13" cm="1">
        <f t="array" ref="O22">SUMPRODUCT(($B$3:$B$16=$B22)*(O$3:O$16))</f>
        <v>824210.67</v>
      </c>
      <c r="P22" s="14" cm="1">
        <f t="array" ref="P22">SUMPRODUCT(($B$3:$B$16=$B22)*(P$3:P$16))</f>
        <v>1067295.6599999999</v>
      </c>
      <c r="Q22" s="17">
        <f t="shared" si="21"/>
        <v>1.2949306516500203</v>
      </c>
      <c r="R22" s="13" cm="1">
        <f t="array" ref="R22">SUMPRODUCT(($B$3:$B$16=$B22)*(R$3:R$16))</f>
        <v>4670527.1300000008</v>
      </c>
      <c r="S22" s="14" cm="1">
        <f t="array" ref="S22">SUMPRODUCT(($B$3:$B$16=$B22)*(S$3:S$16))</f>
        <v>3692067.0900000003</v>
      </c>
      <c r="T22" s="38">
        <f t="shared" si="22"/>
        <v>0.79050329593096691</v>
      </c>
      <c r="U22" s="63">
        <f t="shared" si="23"/>
        <v>83910.615681818192</v>
      </c>
    </row>
    <row r="23" spans="1:22" x14ac:dyDescent="0.3">
      <c r="B23" t="str">
        <v>MUMBAI SM</v>
      </c>
      <c r="C23" s="2" cm="1">
        <f t="array" ref="C23">SUMPRODUCT(($B$3:$B$16=$B23)*(C$3:C$16))</f>
        <v>34</v>
      </c>
      <c r="D23" s="2" cm="1">
        <f t="array" ref="D23">SUMPRODUCT(($B$3:$B$16=$B23)*(D$3:D$16))</f>
        <v>9</v>
      </c>
      <c r="E23" s="2" cm="1">
        <f t="array" ref="E23">SUMPRODUCT(($B$3:$B$16=$B23)*(E$3:E$16))</f>
        <v>43</v>
      </c>
      <c r="F23" s="13" cm="1">
        <f t="array" ref="F23">SUMPRODUCT(($B$3:$B$16=$B23)*(F$3:F$16))</f>
        <v>4018825.6700000004</v>
      </c>
      <c r="G23" s="14" cm="1">
        <f t="array" ref="G23">SUMPRODUCT(($B$3:$B$16=$B23)*(G$3:G$16))</f>
        <v>3969301.7399999998</v>
      </c>
      <c r="H23" s="17">
        <f t="shared" si="18"/>
        <v>0.98767701461407242</v>
      </c>
      <c r="I23" s="13" cm="1">
        <f t="array" ref="I23">SUMPRODUCT(($B$3:$B$16=$B23)*(I$3:I$16))</f>
        <v>6028238.5050000008</v>
      </c>
      <c r="J23" s="14" cm="1">
        <f t="array" ref="J23">SUMPRODUCT(($B$3:$B$16=$B23)*(J$3:J$16))</f>
        <v>3997126.7700000005</v>
      </c>
      <c r="K23" s="17">
        <f t="shared" si="19"/>
        <v>0.66306712428260173</v>
      </c>
      <c r="L23" s="13" cm="1">
        <f t="array" ref="L23">SUMPRODUCT(($B$3:$B$16=$B23)*(L$3:L$16))</f>
        <v>4018825.6700000004</v>
      </c>
      <c r="M23" s="14" cm="1">
        <f t="array" ref="M23">SUMPRODUCT(($B$3:$B$16=$B23)*(M$3:M$16))</f>
        <v>1474431.29</v>
      </c>
      <c r="N23" s="17">
        <f t="shared" si="20"/>
        <v>0.36688112674466916</v>
      </c>
      <c r="O23" s="13" cm="1">
        <f t="array" ref="O23">SUMPRODUCT(($B$3:$B$16=$B23)*(O$3:O$16))</f>
        <v>3014119.2525000004</v>
      </c>
      <c r="P23" s="14" cm="1">
        <f t="array" ref="P23">SUMPRODUCT(($B$3:$B$16=$B23)*(P$3:P$16))</f>
        <v>2855175.27</v>
      </c>
      <c r="Q23" s="17">
        <f t="shared" si="21"/>
        <v>0.94726685668851107</v>
      </c>
      <c r="R23" s="13" cm="1">
        <f t="array" ref="R23">SUMPRODUCT(($B$3:$B$16=$B23)*(R$3:R$16))</f>
        <v>17080009.0975</v>
      </c>
      <c r="S23" s="14" cm="1">
        <f t="array" ref="S23">SUMPRODUCT(($B$3:$B$16=$B23)*(S$3:S$16))</f>
        <v>12296035.07</v>
      </c>
      <c r="T23" s="38">
        <f t="shared" si="22"/>
        <v>0.71990799301153596</v>
      </c>
      <c r="U23" s="63">
        <f t="shared" si="23"/>
        <v>71488.575988372089</v>
      </c>
    </row>
    <row r="24" spans="1:22" x14ac:dyDescent="0.3">
      <c r="B24" t="str">
        <v>HO</v>
      </c>
      <c r="C24" s="2" cm="1">
        <f t="array" ref="C24">SUMPRODUCT(($B$3:$B$16=$B24)*(C$3:C$16))</f>
        <v>1</v>
      </c>
      <c r="D24" s="2" cm="1">
        <f t="array" ref="D24">SUMPRODUCT(($B$3:$B$16=$B24)*(D$3:D$16))</f>
        <v>0</v>
      </c>
      <c r="E24" s="2" cm="1">
        <f t="array" ref="E24">SUMPRODUCT(($B$3:$B$16=$B24)*(E$3:E$16))</f>
        <v>1</v>
      </c>
      <c r="F24" s="13" cm="1">
        <f t="array" ref="F24">SUMPRODUCT(($B$3:$B$16=$B24)*(F$3:F$16))</f>
        <v>0</v>
      </c>
      <c r="G24" s="14" cm="1">
        <f t="array" ref="G24">SUMPRODUCT(($B$3:$B$16=$B24)*(G$3:G$16))</f>
        <v>0</v>
      </c>
      <c r="H24" s="17">
        <f t="shared" si="18"/>
        <v>0</v>
      </c>
      <c r="I24" s="13" cm="1">
        <f t="array" ref="I24">SUMPRODUCT(($B$3:$B$16=$B24)*(I$3:I$16))</f>
        <v>0</v>
      </c>
      <c r="J24" s="14" cm="1">
        <f t="array" ref="J24">SUMPRODUCT(($B$3:$B$16=$B24)*(J$3:J$16))</f>
        <v>0</v>
      </c>
      <c r="K24" s="17">
        <f t="shared" si="19"/>
        <v>0</v>
      </c>
      <c r="L24" s="13" cm="1">
        <f t="array" ref="L24">SUMPRODUCT(($B$3:$B$16=$B24)*(L$3:L$16))</f>
        <v>0</v>
      </c>
      <c r="M24" s="14" cm="1">
        <f t="array" ref="M24">SUMPRODUCT(($B$3:$B$16=$B24)*(M$3:M$16))</f>
        <v>0</v>
      </c>
      <c r="N24" s="17">
        <f t="shared" si="20"/>
        <v>0</v>
      </c>
      <c r="O24" s="13" cm="1">
        <f t="array" ref="O24">SUMPRODUCT(($B$3:$B$16=$B24)*(O$3:O$16))</f>
        <v>0</v>
      </c>
      <c r="P24" s="14" cm="1">
        <f t="array" ref="P24">SUMPRODUCT(($B$3:$B$16=$B24)*(P$3:P$16))</f>
        <v>0</v>
      </c>
      <c r="Q24" s="17">
        <f t="shared" si="21"/>
        <v>0</v>
      </c>
      <c r="R24" s="13" cm="1">
        <f t="array" ref="R24">SUMPRODUCT(($B$3:$B$16=$B24)*(R$3:R$16))</f>
        <v>0</v>
      </c>
      <c r="S24" s="14" cm="1">
        <f t="array" ref="S24">SUMPRODUCT(($B$3:$B$16=$B24)*(S$3:S$16))</f>
        <v>0</v>
      </c>
      <c r="T24" s="38">
        <f t="shared" si="22"/>
        <v>0</v>
      </c>
      <c r="U24" s="63">
        <f t="shared" si="23"/>
        <v>0</v>
      </c>
    </row>
    <row r="25" spans="1:22" x14ac:dyDescent="0.3">
      <c r="B25" s="57" t="s">
        <v>5</v>
      </c>
      <c r="C25" s="58">
        <f>SUM(C20:C24)</f>
        <v>87</v>
      </c>
      <c r="D25" s="58">
        <f t="shared" ref="D25:E25" si="24">SUM(D20:D24)</f>
        <v>27</v>
      </c>
      <c r="E25" s="58">
        <f t="shared" si="24"/>
        <v>114</v>
      </c>
      <c r="F25" s="59">
        <f>SUM(F20:F24)</f>
        <v>10791409.470000001</v>
      </c>
      <c r="G25" s="60">
        <f>SUM(G20:G24)</f>
        <v>10715024.470000001</v>
      </c>
      <c r="H25" s="61">
        <f t="shared" si="18"/>
        <v>0.99292168458509988</v>
      </c>
      <c r="I25" s="59">
        <f>SUM(I20:I24)</f>
        <v>16187114.205</v>
      </c>
      <c r="J25" s="60">
        <f>SUM(J20:J24)</f>
        <v>8502740.5</v>
      </c>
      <c r="K25" s="61">
        <f t="shared" si="19"/>
        <v>0.52527834129777184</v>
      </c>
      <c r="L25" s="59">
        <f>SUM(L20:L24)</f>
        <v>10791409.470000001</v>
      </c>
      <c r="M25" s="60">
        <f>SUM(M20:M24)</f>
        <v>4134632.1500000004</v>
      </c>
      <c r="N25" s="61">
        <f t="shared" si="20"/>
        <v>0.38314106804066994</v>
      </c>
      <c r="O25" s="59">
        <f>SUM(O20:O24)</f>
        <v>8093557.1025</v>
      </c>
      <c r="P25" s="60">
        <f>SUM(P20:P24)</f>
        <v>7495760.879999999</v>
      </c>
      <c r="Q25" s="61">
        <f t="shared" si="21"/>
        <v>0.92613924694305927</v>
      </c>
      <c r="R25" s="59">
        <f>SUM(R20:R24)</f>
        <v>45863490.247500002</v>
      </c>
      <c r="S25" s="60">
        <f>SUM(S20:S24)</f>
        <v>30848158</v>
      </c>
      <c r="T25" s="62">
        <f t="shared" si="22"/>
        <v>0.67260816465405227</v>
      </c>
      <c r="U25" s="64">
        <f t="shared" si="23"/>
        <v>67649.469298245618</v>
      </c>
    </row>
    <row r="26" spans="1:22" x14ac:dyDescent="0.3">
      <c r="F26"/>
    </row>
    <row r="27" spans="1:22" x14ac:dyDescent="0.3">
      <c r="F27"/>
    </row>
    <row r="28" spans="1:22" x14ac:dyDescent="0.3">
      <c r="F28"/>
    </row>
    <row r="29" spans="1:22" x14ac:dyDescent="0.3">
      <c r="F29"/>
    </row>
    <row r="30" spans="1:22" x14ac:dyDescent="0.3">
      <c r="F30"/>
    </row>
    <row r="31" spans="1:22" x14ac:dyDescent="0.3">
      <c r="F31"/>
    </row>
    <row r="32" spans="1:22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  <row r="117" spans="6:6" x14ac:dyDescent="0.3">
      <c r="F117"/>
    </row>
    <row r="118" spans="6:6" x14ac:dyDescent="0.3">
      <c r="F118"/>
    </row>
    <row r="119" spans="6:6" x14ac:dyDescent="0.3">
      <c r="F119"/>
    </row>
    <row r="120" spans="6:6" x14ac:dyDescent="0.3">
      <c r="F120"/>
    </row>
    <row r="121" spans="6:6" x14ac:dyDescent="0.3">
      <c r="F121"/>
    </row>
  </sheetData>
  <autoFilter ref="A2:T43" xr:uid="{C8A94CAE-D9F7-4C12-BEED-32E5D015582E}"/>
  <conditionalFormatting sqref="T3:T15">
    <cfRule type="top10" dxfId="1" priority="2" rank="3"/>
  </conditionalFormatting>
  <conditionalFormatting sqref="U3:U15">
    <cfRule type="top10" dxfId="0" priority="1" bottom="1" rank="3"/>
  </conditionalFormatting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Frontline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Chavan</dc:creator>
  <cp:lastModifiedBy>Vishwas Chavan</cp:lastModifiedBy>
  <dcterms:created xsi:type="dcterms:W3CDTF">2022-08-28T08:24:50Z</dcterms:created>
  <dcterms:modified xsi:type="dcterms:W3CDTF">2022-12-01T08:02:36Z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2022-12-01T08:02:36Z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154475fe-573b-49be-8412-bb80771f0346</vt:lpwstr>
  </property>
  <property fmtid="{D5CDD505-2E9C-101B-9397-08002B2CF9AE}" pid="8" name="MSIP_Label_2c76c141-ac86-40e5-abf2-c6f60e474cee_ContentBits">
    <vt:lpwstr>2</vt:lpwstr>
  </property>
</Properties>
</file>