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32" windowHeight="10476" activeTab="1"/>
  </bookViews>
  <sheets>
    <sheet name="epsp" sheetId="5" r:id="rId1"/>
    <sheet name="psp" sheetId="3" r:id="rId2"/>
    <sheet name="stp" sheetId="4" r:id="rId3"/>
    <sheet name="tau_syn" sheetId="2" r:id="rId4"/>
    <sheet name="gap" sheetId="1" r:id="rId5"/>
  </sheets>
  <calcPr calcId="144525"/>
</workbook>
</file>

<file path=xl/comments1.xml><?xml version="1.0" encoding="utf-8"?>
<comments xmlns="http://schemas.openxmlformats.org/spreadsheetml/2006/main">
  <authors>
    <author>hanjia</author>
  </authors>
  <commentList>
    <comment ref="B4" authorId="0">
      <text>
        <r>
          <rPr>
            <b/>
            <sz val="9"/>
            <rFont val="Times New Roman"/>
            <charset val="0"/>
          </rPr>
          <t>hanjia:</t>
        </r>
        <r>
          <rPr>
            <sz val="9"/>
            <rFont val="Times New Roman"/>
            <charset val="0"/>
          </rPr>
          <t xml:space="preserve">
1</t>
        </r>
      </text>
    </comment>
    <comment ref="C4" authorId="0">
      <text>
        <r>
          <rPr>
            <b/>
            <sz val="9"/>
            <rFont val="Times New Roman"/>
            <charset val="0"/>
          </rPr>
          <t>hanjia:</t>
        </r>
        <r>
          <rPr>
            <sz val="9"/>
            <rFont val="Times New Roman"/>
            <charset val="0"/>
          </rPr>
          <t xml:space="preserve">
3</t>
        </r>
      </text>
    </comment>
    <comment ref="B5" authorId="0">
      <text>
        <r>
          <rPr>
            <b/>
            <sz val="9"/>
            <rFont val="Times New Roman"/>
            <charset val="0"/>
          </rPr>
          <t>hanjia:</t>
        </r>
        <r>
          <rPr>
            <sz val="9"/>
            <rFont val="Times New Roman"/>
            <charset val="0"/>
          </rPr>
          <t xml:space="preserve">
2</t>
        </r>
      </text>
    </comment>
  </commentList>
</comments>
</file>

<file path=xl/sharedStrings.xml><?xml version="1.0" encoding="utf-8"?>
<sst xmlns="http://schemas.openxmlformats.org/spreadsheetml/2006/main" count="381" uniqueCount="172">
  <si>
    <t xml:space="preserve">Lefort et al., 2009, The Excitatory Neuronal Network of the C2 Barrel Column in Mouse Primary Somatosensory Cortex
</t>
  </si>
  <si>
    <t>grey: estimated</t>
  </si>
  <si>
    <t>uEPSP mean</t>
  </si>
  <si>
    <t>L2/3</t>
  </si>
  <si>
    <t>L4</t>
  </si>
  <si>
    <t>L5</t>
  </si>
  <si>
    <t>L6</t>
  </si>
  <si>
    <t>average:</t>
  </si>
  <si>
    <t>uEPSP std</t>
  </si>
  <si>
    <t>sd ratios</t>
  </si>
  <si>
    <t>raw data</t>
  </si>
  <si>
    <t>mean</t>
  </si>
  <si>
    <t>L2</t>
  </si>
  <si>
    <t>L3</t>
  </si>
  <si>
    <t>L5a</t>
  </si>
  <si>
    <t>L5b</t>
  </si>
  <si>
    <t>std^2</t>
  </si>
  <si>
    <t>SEM</t>
  </si>
  <si>
    <t>sample n</t>
  </si>
  <si>
    <t>average EPSP</t>
  </si>
  <si>
    <t>n-1</t>
  </si>
  <si>
    <t>pooled s.d.</t>
  </si>
  <si>
    <t>relative:</t>
  </si>
  <si>
    <t>Cell-type-specific PSPs</t>
  </si>
  <si>
    <t>PSP amp. mean</t>
  </si>
  <si>
    <t>Exc</t>
  </si>
  <si>
    <t>PV</t>
  </si>
  <si>
    <t>SOM</t>
  </si>
  <si>
    <t>VIP</t>
  </si>
  <si>
    <t>PSP amp. sd</t>
  </si>
  <si>
    <t>sd/mean</t>
  </si>
  <si>
    <t>data from:</t>
  </si>
  <si>
    <t>1. In Vivo Monosynaptic Excitatory Transmission between Layer 2 Cortical Pyramidal Neurons</t>
  </si>
  <si>
    <t>2. In Vivo Measurement of Cell-Type-Specific Synaptic Connectivity and Synaptic Transmission in Layer 2/3 Mouse Barrel Cortex</t>
  </si>
  <si>
    <t xml:space="preserve">3. Short-Term Plasticity of Unitary Inhibitory-to-Inhibitory
Synapses Depends on the Presynaptic Interneuron Subtype
</t>
  </si>
  <si>
    <t xml:space="preserve">Layer-Dependent Short-Term Synaptic Plasticity Between Excitatory Neurons in the C2 Barrel Column of Mouse Primary Somatosensory Cortex </t>
  </si>
  <si>
    <t>https://doi.org/10.1093/cercor/bhx094</t>
  </si>
  <si>
    <t>S1, all layers Exc</t>
  </si>
  <si>
    <t>(previous-EPSP-subtracted)</t>
  </si>
  <si>
    <t>10 ms</t>
  </si>
  <si>
    <t>(raw)</t>
  </si>
  <si>
    <t>(n)</t>
  </si>
  <si>
    <t>avg_all</t>
  </si>
  <si>
    <t>avg_intra</t>
  </si>
  <si>
    <t>30 ms</t>
  </si>
  <si>
    <t>100 ms</t>
  </si>
  <si>
    <t>S1, L2/3, L5</t>
  </si>
  <si>
    <t>Supralinear increase of recurrent inhibition during sparse activity in the somatosensory cortex</t>
  </si>
  <si>
    <t>Exc to PV
(L2/3)</t>
  </si>
  <si>
    <t>Exc to SOM
(L2/3, L5?)</t>
  </si>
  <si>
    <t>dep. 1</t>
  </si>
  <si>
    <t>dep. 2</t>
  </si>
  <si>
    <t>...</t>
  </si>
  <si>
    <t>dep. 10</t>
  </si>
  <si>
    <t>S1, L2/3</t>
  </si>
  <si>
    <t>(PV: constant baseline; SOM: exponential baseline)</t>
  </si>
  <si>
    <t>In Vivo Measurement of Cell-Type-Specific Synaptic Connectivity and Synaptic Transmission in Layer 2/3 Mouse Barrel Cortex</t>
  </si>
  <si>
    <t>20 ms</t>
  </si>
  <si>
    <t>Exc to PV</t>
  </si>
  <si>
    <t>Exc to SOM</t>
  </si>
  <si>
    <t>50 ms</t>
  </si>
  <si>
    <t>PPR 1</t>
  </si>
  <si>
    <t>PPR 2</t>
  </si>
  <si>
    <t>S1, L4</t>
  </si>
  <si>
    <t>(EPSP how?)</t>
  </si>
  <si>
    <t xml:space="preserve">Short-Term Plasticity of Unitary Inhibitory-to-Inhibitory
Synapses Depends on the Presynaptic Interneuron Subtype
</t>
  </si>
  <si>
    <t>FS-RS</t>
  </si>
  <si>
    <t>FS-FS</t>
  </si>
  <si>
    <t>FS-SOM</t>
  </si>
  <si>
    <t>SOM-RS</t>
  </si>
  <si>
    <t>SOM-FS</t>
  </si>
  <si>
    <t>PPR1</t>
  </si>
  <si>
    <t>average(PPR7, PPR8)</t>
  </si>
  <si>
    <t>PPR recover 500ms</t>
  </si>
  <si>
    <t>V1, S1, L2/3</t>
  </si>
  <si>
    <t>Cooperative Subnetworks of Molecularly Similar Interneurons in Mouse Neocortex</t>
  </si>
  <si>
    <t>PV-PV</t>
  </si>
  <si>
    <t>PV-SOM</t>
  </si>
  <si>
    <t>PV-VIP</t>
  </si>
  <si>
    <t>SOM-PV</t>
  </si>
  <si>
    <t>SOM-VIP</t>
  </si>
  <si>
    <t>VIP-SOM</t>
  </si>
  <si>
    <t>VIP-VIP</t>
  </si>
  <si>
    <t>dep. recover 500ms</t>
  </si>
  <si>
    <t>Exc-VIP</t>
  </si>
  <si>
    <t>SOM-SOM</t>
  </si>
  <si>
    <t>VIP-Exc</t>
  </si>
  <si>
    <t>VIP-PV</t>
  </si>
  <si>
    <t>article</t>
  </si>
  <si>
    <t>temperature</t>
  </si>
  <si>
    <t>E-→E</t>
  </si>
  <si>
    <t>E-→I</t>
  </si>
  <si>
    <t>I--&gt;E</t>
  </si>
  <si>
    <t>I--&gt;I</t>
  </si>
  <si>
    <t>subject</t>
  </si>
  <si>
    <t>Properties of excitatory synaptic connections mediated by the corpus callosum in the developing rat neocortex</t>
  </si>
  <si>
    <t>32±1</t>
  </si>
  <si>
    <t>4.2±0.6 
(non-NMDA)</t>
  </si>
  <si>
    <t>rat neocortex L5 pyr 13~21d</t>
  </si>
  <si>
    <t>Postsynaptic Glutamate Receptors and Integrative Properties of
Fast-Spiking Interneurons in the Rat Neocortex</t>
  </si>
  <si>
    <t>30~33</t>
  </si>
  <si>
    <t>2±0.8 (n=16) (AMPA)</t>
  </si>
  <si>
    <t>rat motor 14~35d</t>
  </si>
  <si>
    <t>Synaptic connections between layer 4 spiny neurone–
layer 2/3 pyramidal cell pairs in juvenile rat barrel cortex physiology and anatomy of interlaminar signalling within a
cortical column</t>
  </si>
  <si>
    <r>
      <rPr>
        <b/>
        <sz val="11"/>
        <color rgb="FF000000"/>
        <rFont val="Arial"/>
        <charset val="134"/>
      </rPr>
      <t>1.97</t>
    </r>
    <r>
      <rPr>
        <sz val="11"/>
        <color rgb="FF000000"/>
        <rFont val="Arial"/>
        <charset val="134"/>
      </rPr>
      <t xml:space="preserve"> (AMPA), 
</t>
    </r>
    <r>
      <rPr>
        <b/>
        <sz val="11"/>
        <color rgb="FF000000"/>
        <rFont val="Arial"/>
        <charset val="134"/>
      </rPr>
      <t>2.37</t>
    </r>
    <r>
      <rPr>
        <sz val="11"/>
        <color rgb="FF000000"/>
        <rFont val="Arial"/>
        <charset val="134"/>
      </rPr>
      <t xml:space="preserve"> (AMPA &amp; NMDA)</t>
    </r>
  </si>
  <si>
    <t>rat barrel 17~23d</t>
  </si>
  <si>
    <t>(single-exponential)</t>
  </si>
  <si>
    <t>Estimating the Time Course of the Excitatory Synaptic
Conductance in Neocortical Pyramidal Cells Using a Novel
Voltage Jump Method</t>
  </si>
  <si>
    <t>1.74±0.18 (AMPA)</t>
  </si>
  <si>
    <t>rat somatosensory 14~18d</t>
  </si>
  <si>
    <t>Properties of mEPSCs recorded in layer II neurones of rat barrel cortex</t>
  </si>
  <si>
    <t>33±1</t>
  </si>
  <si>
    <t>half-width=
1.073±0.532 
so tau = 1.548
(AMPA)</t>
  </si>
  <si>
    <t>rat barrel 12~17d</t>
  </si>
  <si>
    <t>Different glutamate receptor channels mediate fast excitatory synaptic currents in inhibitory and excitatory cortical neurons</t>
  </si>
  <si>
    <t>room temperature</t>
  </si>
  <si>
    <t>rat visual L2/3 10~25d</t>
  </si>
  <si>
    <t>AMPA receptor-mediated EPSCs in rat neocortical layer II/III interneurons have rapid kinetics</t>
  </si>
  <si>
    <t>22±1</t>
  </si>
  <si>
    <t>1.1±0.14(fast) 
4±0.5 (slow) 
(non-NMDA)</t>
  </si>
  <si>
    <t>rat frontal 15~21d</t>
  </si>
  <si>
    <t>Rapid Kinetics and Inward Rectification of Miniature EPSCs in Layer
I Neurons of Rat Neocortex</t>
  </si>
  <si>
    <t>1.2 (fast) 
4(slow)</t>
  </si>
  <si>
    <t>rat frontal 14~20d</t>
  </si>
  <si>
    <t>Organizing Principles for a
Diversity of GABAergic
Interneurons and Synapses in
the Neocortex</t>
  </si>
  <si>
    <t>32~34</t>
  </si>
  <si>
    <r>
      <rPr>
        <sz val="11"/>
        <color rgb="FF000000"/>
        <rFont val="Arial"/>
        <charset val="134"/>
      </rPr>
      <t xml:space="preserve">F1=10.41 
</t>
    </r>
    <r>
      <rPr>
        <b/>
        <sz val="11"/>
        <color rgb="FF000000"/>
        <rFont val="Arial"/>
        <charset val="134"/>
      </rPr>
      <t>F2=8.3</t>
    </r>
    <r>
      <rPr>
        <sz val="11"/>
        <color rgb="FF000000"/>
        <rFont val="Arial"/>
        <charset val="134"/>
      </rPr>
      <t xml:space="preserve"> 
F3=6.44</t>
    </r>
  </si>
  <si>
    <t>rat somatosensory 13~16d</t>
  </si>
  <si>
    <t xml:space="preserve">Spontaneous GABAA receptor-mediated inhibitory currents in adult rat somatosensory cortex
</t>
  </si>
  <si>
    <t>8.6±1.3 (GABAa)</t>
  </si>
  <si>
    <t>rat somatosensory 28~48d</t>
  </si>
  <si>
    <t>Synaptic Inhibition of Pyramidal Cells Evoked by Different Interneuronal Subtypes in Layer V of Rat Visual Cortex</t>
  </si>
  <si>
    <t>32~33</t>
  </si>
  <si>
    <t>FS-Pyr: 12.5±0.8 
LTS-Pyr: 9.4±1.6 (GABAa)</t>
  </si>
  <si>
    <t>rat visual 12~15d</t>
  </si>
  <si>
    <t>GABAA receptor-mediated currents in interneurons
and pyramidal cells of rat visual cortex</t>
  </si>
  <si>
    <t>31±1</t>
  </si>
  <si>
    <t>6.4±0.4(11~14 days) 
4.6±0.6(36~42 days)</t>
  </si>
  <si>
    <t>6.5±0.6(11~14 days) 
4.3±0.7(36~42 days)</t>
  </si>
  <si>
    <t>rat visual</t>
  </si>
  <si>
    <t>Short-Term Plasticity of Unitary Inhibitory-to-Inhibitory Synapses Depends on the Presynaptic Interneuron
 Subtype</t>
  </si>
  <si>
    <t>2.84±0.17 (SOM--&gt;FS)
4.31±0.37 (SOM--&gt;RS)
2.46±0.25 (FS--&gt;SOM)
2.26±0.2 (FS--&gt;FS)
3.90±0.24 (FS--&gt;RS)</t>
  </si>
  <si>
    <t>mouse somatosensory 15~23d</t>
  </si>
  <si>
    <t>Cell type</t>
  </si>
  <si>
    <t>layer</t>
  </si>
  <si>
    <t>connection probability</t>
  </si>
  <si>
    <t>coupling coefficient (DC, AP)</t>
  </si>
  <si>
    <t>recording range (μm)</t>
  </si>
  <si>
    <t>how old</t>
  </si>
  <si>
    <t>FS (PV) cells</t>
  </si>
  <si>
    <t>61.5% (24/39)</t>
  </si>
  <si>
    <t>7%, 1%</t>
  </si>
  <si>
    <t>P14~P21 (rat)</t>
  </si>
  <si>
    <t>Two networks of electrically coupled inhibitory neurons in neocortex, Gibson, 1999</t>
  </si>
  <si>
    <t>57.1% (4/7)</t>
  </si>
  <si>
    <t>A network of electrically coupled interneurons drives synchronized inhibition in neocortex, Beierlein, 2000</t>
  </si>
  <si>
    <t>mainly L5 (L2~L5)</t>
  </si>
  <si>
    <t>61.0% (14/23)</t>
  </si>
  <si>
    <t>1.53%, 0.51%</t>
  </si>
  <si>
    <t>39 (13~92)</t>
  </si>
  <si>
    <t>2~7 months (mice)</t>
  </si>
  <si>
    <t>Electrical and chemical synapses among parvalbumin fast-spiking GABAergic interneurons in adult mouse neocortex</t>
  </si>
  <si>
    <t>LTS cells</t>
  </si>
  <si>
    <t>84.6% (11/13)</t>
  </si>
  <si>
    <t>56.2% (9/16)</t>
  </si>
  <si>
    <t>P14~P21</t>
  </si>
  <si>
    <t>SOM cells</t>
  </si>
  <si>
    <t>23.5% (8/34)</t>
  </si>
  <si>
    <t>&gt;2 months (mice)</t>
  </si>
  <si>
    <t>Neocortical layer 4 in adult mouse differs in major cell types and circuit organization between primary sensory areas, Scala, 2018</t>
  </si>
  <si>
    <t>L4 (nMC)</t>
  </si>
  <si>
    <t>30.7% (8/26)</t>
  </si>
</sst>
</file>

<file path=xl/styles.xml><?xml version="1.0" encoding="utf-8"?>
<styleSheet xmlns="http://schemas.openxmlformats.org/spreadsheetml/2006/main">
  <numFmts count="6">
    <numFmt numFmtId="176" formatCode="0.0000_ "/>
    <numFmt numFmtId="177" formatCode="0.00_ "/>
    <numFmt numFmtId="178" formatCode="_ * #,##0.00_ ;_ * \-#,##0.00_ ;_ * &quot;-&quot;??_ ;_ @_ "/>
    <numFmt numFmtId="179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43">
    <font>
      <sz val="11"/>
      <color theme="1"/>
      <name val="Calibri"/>
      <charset val="134"/>
      <scheme val="minor"/>
    </font>
    <font>
      <sz val="11"/>
      <color rgb="FF000000"/>
      <name val="新細明體"/>
      <charset val="134"/>
    </font>
    <font>
      <b/>
      <sz val="11"/>
      <color rgb="FF000000"/>
      <name val="新細明體"/>
      <charset val="134"/>
    </font>
    <font>
      <b/>
      <sz val="11"/>
      <color rgb="FF000000"/>
      <name val="新細明體"/>
      <charset val="136"/>
    </font>
    <font>
      <u/>
      <sz val="11"/>
      <color rgb="FF0563C1"/>
      <name val="新細明體"/>
      <charset val="134"/>
    </font>
    <font>
      <u/>
      <sz val="11"/>
      <color rgb="FF800080"/>
      <name val="新細明體"/>
      <charset val="134"/>
    </font>
    <font>
      <b/>
      <sz val="11"/>
      <color rgb="FF000000"/>
      <name val="Arial"/>
      <charset val="134"/>
    </font>
    <font>
      <sz val="11"/>
      <color rgb="FF000000"/>
      <name val="Arial"/>
      <charset val="134"/>
    </font>
    <font>
      <u/>
      <sz val="11"/>
      <color rgb="FF800080"/>
      <name val="Arial"/>
      <charset val="134"/>
    </font>
    <font>
      <sz val="11"/>
      <color rgb="FFFF0000"/>
      <name val="Arial"/>
      <charset val="136"/>
    </font>
    <font>
      <sz val="11"/>
      <name val="Arial"/>
      <charset val="136"/>
    </font>
    <font>
      <sz val="11"/>
      <color rgb="FF000000"/>
      <name val="Noto Mono"/>
      <charset val="134"/>
    </font>
    <font>
      <sz val="11"/>
      <color rgb="FFFF0000"/>
      <name val="Noto Mono"/>
      <charset val="134"/>
    </font>
    <font>
      <sz val="11"/>
      <color theme="2" tint="-0.9"/>
      <name val="Noto Mono"/>
      <charset val="134"/>
    </font>
    <font>
      <sz val="11"/>
      <color rgb="FF000000"/>
      <name val="Calibri"/>
      <charset val="134"/>
      <scheme val="minor"/>
    </font>
    <font>
      <sz val="11"/>
      <color theme="8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0563C1"/>
      <name val="Calibri"/>
      <charset val="134"/>
      <scheme val="minor"/>
    </font>
    <font>
      <sz val="11"/>
      <color theme="2" tint="-0.5"/>
      <name val="Calibri"/>
      <charset val="134"/>
      <scheme val="minor"/>
    </font>
    <font>
      <sz val="11"/>
      <color rgb="FF000000"/>
      <name val="Ubuntu"/>
      <charset val="134"/>
    </font>
    <font>
      <b/>
      <sz val="11"/>
      <color rgb="FF000000"/>
      <name val="Ubuntu"/>
      <charset val="134"/>
    </font>
    <font>
      <sz val="11"/>
      <color theme="2" tint="-0.5"/>
      <name val="Ubuntu"/>
      <charset val="134"/>
    </font>
    <font>
      <b/>
      <sz val="11"/>
      <color rgb="FFFF0000"/>
      <name val="Ubuntu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9"/>
      <name val="Times New Roman"/>
      <charset val="0"/>
    </font>
    <font>
      <b/>
      <sz val="9"/>
      <name val="Times New Roman"/>
      <charset val="0"/>
    </font>
  </fonts>
  <fills count="38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8"/>
        <bgColor rgb="FFFFFFFF"/>
      </patternFill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35" fillId="0" borderId="25" applyNumberFormat="0" applyFill="0" applyAlignment="0" applyProtection="0">
      <alignment vertical="center"/>
    </xf>
    <xf numFmtId="0" fontId="32" fillId="10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0" fillId="12" borderId="22" applyNumberFormat="0" applyFont="0" applyAlignment="0" applyProtection="0">
      <alignment vertical="center"/>
    </xf>
    <xf numFmtId="0" fontId="31" fillId="11" borderId="21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10" borderId="21" applyNumberFormat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9" fillId="0" borderId="19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6" fillId="9" borderId="18" applyNumberFormat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1" fillId="0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4" fillId="0" borderId="0" xfId="48" applyNumberFormat="1" applyFont="1" applyFill="1" applyAlignment="1">
      <alignment wrapText="1"/>
    </xf>
    <xf numFmtId="0" fontId="5" fillId="0" borderId="0" xfId="48" applyNumberFormat="1" applyFont="1" applyFill="1" applyAlignment="1">
      <alignment wrapText="1"/>
    </xf>
    <xf numFmtId="0" fontId="6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 wrapText="1"/>
    </xf>
    <xf numFmtId="0" fontId="8" fillId="0" borderId="0" xfId="48" applyNumberFormat="1" applyFont="1" applyFill="1" applyAlignment="1">
      <alignment wrapText="1"/>
    </xf>
    <xf numFmtId="0" fontId="7" fillId="4" borderId="0" xfId="0" applyFont="1" applyFill="1" applyAlignment="1">
      <alignment horizontal="center" wrapText="1"/>
    </xf>
    <xf numFmtId="0" fontId="7" fillId="4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6" fillId="4" borderId="0" xfId="0" applyFont="1" applyFill="1" applyAlignment="1">
      <alignment horizontal="center" wrapText="1"/>
    </xf>
    <xf numFmtId="0" fontId="10" fillId="4" borderId="0" xfId="0" applyFont="1" applyFill="1" applyAlignment="1">
      <alignment horizontal="center" wrapText="1"/>
    </xf>
    <xf numFmtId="177" fontId="11" fillId="0" borderId="0" xfId="0" applyNumberFormat="1" applyFont="1" applyFill="1" applyAlignment="1"/>
    <xf numFmtId="177" fontId="5" fillId="0" borderId="0" xfId="48" applyNumberFormat="1" applyFont="1" applyFill="1" applyAlignment="1"/>
    <xf numFmtId="0" fontId="4" fillId="0" borderId="0" xfId="48" applyNumberFormat="1" applyFont="1" applyFill="1" applyAlignment="1"/>
    <xf numFmtId="177" fontId="12" fillId="0" borderId="0" xfId="0" applyNumberFormat="1" applyFont="1" applyFill="1" applyAlignment="1"/>
    <xf numFmtId="177" fontId="13" fillId="0" borderId="0" xfId="0" applyNumberFormat="1" applyFont="1" applyFill="1" applyAlignment="1"/>
    <xf numFmtId="177" fontId="12" fillId="0" borderId="0" xfId="0" applyNumberFormat="1" applyFont="1" applyFill="1" applyAlignment="1">
      <alignment wrapText="1"/>
    </xf>
    <xf numFmtId="177" fontId="0" fillId="0" borderId="0" xfId="0" applyNumberFormat="1" applyFont="1" applyFill="1" applyAlignment="1">
      <alignment vertical="center"/>
    </xf>
    <xf numFmtId="177" fontId="11" fillId="0" borderId="1" xfId="0" applyNumberFormat="1" applyFont="1" applyFill="1" applyBorder="1" applyAlignment="1"/>
    <xf numFmtId="177" fontId="11" fillId="0" borderId="2" xfId="0" applyNumberFormat="1" applyFont="1" applyFill="1" applyBorder="1" applyAlignment="1"/>
    <xf numFmtId="177" fontId="11" fillId="0" borderId="3" xfId="0" applyNumberFormat="1" applyFont="1" applyFill="1" applyBorder="1" applyAlignment="1"/>
    <xf numFmtId="177" fontId="11" fillId="0" borderId="4" xfId="0" applyNumberFormat="1" applyFont="1" applyFill="1" applyBorder="1" applyAlignment="1"/>
    <xf numFmtId="177" fontId="11" fillId="0" borderId="5" xfId="0" applyNumberFormat="1" applyFont="1" applyFill="1" applyBorder="1" applyAlignment="1"/>
    <xf numFmtId="177" fontId="11" fillId="0" borderId="6" xfId="0" applyNumberFormat="1" applyFont="1" applyFill="1" applyBorder="1" applyAlignment="1"/>
    <xf numFmtId="177" fontId="11" fillId="0" borderId="7" xfId="0" applyNumberFormat="1" applyFont="1" applyFill="1" applyBorder="1" applyAlignment="1"/>
    <xf numFmtId="177" fontId="11" fillId="0" borderId="8" xfId="0" applyNumberFormat="1" applyFont="1" applyFill="1" applyBorder="1" applyAlignment="1"/>
    <xf numFmtId="177" fontId="11" fillId="0" borderId="0" xfId="0" applyNumberFormat="1" applyFont="1" applyFill="1" applyBorder="1" applyAlignment="1"/>
    <xf numFmtId="0" fontId="14" fillId="0" borderId="0" xfId="0" applyFont="1" applyFill="1" applyAlignment="1"/>
    <xf numFmtId="176" fontId="14" fillId="5" borderId="0" xfId="0" applyNumberFormat="1" applyFont="1" applyFill="1" applyAlignment="1"/>
    <xf numFmtId="176" fontId="14" fillId="6" borderId="0" xfId="0" applyNumberFormat="1" applyFont="1" applyFill="1" applyAlignment="1"/>
    <xf numFmtId="176" fontId="15" fillId="6" borderId="0" xfId="0" applyNumberFormat="1" applyFont="1" applyFill="1" applyAlignment="1"/>
    <xf numFmtId="176" fontId="15" fillId="5" borderId="0" xfId="0" applyNumberFormat="1" applyFont="1" applyFill="1" applyAlignment="1"/>
    <xf numFmtId="177" fontId="14" fillId="0" borderId="0" xfId="0" applyNumberFormat="1" applyFont="1" applyFill="1" applyAlignment="1"/>
    <xf numFmtId="176" fontId="14" fillId="0" borderId="0" xfId="0" applyNumberFormat="1" applyFont="1" applyFill="1" applyAlignment="1"/>
    <xf numFmtId="176" fontId="15" fillId="0" borderId="0" xfId="0" applyNumberFormat="1" applyFont="1" applyFill="1" applyAlignment="1"/>
    <xf numFmtId="177" fontId="15" fillId="0" borderId="0" xfId="0" applyNumberFormat="1" applyFont="1" applyFill="1" applyAlignment="1"/>
    <xf numFmtId="0" fontId="16" fillId="0" borderId="0" xfId="48" applyFill="1" applyAlignment="1"/>
    <xf numFmtId="0" fontId="17" fillId="0" borderId="0" xfId="48" applyNumberFormat="1" applyFont="1" applyFill="1" applyAlignment="1">
      <alignment wrapText="1"/>
    </xf>
    <xf numFmtId="0" fontId="15" fillId="0" borderId="0" xfId="0" applyFont="1" applyFill="1" applyAlignment="1"/>
    <xf numFmtId="176" fontId="18" fillId="0" borderId="0" xfId="0" applyNumberFormat="1" applyFont="1" applyFill="1" applyAlignment="1"/>
    <xf numFmtId="177" fontId="18" fillId="0" borderId="0" xfId="0" applyNumberFormat="1" applyFont="1" applyFill="1" applyAlignment="1"/>
    <xf numFmtId="0" fontId="19" fillId="0" borderId="0" xfId="0" applyFont="1" applyFill="1" applyAlignment="1"/>
    <xf numFmtId="0" fontId="20" fillId="0" borderId="0" xfId="0" applyFont="1" applyFill="1" applyAlignment="1">
      <alignment wrapText="1"/>
    </xf>
    <xf numFmtId="0" fontId="21" fillId="0" borderId="0" xfId="0" applyFont="1" applyFill="1" applyAlignment="1"/>
    <xf numFmtId="0" fontId="22" fillId="0" borderId="0" xfId="0" applyFont="1" applyFill="1" applyAlignment="1"/>
    <xf numFmtId="0" fontId="19" fillId="0" borderId="9" xfId="0" applyFont="1" applyFill="1" applyBorder="1" applyAlignment="1"/>
    <xf numFmtId="176" fontId="19" fillId="0" borderId="9" xfId="0" applyNumberFormat="1" applyFont="1" applyFill="1" applyBorder="1" applyAlignment="1"/>
    <xf numFmtId="176" fontId="21" fillId="0" borderId="9" xfId="0" applyNumberFormat="1" applyFont="1" applyFill="1" applyBorder="1" applyAlignment="1"/>
    <xf numFmtId="177" fontId="19" fillId="0" borderId="0" xfId="0" applyNumberFormat="1" applyFont="1" applyFill="1" applyAlignment="1"/>
    <xf numFmtId="0" fontId="20" fillId="0" borderId="0" xfId="0" applyFont="1" applyFill="1" applyAlignment="1"/>
    <xf numFmtId="0" fontId="19" fillId="0" borderId="10" xfId="0" applyFont="1" applyFill="1" applyBorder="1" applyAlignment="1"/>
    <xf numFmtId="0" fontId="19" fillId="0" borderId="11" xfId="0" applyFont="1" applyFill="1" applyBorder="1" applyAlignment="1"/>
    <xf numFmtId="0" fontId="19" fillId="0" borderId="12" xfId="0" applyFont="1" applyFill="1" applyBorder="1" applyAlignment="1"/>
    <xf numFmtId="0" fontId="19" fillId="0" borderId="13" xfId="0" applyFont="1" applyFill="1" applyBorder="1" applyAlignment="1"/>
    <xf numFmtId="0" fontId="19" fillId="0" borderId="14" xfId="0" applyFont="1" applyFill="1" applyBorder="1" applyAlignment="1"/>
    <xf numFmtId="0" fontId="19" fillId="0" borderId="15" xfId="0" applyFont="1" applyFill="1" applyBorder="1" applyAlignment="1"/>
    <xf numFmtId="0" fontId="19" fillId="0" borderId="16" xfId="0" applyFont="1" applyFill="1" applyBorder="1" applyAlignment="1"/>
    <xf numFmtId="0" fontId="19" fillId="0" borderId="17" xfId="0" applyFont="1" applyFill="1" applyBorder="1" applyAlignment="1"/>
    <xf numFmtId="176" fontId="19" fillId="0" borderId="0" xfId="0" applyNumberFormat="1" applyFont="1" applyFill="1" applyAlignment="1"/>
    <xf numFmtId="176" fontId="21" fillId="0" borderId="0" xfId="0" applyNumberFormat="1" applyFont="1" applyFill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hyperlink" Target="https://www.sciencedirect.com/science/article/pii/S0896627314010770" TargetMode="External"/><Relationship Id="rId4" Type="http://schemas.openxmlformats.org/officeDocument/2006/relationships/hyperlink" Target="https://www.sciencedirect.com/science/article/pii/S221112471501311X" TargetMode="External"/><Relationship Id="rId3" Type="http://schemas.openxmlformats.org/officeDocument/2006/relationships/hyperlink" Target="https://www.jneurosci.org/content/32/3/983.short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6" Type="http://schemas.openxmlformats.org/officeDocument/2006/relationships/hyperlink" Target="https://doi.org/10.1093/cercor/bhx094" TargetMode="External"/><Relationship Id="rId5" Type="http://schemas.openxmlformats.org/officeDocument/2006/relationships/hyperlink" Target="https://www.jneurosci.org/content/32/3/983.short" TargetMode="External"/><Relationship Id="rId4" Type="http://schemas.openxmlformats.org/officeDocument/2006/relationships/hyperlink" Target="https://www.sciencedirect.com/science/article/pii/S0896627316001744" TargetMode="External"/><Relationship Id="rId3" Type="http://schemas.openxmlformats.org/officeDocument/2006/relationships/hyperlink" Target="https://www.sciencedirect.com/science/article/pii/S0896627314010770" TargetMode="External"/><Relationship Id="rId2" Type="http://schemas.openxmlformats.org/officeDocument/2006/relationships/hyperlink" Target="https://www.nature.com/articles/nn1909" TargetMode="External"/><Relationship Id="rId1" Type="http://schemas.openxmlformats.org/officeDocument/2006/relationships/hyperlink" Target="https://academic.oup.com/cercor/article/27/7/3869/3746072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cbi.nlm.nih.gov/pmc/articles/PMC2290091/pdf/tjp0538-0803.pdf" TargetMode="External"/><Relationship Id="rId1" Type="http://schemas.openxmlformats.org/officeDocument/2006/relationships/hyperlink" Target="http://citeseerx.ist.psu.edu/viewdoc/download?doi=10.1.1.188.9609&amp;rep=rep1&amp;type=pdf" TargetMode="External"/></Relationships>
</file>

<file path=xl/worksheets/_rels/sheet5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researchgate.net/profile/Yves_Bernaerts/publication/329968077_Neocortical_layer_4_in_adult_mouse_differs_in_major_cell_types_and_circuit_organization_between_primary_sensory_areas/links/5c2ca584a6fdccfc7077fded/Neocortical-layer-4-in-adult-mou" TargetMode="External"/><Relationship Id="rId3" Type="http://schemas.openxmlformats.org/officeDocument/2006/relationships/hyperlink" Target="https://www.pnas.org/content/99/19/12438/" TargetMode="External"/><Relationship Id="rId2" Type="http://schemas.openxmlformats.org/officeDocument/2006/relationships/hyperlink" Target="https://www.nature.com/articles/nn0900_904" TargetMode="External"/><Relationship Id="rId1" Type="http://schemas.openxmlformats.org/officeDocument/2006/relationships/hyperlink" Target="https://www.nature.com/articles/4703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7"/>
  <sheetViews>
    <sheetView workbookViewId="0">
      <selection activeCell="G6" sqref="G6"/>
    </sheetView>
  </sheetViews>
  <sheetFormatPr defaultColWidth="8.66666666666667" defaultRowHeight="13.8"/>
  <sheetData>
    <row r="1" s="51" customFormat="1" ht="27" customHeight="1" spans="1:2">
      <c r="A1" s="52" t="s">
        <v>0</v>
      </c>
      <c r="B1" s="53" t="s">
        <v>1</v>
      </c>
    </row>
    <row r="2" s="51" customFormat="1" ht="13.2" spans="1:1">
      <c r="A2" s="54" t="s">
        <v>2</v>
      </c>
    </row>
    <row r="3" s="51" customFormat="1" ht="13.2" spans="1:5">
      <c r="A3" s="55"/>
      <c r="B3" s="55" t="s">
        <v>3</v>
      </c>
      <c r="C3" s="55" t="s">
        <v>4</v>
      </c>
      <c r="D3" s="55" t="s">
        <v>5</v>
      </c>
      <c r="E3" s="55" t="s">
        <v>6</v>
      </c>
    </row>
    <row r="4" s="51" customFormat="1" ht="13.2" spans="1:14">
      <c r="A4" s="55" t="s">
        <v>3</v>
      </c>
      <c r="B4" s="56">
        <f>(SUMPRODUCT(B18:C19,B34:C35)/SUM(B34:C35))</f>
        <v>0.700092592592593</v>
      </c>
      <c r="C4" s="56">
        <f>(SUMPRODUCT(D18:D19,D34:D35)/SUM(D34:D35))</f>
        <v>0.78</v>
      </c>
      <c r="D4" s="56">
        <f>(SUMPRODUCT(E18:F19,E34:F35)/SUM(E34:F35))</f>
        <v>0.467333333333333</v>
      </c>
      <c r="E4" s="57">
        <f>AVERAGE(E6:E7)</f>
        <v>0.378333333333333</v>
      </c>
      <c r="G4" s="68"/>
      <c r="H4" s="68"/>
      <c r="I4" s="68"/>
      <c r="J4" s="68"/>
      <c r="L4" s="68"/>
      <c r="M4" s="68"/>
      <c r="N4" s="68"/>
    </row>
    <row r="5" s="51" customFormat="1" ht="13.2" spans="1:14">
      <c r="A5" s="55" t="s">
        <v>4</v>
      </c>
      <c r="B5" s="56">
        <f>SUMPRODUCT(B20:C20,B36:C36)/SUM(B36:C36)</f>
        <v>0.343333333333333</v>
      </c>
      <c r="C5" s="56">
        <f>D20</f>
        <v>0.95</v>
      </c>
      <c r="D5" s="56">
        <f>SUMPRODUCT(E20:F20,E36:F36)/SUM(E36:F36)</f>
        <v>0.376666666666667</v>
      </c>
      <c r="E5" s="57">
        <f>AVERAGE(E6:E7)</f>
        <v>0.378333333333333</v>
      </c>
      <c r="G5" s="68"/>
      <c r="H5" s="68"/>
      <c r="I5" s="68"/>
      <c r="J5" s="68"/>
      <c r="L5" s="68"/>
      <c r="M5" s="68"/>
      <c r="N5" s="68"/>
    </row>
    <row r="6" s="51" customFormat="1" ht="13.2" spans="1:14">
      <c r="A6" s="55" t="s">
        <v>5</v>
      </c>
      <c r="B6" s="56">
        <f>SUMPRODUCT(B21:C22,B37:C38)/SUM(B37:C38)</f>
        <v>0.700555555555555</v>
      </c>
      <c r="C6" s="56">
        <f>SUMPRODUCT(D21:D22,D37:D38)/SUM(D37:D38)</f>
        <v>0.626976744186047</v>
      </c>
      <c r="D6" s="56">
        <f>(SUMPRODUCT(E21:F22,E37:F38)/SUM(E37:F38))</f>
        <v>0.676255319148936</v>
      </c>
      <c r="E6" s="56">
        <f>(SUMPRODUCT(G21:G22,G37:G38)/SUM(G37:G38))</f>
        <v>0.226666666666667</v>
      </c>
      <c r="F6" s="51" t="s">
        <v>7</v>
      </c>
      <c r="G6" s="68"/>
      <c r="H6" s="68"/>
      <c r="I6" s="68"/>
      <c r="J6" s="68"/>
      <c r="L6" s="68"/>
      <c r="M6" s="68"/>
      <c r="N6" s="68"/>
    </row>
    <row r="7" s="51" customFormat="1" ht="13.2" spans="1:14">
      <c r="A7" s="55" t="s">
        <v>6</v>
      </c>
      <c r="B7" s="57">
        <f>AVERAGE(B4:B6)</f>
        <v>0.581327160493827</v>
      </c>
      <c r="C7" s="56">
        <f>D23</f>
        <v>2.27</v>
      </c>
      <c r="D7" s="56">
        <f>(SUMPRODUCT(E23:F23,E39:F39)/SUM(E39:F39))</f>
        <v>0.4025</v>
      </c>
      <c r="E7" s="56">
        <f>G23</f>
        <v>0.53</v>
      </c>
      <c r="F7" s="68">
        <f>AVERAGE(B4:D6,E6,C7:E7)</f>
        <v>0.69618309319101</v>
      </c>
      <c r="G7" s="68"/>
      <c r="H7" s="68"/>
      <c r="I7" s="68"/>
      <c r="J7" s="68"/>
      <c r="L7" s="68"/>
      <c r="M7" s="68"/>
      <c r="N7" s="68"/>
    </row>
    <row r="8" s="51" customFormat="1" ht="13.2" spans="2:12">
      <c r="B8" s="58"/>
      <c r="C8" s="58"/>
      <c r="D8" s="58"/>
      <c r="E8" s="58"/>
      <c r="L8" s="68"/>
    </row>
    <row r="9" s="51" customFormat="1" ht="13.2" spans="1:12">
      <c r="A9" s="59" t="s">
        <v>8</v>
      </c>
      <c r="G9" s="54" t="s">
        <v>9</v>
      </c>
      <c r="L9" s="68"/>
    </row>
    <row r="10" s="51" customFormat="1" ht="13.2" spans="2:12">
      <c r="B10" s="51" t="s">
        <v>3</v>
      </c>
      <c r="C10" s="51" t="s">
        <v>4</v>
      </c>
      <c r="D10" s="51" t="s">
        <v>5</v>
      </c>
      <c r="E10" s="51" t="s">
        <v>6</v>
      </c>
      <c r="G10" s="51" t="s">
        <v>3</v>
      </c>
      <c r="H10" s="51" t="s">
        <v>4</v>
      </c>
      <c r="I10" s="51" t="s">
        <v>5</v>
      </c>
      <c r="J10" s="51" t="s">
        <v>6</v>
      </c>
      <c r="L10" s="68"/>
    </row>
    <row r="11" s="51" customFormat="1" ht="13.2" spans="1:12">
      <c r="A11" s="51" t="s">
        <v>3</v>
      </c>
      <c r="B11" s="58">
        <f>SQRT(SUMPRODUCT(B26:C27,B42:C43)/SUM(B42:C43))</f>
        <v>0.627113784024245</v>
      </c>
      <c r="C11" s="58">
        <f>SQRT(SUMPRODUCT(D26:D27,D42:D43)/SUM(D42:D43))</f>
        <v>0.965012953280939</v>
      </c>
      <c r="D11" s="58">
        <f>SQRT((E26*E42+F27*F43)/(E42+F43))</f>
        <v>0.354288018425687</v>
      </c>
      <c r="E11" s="58">
        <v>0</v>
      </c>
      <c r="G11" s="68">
        <f t="shared" ref="G11:G13" si="0">B11/B4</f>
        <v>0.895758347766413</v>
      </c>
      <c r="H11" s="68">
        <f t="shared" ref="H11:H14" si="1">C11/C4</f>
        <v>1.23719609394992</v>
      </c>
      <c r="I11" s="68">
        <f t="shared" ref="I11:I14" si="2">D11/D4</f>
        <v>0.758105602908032</v>
      </c>
      <c r="J11" s="69">
        <f>J14</f>
        <v>1.38842799203662</v>
      </c>
      <c r="L11" s="68"/>
    </row>
    <row r="12" s="51" customFormat="1" ht="13.2" spans="1:12">
      <c r="A12" s="51" t="s">
        <v>4</v>
      </c>
      <c r="B12" s="58">
        <f>SQRT(C28)</f>
        <v>0.18</v>
      </c>
      <c r="C12" s="58">
        <f>SQRT(D28)</f>
        <v>1.27499019604074</v>
      </c>
      <c r="D12" s="58">
        <v>0</v>
      </c>
      <c r="E12" s="58">
        <v>0</v>
      </c>
      <c r="G12" s="68">
        <f t="shared" si="0"/>
        <v>0.524271844660194</v>
      </c>
      <c r="H12" s="68">
        <f t="shared" si="1"/>
        <v>1.34209494320078</v>
      </c>
      <c r="I12" s="69">
        <f>AVERAGE(I11,I13,I14)</f>
        <v>0.956619127770427</v>
      </c>
      <c r="J12" s="69">
        <f>J14</f>
        <v>1.38842799203662</v>
      </c>
      <c r="L12" s="68"/>
    </row>
    <row r="13" s="51" customFormat="1" ht="13.2" spans="1:12">
      <c r="A13" s="51" t="s">
        <v>5</v>
      </c>
      <c r="B13" s="58">
        <f>SQRT(SUMPRODUCT(B29:C30,B45:C46)/SUM(B45:C46))</f>
        <v>0.736955900987298</v>
      </c>
      <c r="C13" s="58">
        <f>SQRT(SUMPRODUCT(D29:D30,D45:D46)/SUM(D45:D46))</f>
        <v>0.603045118240871</v>
      </c>
      <c r="D13" s="58">
        <f>(SUMPRODUCT(E29:F30,E45:F46)/SUM(E45:F46))</f>
        <v>0.837114285714286</v>
      </c>
      <c r="E13" s="58">
        <v>0</v>
      </c>
      <c r="F13" s="51" t="s">
        <v>7</v>
      </c>
      <c r="G13" s="68">
        <f t="shared" si="0"/>
        <v>1.05195925596918</v>
      </c>
      <c r="H13" s="68">
        <f t="shared" si="1"/>
        <v>0.961830121823348</v>
      </c>
      <c r="I13" s="68">
        <f t="shared" si="2"/>
        <v>1.23786721081586</v>
      </c>
      <c r="J13" s="69">
        <f>J14</f>
        <v>1.38842799203662</v>
      </c>
      <c r="L13" s="68"/>
    </row>
    <row r="14" s="51" customFormat="1" ht="13.2" spans="1:12">
      <c r="A14" s="51" t="s">
        <v>6</v>
      </c>
      <c r="B14" s="58">
        <v>0</v>
      </c>
      <c r="C14" s="58">
        <f>SQRT(D31)</f>
        <v>2.97912738901847</v>
      </c>
      <c r="D14" s="58">
        <f>SQRT(SUMPRODUCT(E31:F31,E47:F47)/SUM(E47:F47))</f>
        <v>0.351738539258922</v>
      </c>
      <c r="E14" s="58">
        <f>SQRT(G31)</f>
        <v>0.735866835779409</v>
      </c>
      <c r="F14" s="51">
        <f>AVERAGEIF(B11:E14,"&gt;0")</f>
        <v>0.876841183706442</v>
      </c>
      <c r="G14" s="69">
        <f>AVERAGE(G11:G13)</f>
        <v>0.823996482798596</v>
      </c>
      <c r="H14" s="68">
        <f t="shared" si="1"/>
        <v>1.31239092027245</v>
      </c>
      <c r="I14" s="68">
        <f t="shared" si="2"/>
        <v>0.873884569587383</v>
      </c>
      <c r="J14" s="68">
        <f>E14/E7</f>
        <v>1.38842799203662</v>
      </c>
      <c r="L14" s="68"/>
    </row>
    <row r="15" s="51" customFormat="1" ht="13.2" spans="2:12">
      <c r="B15" s="58"/>
      <c r="C15" s="58"/>
      <c r="D15" s="58"/>
      <c r="E15" s="58"/>
      <c r="L15" s="68"/>
    </row>
    <row r="16" s="51" customFormat="1" ht="13.2" spans="1:12">
      <c r="A16" s="51" t="s">
        <v>10</v>
      </c>
      <c r="L16" s="68"/>
    </row>
    <row r="17" s="51" customFormat="1" ht="13.2" spans="1:7">
      <c r="A17" s="59" t="s">
        <v>11</v>
      </c>
      <c r="B17" s="51" t="s">
        <v>12</v>
      </c>
      <c r="C17" s="51" t="s">
        <v>13</v>
      </c>
      <c r="D17" s="51" t="s">
        <v>4</v>
      </c>
      <c r="E17" s="51" t="s">
        <v>14</v>
      </c>
      <c r="F17" s="51" t="s">
        <v>15</v>
      </c>
      <c r="G17" s="51" t="s">
        <v>6</v>
      </c>
    </row>
    <row r="18" s="51" customFormat="1" ht="13.2" spans="1:7">
      <c r="A18" s="51" t="s">
        <v>12</v>
      </c>
      <c r="B18" s="51">
        <v>0.64</v>
      </c>
      <c r="C18" s="51">
        <v>0.71</v>
      </c>
      <c r="D18" s="51">
        <v>0.98</v>
      </c>
      <c r="E18" s="51">
        <v>0.52</v>
      </c>
      <c r="F18" s="51">
        <v>0.21</v>
      </c>
      <c r="G18" s="51">
        <v>0</v>
      </c>
    </row>
    <row r="19" s="51" customFormat="1" ht="13.2" spans="1:7">
      <c r="A19" s="51" t="s">
        <v>13</v>
      </c>
      <c r="B19" s="51">
        <v>0.44</v>
      </c>
      <c r="C19" s="51">
        <v>0.78</v>
      </c>
      <c r="D19" s="51">
        <v>0.58</v>
      </c>
      <c r="E19" s="51">
        <v>0.67</v>
      </c>
      <c r="F19" s="51">
        <v>0.26</v>
      </c>
      <c r="G19" s="51">
        <v>0</v>
      </c>
    </row>
    <row r="20" s="51" customFormat="1" ht="13.2" spans="1:7">
      <c r="A20" s="51" t="s">
        <v>4</v>
      </c>
      <c r="B20" s="51">
        <v>0.31</v>
      </c>
      <c r="C20" s="51">
        <v>0.36</v>
      </c>
      <c r="D20" s="51">
        <v>0.95</v>
      </c>
      <c r="E20" s="51">
        <v>0.48</v>
      </c>
      <c r="F20" s="51">
        <v>0.17</v>
      </c>
      <c r="G20" s="51">
        <v>0</v>
      </c>
    </row>
    <row r="21" s="51" customFormat="1" ht="13.2" spans="1:7">
      <c r="A21" s="51" t="s">
        <v>14</v>
      </c>
      <c r="B21" s="51">
        <v>0.55</v>
      </c>
      <c r="C21" s="51">
        <v>0.93</v>
      </c>
      <c r="D21" s="51">
        <v>0.54</v>
      </c>
      <c r="E21" s="51">
        <v>0.66</v>
      </c>
      <c r="F21" s="51">
        <v>0.24</v>
      </c>
      <c r="G21" s="51">
        <v>0.08</v>
      </c>
    </row>
    <row r="22" s="51" customFormat="1" ht="13.2" spans="1:7">
      <c r="A22" s="51" t="s">
        <v>15</v>
      </c>
      <c r="B22" s="51">
        <v>0.22</v>
      </c>
      <c r="C22" s="51">
        <v>1.01</v>
      </c>
      <c r="D22" s="51">
        <v>0.88</v>
      </c>
      <c r="E22" s="51">
        <v>0.88</v>
      </c>
      <c r="F22" s="51">
        <v>0.71</v>
      </c>
      <c r="G22" s="51">
        <v>0.3</v>
      </c>
    </row>
    <row r="23" s="51" customFormat="1" ht="13.2" spans="1:7">
      <c r="A23" s="51" t="s">
        <v>6</v>
      </c>
      <c r="B23" s="51">
        <v>0</v>
      </c>
      <c r="C23" s="51">
        <v>0</v>
      </c>
      <c r="D23" s="51">
        <v>2.27</v>
      </c>
      <c r="E23" s="51">
        <v>0.28</v>
      </c>
      <c r="F23" s="51">
        <v>0.49</v>
      </c>
      <c r="G23" s="51">
        <v>0.53</v>
      </c>
    </row>
    <row r="24" s="51" customFormat="1" ht="13.2"/>
    <row r="25" s="51" customFormat="1" ht="13.2" spans="1:9">
      <c r="A25" s="59" t="s">
        <v>16</v>
      </c>
      <c r="B25" s="51" t="s">
        <v>12</v>
      </c>
      <c r="C25" s="51" t="s">
        <v>13</v>
      </c>
      <c r="D25" s="51" t="s">
        <v>4</v>
      </c>
      <c r="E25" s="51" t="s">
        <v>14</v>
      </c>
      <c r="F25" s="51" t="s">
        <v>15</v>
      </c>
      <c r="G25" s="51" t="s">
        <v>6</v>
      </c>
      <c r="I25" s="59" t="s">
        <v>17</v>
      </c>
    </row>
    <row r="26" s="51" customFormat="1" ht="13.2" spans="1:14">
      <c r="A26" s="51" t="s">
        <v>12</v>
      </c>
      <c r="B26" s="51">
        <f t="shared" ref="B26:G26" si="3">(I26^2)*B34</f>
        <v>0.3168</v>
      </c>
      <c r="C26" s="51">
        <f t="shared" si="3"/>
        <v>0.495</v>
      </c>
      <c r="D26" s="51">
        <f t="shared" si="3"/>
        <v>1.44</v>
      </c>
      <c r="E26" s="51">
        <f t="shared" si="3"/>
        <v>0.1521</v>
      </c>
      <c r="F26" s="51">
        <f t="shared" si="3"/>
        <v>0</v>
      </c>
      <c r="G26" s="51">
        <f t="shared" si="3"/>
        <v>0</v>
      </c>
      <c r="I26" s="51">
        <v>0.06</v>
      </c>
      <c r="J26" s="51">
        <v>0.15</v>
      </c>
      <c r="K26" s="51">
        <v>0.24</v>
      </c>
      <c r="L26" s="51">
        <v>0.13</v>
      </c>
      <c r="M26" s="51">
        <v>0</v>
      </c>
      <c r="N26" s="51">
        <v>0</v>
      </c>
    </row>
    <row r="27" s="51" customFormat="1" ht="13.2" spans="1:14">
      <c r="A27" s="51" t="s">
        <v>13</v>
      </c>
      <c r="B27" s="51">
        <f t="shared" ref="B27:G27" si="4">(I27^2)*B35</f>
        <v>0.081</v>
      </c>
      <c r="C27" s="51">
        <f t="shared" si="4"/>
        <v>0.4704</v>
      </c>
      <c r="D27" s="51">
        <f t="shared" si="4"/>
        <v>0.4225</v>
      </c>
      <c r="E27" s="51">
        <f t="shared" si="4"/>
        <v>0</v>
      </c>
      <c r="F27" s="51">
        <f t="shared" si="4"/>
        <v>0.0192</v>
      </c>
      <c r="G27" s="51">
        <f t="shared" si="4"/>
        <v>0</v>
      </c>
      <c r="I27" s="51">
        <v>0.09</v>
      </c>
      <c r="J27" s="51">
        <v>0.07</v>
      </c>
      <c r="K27" s="51">
        <v>0.13</v>
      </c>
      <c r="L27" s="51">
        <v>0</v>
      </c>
      <c r="M27" s="51">
        <v>0.08</v>
      </c>
      <c r="N27" s="51">
        <v>0</v>
      </c>
    </row>
    <row r="28" s="51" customFormat="1" ht="13.2" spans="1:14">
      <c r="A28" s="51" t="s">
        <v>4</v>
      </c>
      <c r="B28" s="51">
        <f t="shared" ref="B28:G28" si="5">(I28^2)*B36</f>
        <v>0</v>
      </c>
      <c r="C28" s="51">
        <f t="shared" si="5"/>
        <v>0.0324</v>
      </c>
      <c r="D28" s="51">
        <f t="shared" si="5"/>
        <v>1.6256</v>
      </c>
      <c r="E28" s="51">
        <f t="shared" si="5"/>
        <v>0</v>
      </c>
      <c r="F28" s="51">
        <f t="shared" si="5"/>
        <v>0</v>
      </c>
      <c r="G28" s="51">
        <f t="shared" si="5"/>
        <v>0</v>
      </c>
      <c r="I28" s="51">
        <v>0</v>
      </c>
      <c r="J28" s="51">
        <v>0.09</v>
      </c>
      <c r="K28" s="51">
        <v>0.08</v>
      </c>
      <c r="L28" s="51">
        <v>0</v>
      </c>
      <c r="M28" s="51">
        <v>0</v>
      </c>
      <c r="N28" s="51">
        <v>0</v>
      </c>
    </row>
    <row r="29" s="51" customFormat="1" ht="13.2" spans="1:14">
      <c r="A29" s="51" t="s">
        <v>14</v>
      </c>
      <c r="B29" s="51">
        <f t="shared" ref="B29:G29" si="6">(I29^2)*B37</f>
        <v>0.2</v>
      </c>
      <c r="C29" s="51">
        <f t="shared" si="6"/>
        <v>0.338</v>
      </c>
      <c r="D29" s="51">
        <f t="shared" si="6"/>
        <v>0.2592</v>
      </c>
      <c r="E29" s="51">
        <f t="shared" si="6"/>
        <v>0.6408</v>
      </c>
      <c r="F29" s="51">
        <f t="shared" si="6"/>
        <v>0.0243</v>
      </c>
      <c r="G29" s="51">
        <f t="shared" si="6"/>
        <v>0</v>
      </c>
      <c r="I29" s="51">
        <v>0.1</v>
      </c>
      <c r="J29" s="51">
        <v>0.26</v>
      </c>
      <c r="K29" s="51">
        <v>0.09</v>
      </c>
      <c r="L29" s="51">
        <v>0.06</v>
      </c>
      <c r="M29" s="51">
        <v>0.09</v>
      </c>
      <c r="N29" s="51">
        <v>0</v>
      </c>
    </row>
    <row r="30" s="51" customFormat="1" ht="13.2" spans="1:14">
      <c r="A30" s="51" t="s">
        <v>15</v>
      </c>
      <c r="B30" s="51">
        <f t="shared" ref="B30:G30" si="7">(I30^2)*B38</f>
        <v>0.0144</v>
      </c>
      <c r="C30" s="51">
        <f t="shared" si="7"/>
        <v>1.152</v>
      </c>
      <c r="D30" s="51">
        <f t="shared" si="7"/>
        <v>0.6875</v>
      </c>
      <c r="E30" s="51">
        <f t="shared" si="7"/>
        <v>1.8144</v>
      </c>
      <c r="F30" s="51">
        <f t="shared" si="7"/>
        <v>1.444</v>
      </c>
      <c r="G30" s="51">
        <f t="shared" si="7"/>
        <v>0</v>
      </c>
      <c r="I30" s="51">
        <v>0.04</v>
      </c>
      <c r="J30" s="51">
        <v>0.24</v>
      </c>
      <c r="K30" s="51">
        <v>0.25</v>
      </c>
      <c r="L30" s="51">
        <v>0.36</v>
      </c>
      <c r="M30" s="51">
        <v>0.19</v>
      </c>
      <c r="N30" s="51">
        <v>0</v>
      </c>
    </row>
    <row r="31" s="51" customFormat="1" ht="13.2" spans="1:14">
      <c r="A31" s="51" t="s">
        <v>6</v>
      </c>
      <c r="B31" s="51">
        <f t="shared" ref="B31:G31" si="8">(I31^2)*B39</f>
        <v>0</v>
      </c>
      <c r="C31" s="51">
        <f t="shared" si="8"/>
        <v>0</v>
      </c>
      <c r="D31" s="51">
        <f t="shared" si="8"/>
        <v>8.8752</v>
      </c>
      <c r="E31" s="51">
        <f t="shared" si="8"/>
        <v>0.0405</v>
      </c>
      <c r="F31" s="51">
        <f t="shared" si="8"/>
        <v>0.1792</v>
      </c>
      <c r="G31" s="51">
        <f t="shared" si="8"/>
        <v>0.5415</v>
      </c>
      <c r="I31" s="51">
        <v>0</v>
      </c>
      <c r="J31" s="51">
        <v>0</v>
      </c>
      <c r="K31" s="51">
        <v>1.72</v>
      </c>
      <c r="L31" s="51">
        <v>0.09</v>
      </c>
      <c r="M31" s="51">
        <v>0.16</v>
      </c>
      <c r="N31" s="51">
        <v>0.19</v>
      </c>
    </row>
    <row r="32" s="51" customFormat="1" ht="13.95"/>
    <row r="33" s="51" customFormat="1" ht="13.95" spans="1:7">
      <c r="A33" s="59" t="s">
        <v>18</v>
      </c>
      <c r="B33" s="60" t="s">
        <v>12</v>
      </c>
      <c r="C33" s="61" t="s">
        <v>13</v>
      </c>
      <c r="D33" s="51" t="s">
        <v>4</v>
      </c>
      <c r="E33" s="60" t="s">
        <v>14</v>
      </c>
      <c r="F33" s="61" t="s">
        <v>15</v>
      </c>
      <c r="G33" s="51" t="s">
        <v>6</v>
      </c>
    </row>
    <row r="34" s="51" customFormat="1" ht="13.2" spans="1:7">
      <c r="A34" s="60" t="s">
        <v>12</v>
      </c>
      <c r="B34" s="60">
        <v>88</v>
      </c>
      <c r="C34" s="61">
        <v>22</v>
      </c>
      <c r="D34" s="62">
        <v>25</v>
      </c>
      <c r="E34" s="60">
        <v>9</v>
      </c>
      <c r="F34" s="61">
        <v>1</v>
      </c>
      <c r="G34" s="61">
        <v>0</v>
      </c>
    </row>
    <row r="35" s="51" customFormat="1" ht="13.95" spans="1:7">
      <c r="A35" s="63" t="s">
        <v>13</v>
      </c>
      <c r="B35" s="63">
        <v>10</v>
      </c>
      <c r="C35" s="64">
        <v>96</v>
      </c>
      <c r="D35" s="65">
        <v>25</v>
      </c>
      <c r="E35" s="63">
        <v>2</v>
      </c>
      <c r="F35" s="64">
        <v>3</v>
      </c>
      <c r="G35" s="64">
        <v>0</v>
      </c>
    </row>
    <row r="36" s="51" customFormat="1" ht="13.95" spans="1:7">
      <c r="A36" s="51" t="s">
        <v>4</v>
      </c>
      <c r="B36" s="66">
        <v>2</v>
      </c>
      <c r="C36" s="67">
        <v>4</v>
      </c>
      <c r="D36" s="51">
        <v>254</v>
      </c>
      <c r="E36" s="66">
        <v>2</v>
      </c>
      <c r="F36" s="67">
        <v>1</v>
      </c>
      <c r="G36" s="51">
        <v>0</v>
      </c>
    </row>
    <row r="37" s="51" customFormat="1" ht="13.2" spans="1:7">
      <c r="A37" s="60" t="s">
        <v>14</v>
      </c>
      <c r="B37" s="60">
        <v>20</v>
      </c>
      <c r="C37" s="61">
        <v>5</v>
      </c>
      <c r="D37" s="62">
        <v>32</v>
      </c>
      <c r="E37" s="60">
        <v>178</v>
      </c>
      <c r="F37" s="61">
        <v>3</v>
      </c>
      <c r="G37" s="61">
        <v>1</v>
      </c>
    </row>
    <row r="38" s="51" customFormat="1" ht="13.95" spans="1:8">
      <c r="A38" s="63" t="s">
        <v>15</v>
      </c>
      <c r="B38" s="63">
        <v>9</v>
      </c>
      <c r="C38" s="64">
        <v>20</v>
      </c>
      <c r="D38" s="65">
        <v>11</v>
      </c>
      <c r="E38" s="63">
        <v>14</v>
      </c>
      <c r="F38" s="64">
        <v>40</v>
      </c>
      <c r="G38" s="64">
        <v>2</v>
      </c>
      <c r="H38" s="51" t="s">
        <v>19</v>
      </c>
    </row>
    <row r="39" s="51" customFormat="1" ht="13.95" spans="1:8">
      <c r="A39" s="51" t="s">
        <v>6</v>
      </c>
      <c r="B39" s="63">
        <v>0</v>
      </c>
      <c r="C39" s="64">
        <v>0</v>
      </c>
      <c r="D39" s="51">
        <v>3</v>
      </c>
      <c r="E39" s="63">
        <v>5</v>
      </c>
      <c r="F39" s="64">
        <v>7</v>
      </c>
      <c r="G39" s="51">
        <v>15</v>
      </c>
      <c r="H39" s="68">
        <f>(SUMPRODUCT(B18:G23,B34:G39))/SUM(B34:G39)</f>
        <v>0.754345434543454</v>
      </c>
    </row>
    <row r="40" s="51" customFormat="1" ht="13.2"/>
    <row r="41" s="51" customFormat="1" ht="13.2" spans="1:7">
      <c r="A41" s="59" t="s">
        <v>20</v>
      </c>
      <c r="B41" s="51" t="s">
        <v>12</v>
      </c>
      <c r="C41" s="51" t="s">
        <v>13</v>
      </c>
      <c r="D41" s="51" t="s">
        <v>4</v>
      </c>
      <c r="E41" s="51" t="s">
        <v>14</v>
      </c>
      <c r="F41" s="51" t="s">
        <v>15</v>
      </c>
      <c r="G41" s="51" t="s">
        <v>6</v>
      </c>
    </row>
    <row r="42" s="51" customFormat="1" ht="13.2" spans="1:7">
      <c r="A42" s="51" t="s">
        <v>12</v>
      </c>
      <c r="B42" s="51">
        <f t="shared" ref="B42:G42" si="9">B34-1</f>
        <v>87</v>
      </c>
      <c r="C42" s="51">
        <f t="shared" si="9"/>
        <v>21</v>
      </c>
      <c r="D42" s="51">
        <f t="shared" si="9"/>
        <v>24</v>
      </c>
      <c r="E42" s="51">
        <f t="shared" si="9"/>
        <v>8</v>
      </c>
      <c r="F42" s="51">
        <f t="shared" si="9"/>
        <v>0</v>
      </c>
      <c r="G42" s="51">
        <f t="shared" si="9"/>
        <v>-1</v>
      </c>
    </row>
    <row r="43" s="51" customFormat="1" ht="13.2" spans="1:7">
      <c r="A43" s="51" t="s">
        <v>13</v>
      </c>
      <c r="B43" s="51">
        <f t="shared" ref="B43:G43" si="10">B35-1</f>
        <v>9</v>
      </c>
      <c r="C43" s="51">
        <f t="shared" si="10"/>
        <v>95</v>
      </c>
      <c r="D43" s="51">
        <f t="shared" si="10"/>
        <v>24</v>
      </c>
      <c r="E43" s="51">
        <f t="shared" si="10"/>
        <v>1</v>
      </c>
      <c r="F43" s="51">
        <f t="shared" si="10"/>
        <v>2</v>
      </c>
      <c r="G43" s="51">
        <f t="shared" si="10"/>
        <v>-1</v>
      </c>
    </row>
    <row r="44" s="51" customFormat="1" ht="13.2" spans="1:7">
      <c r="A44" s="51" t="s">
        <v>4</v>
      </c>
      <c r="B44" s="51">
        <f t="shared" ref="B44:G44" si="11">B36-1</f>
        <v>1</v>
      </c>
      <c r="C44" s="51">
        <f t="shared" si="11"/>
        <v>3</v>
      </c>
      <c r="D44" s="51">
        <f t="shared" si="11"/>
        <v>253</v>
      </c>
      <c r="E44" s="51">
        <f t="shared" si="11"/>
        <v>1</v>
      </c>
      <c r="F44" s="51">
        <f t="shared" si="11"/>
        <v>0</v>
      </c>
      <c r="G44" s="51">
        <f t="shared" si="11"/>
        <v>-1</v>
      </c>
    </row>
    <row r="45" s="51" customFormat="1" ht="13.2" spans="1:7">
      <c r="A45" s="51" t="s">
        <v>14</v>
      </c>
      <c r="B45" s="51">
        <f t="shared" ref="B45:G45" si="12">B37-1</f>
        <v>19</v>
      </c>
      <c r="C45" s="51">
        <f t="shared" si="12"/>
        <v>4</v>
      </c>
      <c r="D45" s="51">
        <f t="shared" si="12"/>
        <v>31</v>
      </c>
      <c r="E45" s="51">
        <f t="shared" si="12"/>
        <v>177</v>
      </c>
      <c r="F45" s="51">
        <f t="shared" si="12"/>
        <v>2</v>
      </c>
      <c r="G45" s="51">
        <f t="shared" si="12"/>
        <v>0</v>
      </c>
    </row>
    <row r="46" s="51" customFormat="1" ht="13.2" spans="1:9">
      <c r="A46" s="51" t="s">
        <v>15</v>
      </c>
      <c r="B46" s="51">
        <f t="shared" ref="B46:G46" si="13">B38-1</f>
        <v>8</v>
      </c>
      <c r="C46" s="51">
        <f t="shared" si="13"/>
        <v>19</v>
      </c>
      <c r="D46" s="51">
        <f t="shared" si="13"/>
        <v>10</v>
      </c>
      <c r="E46" s="51">
        <f t="shared" si="13"/>
        <v>13</v>
      </c>
      <c r="F46" s="51">
        <f t="shared" si="13"/>
        <v>39</v>
      </c>
      <c r="G46" s="51">
        <f t="shared" si="13"/>
        <v>1</v>
      </c>
      <c r="H46" s="51" t="s">
        <v>21</v>
      </c>
      <c r="I46" s="51" t="s">
        <v>22</v>
      </c>
    </row>
    <row r="47" s="51" customFormat="1" ht="13.2" spans="1:9">
      <c r="A47" s="51" t="s">
        <v>6</v>
      </c>
      <c r="B47" s="51">
        <f t="shared" ref="B47:G47" si="14">B39-1</f>
        <v>-1</v>
      </c>
      <c r="C47" s="51">
        <f t="shared" si="14"/>
        <v>-1</v>
      </c>
      <c r="D47" s="51">
        <f t="shared" si="14"/>
        <v>2</v>
      </c>
      <c r="E47" s="51">
        <f t="shared" si="14"/>
        <v>4</v>
      </c>
      <c r="F47" s="51">
        <f t="shared" si="14"/>
        <v>6</v>
      </c>
      <c r="G47" s="51">
        <f t="shared" si="14"/>
        <v>14</v>
      </c>
      <c r="H47" s="68">
        <f>SQRT(SUMPRODUCT(B26:G31,B42:G47)/SUMIF(B42:G47,"&gt;1"))</f>
        <v>0.958348956858684</v>
      </c>
      <c r="I47" s="68">
        <f>H47/H39</f>
        <v>1.27043780339003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6"/>
  <sheetViews>
    <sheetView tabSelected="1" zoomScale="115" zoomScaleNormal="115" workbookViewId="0">
      <selection activeCell="C35" sqref="C35"/>
    </sheetView>
  </sheetViews>
  <sheetFormatPr defaultColWidth="8.15" defaultRowHeight="13.8"/>
  <cols>
    <col min="1" max="2" width="8.15" style="37"/>
    <col min="3" max="4" width="11.8166666666667" style="37"/>
    <col min="5" max="8" width="8.15" style="37"/>
    <col min="9" max="10" width="11.8166666666667" style="37"/>
    <col min="11" max="16384" width="8.15" style="37"/>
  </cols>
  <sheetData>
    <row r="1" spans="1:1">
      <c r="A1" s="37" t="s">
        <v>23</v>
      </c>
    </row>
    <row r="2" s="37" customFormat="1" spans="1:1">
      <c r="A2" s="37" t="s">
        <v>24</v>
      </c>
    </row>
    <row r="3" s="37" customFormat="1" spans="2:5">
      <c r="B3" s="37" t="s">
        <v>25</v>
      </c>
      <c r="C3" s="37" t="s">
        <v>26</v>
      </c>
      <c r="D3" s="37" t="s">
        <v>27</v>
      </c>
      <c r="E3" s="37" t="s">
        <v>28</v>
      </c>
    </row>
    <row r="4" s="37" customFormat="1" spans="1:11">
      <c r="A4" s="37" t="s">
        <v>25</v>
      </c>
      <c r="B4" s="38">
        <v>0.43</v>
      </c>
      <c r="C4" s="39">
        <v>2.7</v>
      </c>
      <c r="D4" s="39">
        <v>1.04</v>
      </c>
      <c r="E4" s="40">
        <f>AVERAGE(C4:C6,D4:D5)</f>
        <v>1.746</v>
      </c>
      <c r="F4" s="48"/>
      <c r="H4" s="43"/>
      <c r="I4" s="43"/>
      <c r="J4" s="43"/>
      <c r="K4" s="49"/>
    </row>
    <row r="5" s="37" customFormat="1" spans="1:11">
      <c r="A5" s="37" t="s">
        <v>26</v>
      </c>
      <c r="B5" s="38">
        <v>0.53</v>
      </c>
      <c r="C5" s="39">
        <v>1.79</v>
      </c>
      <c r="D5" s="39">
        <v>1.38</v>
      </c>
      <c r="E5" s="40">
        <f t="shared" ref="E5:E7" si="0">E4</f>
        <v>1.746</v>
      </c>
      <c r="H5" s="43"/>
      <c r="I5" s="43"/>
      <c r="J5" s="43"/>
      <c r="K5" s="49"/>
    </row>
    <row r="6" s="37" customFormat="1" spans="1:11">
      <c r="A6" s="37" t="s">
        <v>27</v>
      </c>
      <c r="B6" s="38">
        <v>0.5</v>
      </c>
      <c r="C6" s="39">
        <v>1.82</v>
      </c>
      <c r="D6" s="40">
        <f>AVERAGE(D4:D5)</f>
        <v>1.21</v>
      </c>
      <c r="E6" s="40">
        <f t="shared" si="0"/>
        <v>1.746</v>
      </c>
      <c r="H6" s="43"/>
      <c r="I6" s="43"/>
      <c r="J6" s="49"/>
      <c r="K6" s="49"/>
    </row>
    <row r="7" s="37" customFormat="1" spans="1:11">
      <c r="A7" s="37" t="s">
        <v>28</v>
      </c>
      <c r="B7" s="41">
        <f>AVERAGE(B4:B6)</f>
        <v>0.486666666666667</v>
      </c>
      <c r="C7" s="40">
        <f>AVERAGE(C4:C6)</f>
        <v>2.10333333333333</v>
      </c>
      <c r="D7" s="40">
        <f>AVERAGE(D4:D5)</f>
        <v>1.21</v>
      </c>
      <c r="E7" s="40">
        <f t="shared" si="0"/>
        <v>1.746</v>
      </c>
      <c r="H7" s="43"/>
      <c r="I7" s="49"/>
      <c r="J7" s="49"/>
      <c r="K7" s="49"/>
    </row>
    <row r="9" s="37" customFormat="1" hidden="1" spans="1:1">
      <c r="A9" s="37" t="s">
        <v>29</v>
      </c>
    </row>
    <row r="10" s="37" customFormat="1" hidden="1" spans="2:5">
      <c r="B10" s="37" t="s">
        <v>25</v>
      </c>
      <c r="C10" s="37" t="s">
        <v>26</v>
      </c>
      <c r="D10" s="37" t="s">
        <v>27</v>
      </c>
      <c r="E10" s="37" t="s">
        <v>28</v>
      </c>
    </row>
    <row r="11" s="37" customFormat="1" hidden="1" spans="1:11">
      <c r="A11" s="37" t="s">
        <v>25</v>
      </c>
      <c r="B11" s="37">
        <v>0.07</v>
      </c>
      <c r="C11" s="37">
        <v>0.68</v>
      </c>
      <c r="D11" s="37">
        <v>0.18</v>
      </c>
      <c r="H11" s="42"/>
      <c r="I11" s="42"/>
      <c r="J11" s="42"/>
      <c r="K11" s="50"/>
    </row>
    <row r="12" s="37" customFormat="1" hidden="1" spans="1:11">
      <c r="A12" s="37" t="s">
        <v>26</v>
      </c>
      <c r="B12" s="37">
        <v>0.39</v>
      </c>
      <c r="C12" s="37">
        <v>0.19</v>
      </c>
      <c r="D12" s="37">
        <v>0.22</v>
      </c>
      <c r="H12" s="42"/>
      <c r="I12" s="42"/>
      <c r="J12" s="42"/>
      <c r="K12" s="50"/>
    </row>
    <row r="13" s="37" customFormat="1" hidden="1" spans="1:11">
      <c r="A13" s="37" t="s">
        <v>27</v>
      </c>
      <c r="B13" s="37">
        <v>0.86</v>
      </c>
      <c r="C13" s="37">
        <v>0.33</v>
      </c>
      <c r="H13" s="42"/>
      <c r="I13" s="42"/>
      <c r="J13" s="50"/>
      <c r="K13" s="50"/>
    </row>
    <row r="14" s="37" customFormat="1" hidden="1" spans="1:11">
      <c r="A14" s="37" t="s">
        <v>28</v>
      </c>
      <c r="H14" s="42"/>
      <c r="I14" s="50"/>
      <c r="J14" s="50"/>
      <c r="K14" s="50"/>
    </row>
    <row r="15" hidden="1"/>
    <row r="16" s="37" customFormat="1" hidden="1" spans="1:1">
      <c r="A16" s="37" t="s">
        <v>30</v>
      </c>
    </row>
    <row r="17" s="37" customFormat="1" hidden="1" spans="2:5">
      <c r="B17" s="37" t="s">
        <v>25</v>
      </c>
      <c r="C17" s="37" t="s">
        <v>26</v>
      </c>
      <c r="D17" s="37" t="s">
        <v>27</v>
      </c>
      <c r="E17" s="37" t="s">
        <v>28</v>
      </c>
    </row>
    <row r="18" s="37" customFormat="1" hidden="1" spans="1:5">
      <c r="A18" s="37" t="s">
        <v>25</v>
      </c>
      <c r="B18" s="42">
        <f>B11/B4</f>
        <v>0.162790697674419</v>
      </c>
      <c r="C18" s="43">
        <f t="shared" ref="C18:C20" si="1">C11/C4</f>
        <v>0.251851851851852</v>
      </c>
      <c r="D18" s="43">
        <f>D11/D4</f>
        <v>0.173076923076923</v>
      </c>
      <c r="E18" s="44">
        <f t="shared" ref="E18:E21" si="2">AVERAGE($C$18:$C$20,$D$18:$D$19)</f>
        <v>0.174362599499835</v>
      </c>
    </row>
    <row r="19" s="37" customFormat="1" hidden="1" spans="1:5">
      <c r="A19" s="37" t="s">
        <v>26</v>
      </c>
      <c r="B19" s="42">
        <f>B12/B5</f>
        <v>0.735849056603774</v>
      </c>
      <c r="C19" s="43">
        <f t="shared" si="1"/>
        <v>0.106145251396648</v>
      </c>
      <c r="D19" s="43">
        <f>D12/D5</f>
        <v>0.159420289855072</v>
      </c>
      <c r="E19" s="44">
        <f t="shared" si="2"/>
        <v>0.174362599499835</v>
      </c>
    </row>
    <row r="20" s="37" customFormat="1" hidden="1" spans="1:5">
      <c r="A20" s="37" t="s">
        <v>27</v>
      </c>
      <c r="B20" s="42">
        <f>B13/B6</f>
        <v>1.72</v>
      </c>
      <c r="C20" s="43">
        <f t="shared" si="1"/>
        <v>0.181318681318681</v>
      </c>
      <c r="D20" s="44">
        <f>AVERAGE(D18:D19)</f>
        <v>0.166248606465998</v>
      </c>
      <c r="E20" s="44">
        <f t="shared" si="2"/>
        <v>0.174362599499835</v>
      </c>
    </row>
    <row r="21" s="37" customFormat="1" hidden="1" spans="1:5">
      <c r="A21" s="37" t="s">
        <v>28</v>
      </c>
      <c r="B21" s="45">
        <f>AVERAGE(B18:B20)</f>
        <v>0.872879918092731</v>
      </c>
      <c r="C21" s="44">
        <f>AVERAGE(C18:C20)</f>
        <v>0.17977192818906</v>
      </c>
      <c r="D21" s="44">
        <f>AVERAGE(D18:D19)</f>
        <v>0.166248606465998</v>
      </c>
      <c r="E21" s="44">
        <f t="shared" si="2"/>
        <v>0.174362599499835</v>
      </c>
    </row>
    <row r="22" hidden="1"/>
    <row r="23" s="37" customFormat="1" spans="1:1">
      <c r="A23" s="37" t="s">
        <v>31</v>
      </c>
    </row>
    <row r="24" s="37" customFormat="1" spans="1:1">
      <c r="A24" s="46" t="s">
        <v>32</v>
      </c>
    </row>
    <row r="25" s="37" customFormat="1" spans="1:1">
      <c r="A25" s="46" t="s">
        <v>33</v>
      </c>
    </row>
    <row r="26" s="37" customFormat="1" ht="12" customHeight="1" spans="1:1">
      <c r="A26" s="47" t="s">
        <v>34</v>
      </c>
    </row>
  </sheetData>
  <hyperlinks>
    <hyperlink ref="A26" r:id="rId3" display="3. Short-Term Plasticity of Unitary Inhibitory-to-Inhibitory&#10;Synapses Depends on the Presynaptic Interneuron Subtype&#10;"/>
    <hyperlink ref="A24" r:id="rId4" display="1. In Vivo Monosynaptic Excitatory Transmission between Layer 2 Cortical Pyramidal Neurons"/>
    <hyperlink ref="A25" r:id="rId5" display="2. In Vivo Measurement of Cell-Type-Specific Synaptic Connectivity and Synaptic Transmission in Layer 2/3 Mouse Barrel Cortex"/>
  </hyperlink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81"/>
  <sheetViews>
    <sheetView topLeftCell="A3" workbookViewId="0">
      <selection activeCell="A1" sqref="$A1:$XFD65536"/>
    </sheetView>
  </sheetViews>
  <sheetFormatPr defaultColWidth="8.15" defaultRowHeight="13.8"/>
  <cols>
    <col min="1" max="1" width="21.4916666666667" style="21" customWidth="1"/>
    <col min="2" max="2" width="11.9166666666667" style="21" customWidth="1"/>
    <col min="3" max="3" width="13.2416666666667" style="21" customWidth="1"/>
    <col min="4" max="4" width="9.36666666666667" style="21"/>
    <col min="5" max="5" width="14.3583333333333" style="21"/>
    <col min="6" max="6" width="2.55" style="21" customWidth="1"/>
    <col min="7" max="13" width="9.36666666666667" style="21"/>
    <col min="14" max="14" width="2.34166666666667" style="21" customWidth="1"/>
    <col min="15" max="15" width="8.15" style="21"/>
    <col min="16" max="20" width="10.6916666666667" style="21"/>
    <col min="21" max="21" width="9.36666666666667" style="21"/>
    <col min="22" max="16384" width="8.15" style="21"/>
  </cols>
  <sheetData>
    <row r="1" s="21" customFormat="1" spans="1:2">
      <c r="A1" s="22" t="s">
        <v>35</v>
      </c>
      <c r="B1" s="23" t="s">
        <v>36</v>
      </c>
    </row>
    <row r="2" s="21" customFormat="1" spans="1:2">
      <c r="A2" s="21" t="s">
        <v>37</v>
      </c>
      <c r="B2" s="21" t="s">
        <v>38</v>
      </c>
    </row>
    <row r="4" s="21" customFormat="1" spans="1:21">
      <c r="A4" s="21" t="s">
        <v>39</v>
      </c>
      <c r="B4" s="21" t="s">
        <v>3</v>
      </c>
      <c r="C4" s="21" t="s">
        <v>4</v>
      </c>
      <c r="D4" s="21" t="s">
        <v>5</v>
      </c>
      <c r="E4" s="21" t="s">
        <v>6</v>
      </c>
      <c r="G4" s="21" t="s">
        <v>40</v>
      </c>
      <c r="H4" s="28" t="s">
        <v>12</v>
      </c>
      <c r="I4" s="31" t="s">
        <v>13</v>
      </c>
      <c r="J4" s="21" t="s">
        <v>4</v>
      </c>
      <c r="K4" s="28" t="s">
        <v>14</v>
      </c>
      <c r="L4" s="31" t="s">
        <v>15</v>
      </c>
      <c r="M4" s="21" t="s">
        <v>6</v>
      </c>
      <c r="N4" s="36"/>
      <c r="O4" s="21" t="s">
        <v>41</v>
      </c>
      <c r="P4" s="28" t="s">
        <v>12</v>
      </c>
      <c r="Q4" s="31" t="s">
        <v>13</v>
      </c>
      <c r="R4" s="21" t="s">
        <v>4</v>
      </c>
      <c r="S4" s="28" t="s">
        <v>14</v>
      </c>
      <c r="T4" s="31" t="s">
        <v>15</v>
      </c>
      <c r="U4" s="21" t="s">
        <v>6</v>
      </c>
    </row>
    <row r="5" s="21" customFormat="1" spans="1:21">
      <c r="A5" s="21" t="s">
        <v>3</v>
      </c>
      <c r="B5" s="24">
        <f>SUMPRODUCT(H5:I6,P5:Q6)/SUM(P5:Q6)</f>
        <v>1.21424657534247</v>
      </c>
      <c r="C5" s="24">
        <f>SUMPRODUCT(J5:J6,R5:R6)/SUM(R5:R6)</f>
        <v>0.951818181818182</v>
      </c>
      <c r="D5" s="24">
        <f>SUMPRODUCT(K5:L6,S5:T6)/SUM(S5:T6)</f>
        <v>1.014</v>
      </c>
      <c r="E5" s="24"/>
      <c r="G5" s="28" t="s">
        <v>12</v>
      </c>
      <c r="H5" s="28">
        <v>1.43</v>
      </c>
      <c r="I5" s="31">
        <v>1.19</v>
      </c>
      <c r="J5" s="32">
        <v>0.87</v>
      </c>
      <c r="K5" s="28">
        <v>0.81</v>
      </c>
      <c r="L5" s="31"/>
      <c r="M5" s="32"/>
      <c r="N5" s="36"/>
      <c r="O5" s="32" t="s">
        <v>12</v>
      </c>
      <c r="P5" s="28">
        <v>37</v>
      </c>
      <c r="Q5" s="31">
        <v>12</v>
      </c>
      <c r="R5" s="32">
        <v>12</v>
      </c>
      <c r="S5" s="28">
        <v>2</v>
      </c>
      <c r="T5" s="31"/>
      <c r="U5" s="31"/>
    </row>
    <row r="6" s="21" customFormat="1" spans="1:21">
      <c r="A6" s="21" t="s">
        <v>4</v>
      </c>
      <c r="B6" s="24">
        <f>SUMPRODUCT(H7:I7,P7:Q7)/SUM(P7:Q7)</f>
        <v>1.09</v>
      </c>
      <c r="C6" s="24">
        <f>J7</f>
        <v>0.69</v>
      </c>
      <c r="D6" s="24">
        <f>K7</f>
        <v>0.3</v>
      </c>
      <c r="E6" s="24"/>
      <c r="G6" s="29" t="s">
        <v>13</v>
      </c>
      <c r="H6" s="29">
        <v>1.34</v>
      </c>
      <c r="I6" s="33">
        <v>0.83</v>
      </c>
      <c r="J6" s="34">
        <v>1.05</v>
      </c>
      <c r="K6" s="29">
        <v>1.3</v>
      </c>
      <c r="L6" s="33">
        <v>0.85</v>
      </c>
      <c r="M6" s="34"/>
      <c r="N6" s="36"/>
      <c r="O6" s="34" t="s">
        <v>13</v>
      </c>
      <c r="P6" s="29">
        <v>3</v>
      </c>
      <c r="Q6" s="33">
        <v>21</v>
      </c>
      <c r="R6" s="34">
        <v>10</v>
      </c>
      <c r="S6" s="29">
        <v>2</v>
      </c>
      <c r="T6" s="33">
        <v>1</v>
      </c>
      <c r="U6" s="33"/>
    </row>
    <row r="7" s="21" customFormat="1" spans="1:20">
      <c r="A7" s="21" t="s">
        <v>5</v>
      </c>
      <c r="B7" s="24">
        <f>SUMPRODUCT(H8:I9,P8:Q9)/SUM(P8:Q9)</f>
        <v>1.07565217391304</v>
      </c>
      <c r="C7" s="24">
        <f>SUMPRODUCT(J8:J9,R8:R9)/SUM(R8:R9)</f>
        <v>0.847894736842105</v>
      </c>
      <c r="D7" s="24">
        <f>SUMPRODUCT(K8:L9,S8:T9)/SUM(S8:T9)</f>
        <v>0.829433962264151</v>
      </c>
      <c r="E7" s="24">
        <f>M9</f>
        <v>2.12</v>
      </c>
      <c r="G7" s="21" t="s">
        <v>4</v>
      </c>
      <c r="H7" s="30">
        <v>1.83</v>
      </c>
      <c r="I7" s="35">
        <v>0.72</v>
      </c>
      <c r="J7" s="21">
        <v>0.69</v>
      </c>
      <c r="K7" s="30">
        <v>0.3</v>
      </c>
      <c r="L7" s="35"/>
      <c r="N7" s="36"/>
      <c r="O7" s="21" t="s">
        <v>4</v>
      </c>
      <c r="P7" s="30">
        <v>1</v>
      </c>
      <c r="Q7" s="35">
        <v>2</v>
      </c>
      <c r="R7" s="21">
        <v>74</v>
      </c>
      <c r="S7" s="30">
        <v>2</v>
      </c>
      <c r="T7" s="35"/>
    </row>
    <row r="8" s="21" customFormat="1" spans="1:21">
      <c r="A8" s="21" t="s">
        <v>6</v>
      </c>
      <c r="B8" s="24"/>
      <c r="C8" s="24">
        <f>J10</f>
        <v>0.97</v>
      </c>
      <c r="D8" s="24">
        <f>SUMPRODUCT(K10:L10,S10:T10)/SUM(S10:T10)</f>
        <v>1.135</v>
      </c>
      <c r="E8" s="24">
        <f>M10</f>
        <v>0.99</v>
      </c>
      <c r="G8" s="28" t="s">
        <v>14</v>
      </c>
      <c r="H8" s="28">
        <v>1.29</v>
      </c>
      <c r="I8" s="31">
        <v>0.85</v>
      </c>
      <c r="J8" s="32">
        <v>0.99</v>
      </c>
      <c r="K8" s="28">
        <v>0.71</v>
      </c>
      <c r="L8" s="31">
        <v>0.39</v>
      </c>
      <c r="M8" s="32"/>
      <c r="N8" s="36"/>
      <c r="O8" s="32" t="s">
        <v>14</v>
      </c>
      <c r="P8" s="28">
        <v>12</v>
      </c>
      <c r="Q8" s="31">
        <v>2</v>
      </c>
      <c r="R8" s="32">
        <v>13</v>
      </c>
      <c r="S8" s="28">
        <v>35</v>
      </c>
      <c r="T8" s="31">
        <v>1</v>
      </c>
      <c r="U8" s="31"/>
    </row>
    <row r="9" s="21" customFormat="1" spans="4:21">
      <c r="D9" s="21" t="s">
        <v>42</v>
      </c>
      <c r="E9" s="21">
        <f>AVERAGE(B5:E8)</f>
        <v>1.0175419715523</v>
      </c>
      <c r="G9" s="29" t="s">
        <v>15</v>
      </c>
      <c r="H9" s="29"/>
      <c r="I9" s="33">
        <v>0.84</v>
      </c>
      <c r="J9" s="34">
        <v>0.54</v>
      </c>
      <c r="K9" s="29">
        <v>1.06</v>
      </c>
      <c r="L9" s="33">
        <v>1.11</v>
      </c>
      <c r="M9" s="34">
        <v>2.12</v>
      </c>
      <c r="N9" s="36"/>
      <c r="O9" s="34" t="s">
        <v>15</v>
      </c>
      <c r="P9" s="29"/>
      <c r="Q9" s="33">
        <v>9</v>
      </c>
      <c r="R9" s="34">
        <v>6</v>
      </c>
      <c r="S9" s="29">
        <v>3</v>
      </c>
      <c r="T9" s="33">
        <v>14</v>
      </c>
      <c r="U9" s="33">
        <v>1</v>
      </c>
    </row>
    <row r="10" s="21" customFormat="1" spans="4:21">
      <c r="D10" s="21" t="s">
        <v>43</v>
      </c>
      <c r="E10" s="21">
        <f>AVERAGE(B5,C6,D7,E8)</f>
        <v>0.930920134401654</v>
      </c>
      <c r="G10" s="21" t="s">
        <v>6</v>
      </c>
      <c r="H10" s="29"/>
      <c r="I10" s="33"/>
      <c r="J10" s="21">
        <v>0.97</v>
      </c>
      <c r="K10" s="29">
        <v>1.45</v>
      </c>
      <c r="L10" s="33">
        <v>1.03</v>
      </c>
      <c r="M10" s="21">
        <v>0.99</v>
      </c>
      <c r="N10" s="36"/>
      <c r="O10" s="21" t="s">
        <v>6</v>
      </c>
      <c r="P10" s="29"/>
      <c r="Q10" s="33"/>
      <c r="R10" s="21">
        <v>2</v>
      </c>
      <c r="S10" s="29">
        <v>1</v>
      </c>
      <c r="T10" s="33">
        <v>3</v>
      </c>
      <c r="U10" s="21">
        <v>4</v>
      </c>
    </row>
    <row r="13" s="21" customFormat="1" spans="1:21">
      <c r="A13" s="21" t="s">
        <v>44</v>
      </c>
      <c r="B13" s="21" t="s">
        <v>3</v>
      </c>
      <c r="C13" s="21" t="s">
        <v>4</v>
      </c>
      <c r="D13" s="21" t="s">
        <v>5</v>
      </c>
      <c r="E13" s="21" t="s">
        <v>6</v>
      </c>
      <c r="G13" s="21" t="s">
        <v>40</v>
      </c>
      <c r="H13" s="28" t="s">
        <v>12</v>
      </c>
      <c r="I13" s="31" t="s">
        <v>13</v>
      </c>
      <c r="J13" s="21" t="s">
        <v>4</v>
      </c>
      <c r="K13" s="28" t="s">
        <v>14</v>
      </c>
      <c r="L13" s="31" t="s">
        <v>15</v>
      </c>
      <c r="M13" s="21" t="s">
        <v>6</v>
      </c>
      <c r="N13" s="36"/>
      <c r="O13" s="21" t="s">
        <v>41</v>
      </c>
      <c r="P13" s="28" t="s">
        <v>12</v>
      </c>
      <c r="Q13" s="31" t="s">
        <v>13</v>
      </c>
      <c r="R13" s="21" t="s">
        <v>4</v>
      </c>
      <c r="S13" s="28" t="s">
        <v>14</v>
      </c>
      <c r="T13" s="31" t="s">
        <v>15</v>
      </c>
      <c r="U13" s="21" t="s">
        <v>6</v>
      </c>
    </row>
    <row r="14" s="21" customFormat="1" spans="1:21">
      <c r="A14" s="21" t="s">
        <v>3</v>
      </c>
      <c r="B14" s="21">
        <f>SUMPRODUCT(H14:I15,P14:Q15)/SUM(P14:Q15)</f>
        <v>1.32328767123288</v>
      </c>
      <c r="C14" s="21">
        <f>SUMPRODUCT(J14:J15,R14:R15)/SUM(R14:R15)</f>
        <v>0.923636363636364</v>
      </c>
      <c r="D14" s="21">
        <f>SUMPRODUCT(K14:L15,S14:T15)/SUM(S14:T15)</f>
        <v>1.038</v>
      </c>
      <c r="G14" s="28" t="s">
        <v>12</v>
      </c>
      <c r="H14" s="28">
        <v>1.47</v>
      </c>
      <c r="I14" s="31">
        <v>1.39</v>
      </c>
      <c r="J14" s="32">
        <v>0.91</v>
      </c>
      <c r="K14" s="28">
        <v>0.91</v>
      </c>
      <c r="L14" s="31"/>
      <c r="M14" s="32"/>
      <c r="N14" s="36"/>
      <c r="O14" s="32" t="s">
        <v>12</v>
      </c>
      <c r="P14" s="28">
        <v>37</v>
      </c>
      <c r="Q14" s="31">
        <v>12</v>
      </c>
      <c r="R14" s="32">
        <v>12</v>
      </c>
      <c r="S14" s="28">
        <v>2</v>
      </c>
      <c r="T14" s="31"/>
      <c r="U14" s="31"/>
    </row>
    <row r="15" s="21" customFormat="1" spans="1:21">
      <c r="A15" s="21" t="s">
        <v>4</v>
      </c>
      <c r="B15" s="21">
        <f>SUMPRODUCT(H16:I16,P16:Q16)/SUM(P16:Q16)</f>
        <v>1.03</v>
      </c>
      <c r="C15" s="21">
        <f>J16</f>
        <v>0.78</v>
      </c>
      <c r="D15" s="21">
        <f>K16</f>
        <v>0.51</v>
      </c>
      <c r="G15" s="29" t="s">
        <v>13</v>
      </c>
      <c r="H15" s="29">
        <v>1.23</v>
      </c>
      <c r="I15" s="33">
        <v>1.04</v>
      </c>
      <c r="J15" s="34">
        <v>0.94</v>
      </c>
      <c r="K15" s="29">
        <v>1.38</v>
      </c>
      <c r="L15" s="33">
        <v>0.61</v>
      </c>
      <c r="M15" s="34"/>
      <c r="N15" s="36"/>
      <c r="O15" s="34" t="s">
        <v>13</v>
      </c>
      <c r="P15" s="29">
        <v>3</v>
      </c>
      <c r="Q15" s="33">
        <v>21</v>
      </c>
      <c r="R15" s="34">
        <v>10</v>
      </c>
      <c r="S15" s="29">
        <v>2</v>
      </c>
      <c r="T15" s="33">
        <v>1</v>
      </c>
      <c r="U15" s="33"/>
    </row>
    <row r="16" s="21" customFormat="1" spans="1:20">
      <c r="A16" s="21" t="s">
        <v>5</v>
      </c>
      <c r="B16" s="21">
        <f>SUMPRODUCT(H17:I18,P17:Q18)/SUM(P17:Q18)</f>
        <v>1.09347826086957</v>
      </c>
      <c r="C16" s="21">
        <f>SUMPRODUCT(J17:J18,R17:R18)/SUM(R17:R18)</f>
        <v>0.997894736842105</v>
      </c>
      <c r="D16" s="25">
        <f>SUMPRODUCT(K17:L18,S17:T18)/SUM(S17:T18)</f>
        <v>0.874905660377359</v>
      </c>
      <c r="E16" s="21">
        <f>M18</f>
        <v>1.23</v>
      </c>
      <c r="G16" s="21" t="s">
        <v>4</v>
      </c>
      <c r="H16" s="30">
        <v>1.35</v>
      </c>
      <c r="I16" s="35">
        <v>0.87</v>
      </c>
      <c r="J16" s="21">
        <v>0.78</v>
      </c>
      <c r="K16" s="30">
        <v>0.51</v>
      </c>
      <c r="L16" s="35"/>
      <c r="N16" s="36"/>
      <c r="O16" s="21" t="s">
        <v>4</v>
      </c>
      <c r="P16" s="30">
        <v>1</v>
      </c>
      <c r="Q16" s="35">
        <v>2</v>
      </c>
      <c r="R16" s="21">
        <v>74</v>
      </c>
      <c r="S16" s="30">
        <v>2</v>
      </c>
      <c r="T16" s="35"/>
    </row>
    <row r="17" s="21" customFormat="1" spans="1:21">
      <c r="A17" s="21" t="s">
        <v>6</v>
      </c>
      <c r="C17" s="21">
        <f>J19</f>
        <v>1.27</v>
      </c>
      <c r="D17" s="21">
        <f>SUMPRODUCT(K19:L19,S19:T19)/SUM(S19:T19)</f>
        <v>0.8675</v>
      </c>
      <c r="E17" s="21">
        <f>M19</f>
        <v>1.46</v>
      </c>
      <c r="G17" s="28" t="s">
        <v>14</v>
      </c>
      <c r="H17" s="28">
        <v>1.26</v>
      </c>
      <c r="I17" s="31">
        <v>0.74</v>
      </c>
      <c r="J17" s="32">
        <v>1.14</v>
      </c>
      <c r="K17" s="28">
        <v>0.73</v>
      </c>
      <c r="L17" s="31">
        <v>1.25</v>
      </c>
      <c r="M17" s="32"/>
      <c r="N17" s="36"/>
      <c r="O17" s="32" t="s">
        <v>14</v>
      </c>
      <c r="P17" s="28">
        <v>12</v>
      </c>
      <c r="Q17" s="31">
        <v>2</v>
      </c>
      <c r="R17" s="32">
        <v>13</v>
      </c>
      <c r="S17" s="28">
        <v>35</v>
      </c>
      <c r="T17" s="31">
        <v>1</v>
      </c>
      <c r="U17" s="31"/>
    </row>
    <row r="18" s="21" customFormat="1" spans="4:21">
      <c r="D18" s="21" t="s">
        <v>42</v>
      </c>
      <c r="E18" s="21">
        <f>AVERAGE(B14:E17)</f>
        <v>1.03066943791987</v>
      </c>
      <c r="G18" s="29" t="s">
        <v>15</v>
      </c>
      <c r="H18" s="29"/>
      <c r="I18" s="33">
        <v>0.95</v>
      </c>
      <c r="J18" s="34">
        <v>0.69</v>
      </c>
      <c r="K18" s="29">
        <v>1.53</v>
      </c>
      <c r="L18" s="33">
        <v>1.07</v>
      </c>
      <c r="M18" s="34">
        <v>1.23</v>
      </c>
      <c r="N18" s="36"/>
      <c r="O18" s="34" t="s">
        <v>15</v>
      </c>
      <c r="P18" s="29"/>
      <c r="Q18" s="33">
        <v>9</v>
      </c>
      <c r="R18" s="34">
        <v>6</v>
      </c>
      <c r="S18" s="29">
        <v>3</v>
      </c>
      <c r="T18" s="33">
        <v>14</v>
      </c>
      <c r="U18" s="33">
        <v>1</v>
      </c>
    </row>
    <row r="19" s="21" customFormat="1" spans="4:21">
      <c r="D19" s="21" t="s">
        <v>43</v>
      </c>
      <c r="E19" s="21">
        <f>AVERAGE(B14,C15,D16,E17)</f>
        <v>1.10954833290256</v>
      </c>
      <c r="G19" s="21" t="s">
        <v>6</v>
      </c>
      <c r="H19" s="29"/>
      <c r="I19" s="33"/>
      <c r="J19" s="21">
        <v>1.27</v>
      </c>
      <c r="K19" s="29">
        <v>1.25</v>
      </c>
      <c r="L19" s="33">
        <v>0.74</v>
      </c>
      <c r="M19" s="21">
        <v>1.46</v>
      </c>
      <c r="N19" s="36"/>
      <c r="O19" s="21" t="s">
        <v>6</v>
      </c>
      <c r="P19" s="29"/>
      <c r="Q19" s="33"/>
      <c r="R19" s="21">
        <v>2</v>
      </c>
      <c r="S19" s="29">
        <v>1</v>
      </c>
      <c r="T19" s="33">
        <v>3</v>
      </c>
      <c r="U19" s="21">
        <v>5</v>
      </c>
    </row>
    <row r="22" s="21" customFormat="1" spans="1:21">
      <c r="A22" s="21" t="s">
        <v>45</v>
      </c>
      <c r="B22" s="21" t="s">
        <v>3</v>
      </c>
      <c r="C22" s="21" t="s">
        <v>4</v>
      </c>
      <c r="D22" s="21" t="s">
        <v>5</v>
      </c>
      <c r="E22" s="21" t="s">
        <v>6</v>
      </c>
      <c r="G22" s="21" t="s">
        <v>40</v>
      </c>
      <c r="H22" s="28" t="s">
        <v>12</v>
      </c>
      <c r="I22" s="31" t="s">
        <v>13</v>
      </c>
      <c r="J22" s="21" t="s">
        <v>4</v>
      </c>
      <c r="K22" s="28" t="s">
        <v>14</v>
      </c>
      <c r="L22" s="31" t="s">
        <v>15</v>
      </c>
      <c r="M22" s="21" t="s">
        <v>6</v>
      </c>
      <c r="N22" s="36"/>
      <c r="O22" s="21" t="s">
        <v>41</v>
      </c>
      <c r="P22" s="28" t="s">
        <v>12</v>
      </c>
      <c r="Q22" s="31" t="s">
        <v>13</v>
      </c>
      <c r="R22" s="21" t="s">
        <v>4</v>
      </c>
      <c r="S22" s="28" t="s">
        <v>14</v>
      </c>
      <c r="T22" s="31" t="s">
        <v>15</v>
      </c>
      <c r="U22" s="21" t="s">
        <v>6</v>
      </c>
    </row>
    <row r="23" s="21" customFormat="1" spans="1:21">
      <c r="A23" s="21" t="s">
        <v>3</v>
      </c>
      <c r="B23" s="21">
        <f>SUMPRODUCT(H23:I24,P23:Q24)/SUM(P23:Q24)</f>
        <v>1.02315068493151</v>
      </c>
      <c r="C23" s="21">
        <f>SUMPRODUCT(J23:J24,R23:R24)/SUM(R23:R24)</f>
        <v>0.81</v>
      </c>
      <c r="D23" s="21">
        <f>SUMPRODUCT(K23:L24,S23:T24)/SUM(S23:T24)</f>
        <v>0.896</v>
      </c>
      <c r="G23" s="28" t="s">
        <v>12</v>
      </c>
      <c r="H23" s="28">
        <v>1.16</v>
      </c>
      <c r="I23" s="31">
        <v>0.83</v>
      </c>
      <c r="J23" s="32">
        <v>0.81</v>
      </c>
      <c r="K23" s="28">
        <v>0.97</v>
      </c>
      <c r="L23" s="31"/>
      <c r="M23" s="32"/>
      <c r="N23" s="36"/>
      <c r="O23" s="32" t="s">
        <v>12</v>
      </c>
      <c r="P23" s="28">
        <v>37</v>
      </c>
      <c r="Q23" s="31">
        <v>12</v>
      </c>
      <c r="R23" s="32">
        <v>12</v>
      </c>
      <c r="S23" s="28">
        <v>2</v>
      </c>
      <c r="T23" s="31"/>
      <c r="U23" s="31"/>
    </row>
    <row r="24" s="21" customFormat="1" spans="1:21">
      <c r="A24" s="21" t="s">
        <v>4</v>
      </c>
      <c r="B24" s="21">
        <f>SUMPRODUCT(H25:I25,P25:Q25)/SUM(P25:Q25)</f>
        <v>1.22666666666667</v>
      </c>
      <c r="C24" s="21">
        <f>J25</f>
        <v>0.77</v>
      </c>
      <c r="D24" s="21">
        <f>K25</f>
        <v>0.73</v>
      </c>
      <c r="G24" s="29" t="s">
        <v>13</v>
      </c>
      <c r="H24" s="29">
        <v>1.04</v>
      </c>
      <c r="I24" s="33">
        <v>0.89</v>
      </c>
      <c r="J24" s="34">
        <v>0.81</v>
      </c>
      <c r="K24" s="29">
        <v>1</v>
      </c>
      <c r="L24" s="33">
        <v>0.54</v>
      </c>
      <c r="M24" s="34"/>
      <c r="N24" s="36"/>
      <c r="O24" s="34" t="s">
        <v>13</v>
      </c>
      <c r="P24" s="29">
        <v>3</v>
      </c>
      <c r="Q24" s="33">
        <v>21</v>
      </c>
      <c r="R24" s="34">
        <v>10</v>
      </c>
      <c r="S24" s="29">
        <v>2</v>
      </c>
      <c r="T24" s="33">
        <v>1</v>
      </c>
      <c r="U24" s="33"/>
    </row>
    <row r="25" s="21" customFormat="1" spans="1:20">
      <c r="A25" s="21" t="s">
        <v>5</v>
      </c>
      <c r="B25" s="21">
        <f>SUMPRODUCT(H26:I27,P26:Q27)/SUM(P26:Q27)</f>
        <v>1.07130434782609</v>
      </c>
      <c r="C25" s="21">
        <f>SUMPRODUCT(J26:J27,R26:R27)/SUM(R26:R27)</f>
        <v>0.841578947368421</v>
      </c>
      <c r="D25" s="25">
        <f>SUMPRODUCT(K26:L27,S26:T27)/SUM(S26:T27)</f>
        <v>0.854716981132075</v>
      </c>
      <c r="E25" s="21">
        <f>M27</f>
        <v>1.71</v>
      </c>
      <c r="G25" s="21" t="s">
        <v>4</v>
      </c>
      <c r="H25" s="30">
        <v>1.44</v>
      </c>
      <c r="I25" s="35">
        <v>1.12</v>
      </c>
      <c r="J25" s="21">
        <v>0.77</v>
      </c>
      <c r="K25" s="30">
        <v>0.73</v>
      </c>
      <c r="L25" s="35"/>
      <c r="N25" s="36"/>
      <c r="O25" s="21" t="s">
        <v>4</v>
      </c>
      <c r="P25" s="30">
        <v>1</v>
      </c>
      <c r="Q25" s="35">
        <v>2</v>
      </c>
      <c r="R25" s="21">
        <v>73</v>
      </c>
      <c r="S25" s="30">
        <v>2</v>
      </c>
      <c r="T25" s="35"/>
    </row>
    <row r="26" s="21" customFormat="1" spans="1:21">
      <c r="A26" s="21" t="s">
        <v>6</v>
      </c>
      <c r="C26" s="21">
        <f>J28</f>
        <v>1.34</v>
      </c>
      <c r="D26" s="21">
        <f>SUMPRODUCT(K28:L28,S28:T28)/SUM(S28:T28)</f>
        <v>1.0875</v>
      </c>
      <c r="E26" s="21">
        <f>M28</f>
        <v>1.13</v>
      </c>
      <c r="G26" s="28" t="s">
        <v>14</v>
      </c>
      <c r="H26" s="28">
        <v>1.09</v>
      </c>
      <c r="I26" s="31">
        <v>0.92</v>
      </c>
      <c r="J26" s="32">
        <v>0.93</v>
      </c>
      <c r="K26" s="28">
        <v>0.81</v>
      </c>
      <c r="L26" s="31">
        <v>0.54</v>
      </c>
      <c r="M26" s="32"/>
      <c r="N26" s="36"/>
      <c r="O26" s="32" t="s">
        <v>14</v>
      </c>
      <c r="P26" s="28">
        <v>12</v>
      </c>
      <c r="Q26" s="31">
        <v>2</v>
      </c>
      <c r="R26" s="32">
        <v>13</v>
      </c>
      <c r="S26" s="28">
        <v>35</v>
      </c>
      <c r="T26" s="31">
        <v>1</v>
      </c>
      <c r="U26" s="31"/>
    </row>
    <row r="27" s="21" customFormat="1" spans="4:21">
      <c r="D27" s="21" t="s">
        <v>42</v>
      </c>
      <c r="E27" s="21">
        <f>AVERAGE(B23:E26)</f>
        <v>1.03776289445575</v>
      </c>
      <c r="G27" s="29" t="s">
        <v>15</v>
      </c>
      <c r="H27" s="29"/>
      <c r="I27" s="33">
        <v>1.08</v>
      </c>
      <c r="J27" s="34">
        <v>0.65</v>
      </c>
      <c r="K27" s="29">
        <v>0.85</v>
      </c>
      <c r="L27" s="33">
        <v>0.99</v>
      </c>
      <c r="M27" s="34">
        <v>1.71</v>
      </c>
      <c r="N27" s="36"/>
      <c r="O27" s="34" t="s">
        <v>15</v>
      </c>
      <c r="P27" s="29"/>
      <c r="Q27" s="33">
        <v>9</v>
      </c>
      <c r="R27" s="34">
        <v>6</v>
      </c>
      <c r="S27" s="29">
        <v>3</v>
      </c>
      <c r="T27" s="33">
        <v>14</v>
      </c>
      <c r="U27" s="33">
        <v>1</v>
      </c>
    </row>
    <row r="28" s="21" customFormat="1" spans="4:21">
      <c r="D28" s="21" t="s">
        <v>43</v>
      </c>
      <c r="E28" s="21">
        <f>AVERAGE(B23,C24,D25,E26)</f>
        <v>0.944466916515896</v>
      </c>
      <c r="G28" s="21" t="s">
        <v>6</v>
      </c>
      <c r="H28" s="29"/>
      <c r="I28" s="33"/>
      <c r="J28" s="21">
        <v>1.34</v>
      </c>
      <c r="K28" s="29">
        <v>1.38</v>
      </c>
      <c r="L28" s="33">
        <v>0.99</v>
      </c>
      <c r="M28" s="21">
        <v>1.13</v>
      </c>
      <c r="N28" s="36"/>
      <c r="O28" s="21" t="s">
        <v>6</v>
      </c>
      <c r="P28" s="29"/>
      <c r="Q28" s="33"/>
      <c r="R28" s="21">
        <v>2</v>
      </c>
      <c r="S28" s="29">
        <v>1</v>
      </c>
      <c r="T28" s="33">
        <v>3</v>
      </c>
      <c r="U28" s="21">
        <v>5</v>
      </c>
    </row>
    <row r="30" s="21" customFormat="1" spans="1:1">
      <c r="A30" s="21" t="s">
        <v>46</v>
      </c>
    </row>
    <row r="31" s="21" customFormat="1" spans="1:1">
      <c r="A31" s="22" t="s">
        <v>47</v>
      </c>
    </row>
    <row r="32" s="21" customFormat="1" ht="27.6" spans="1:3">
      <c r="A32" s="21" t="s">
        <v>39</v>
      </c>
      <c r="B32" s="26" t="s">
        <v>48</v>
      </c>
      <c r="C32" s="26" t="s">
        <v>49</v>
      </c>
    </row>
    <row r="33" s="21" customFormat="1" spans="1:3">
      <c r="A33" s="21" t="s">
        <v>50</v>
      </c>
      <c r="B33" s="24">
        <v>0.882208588957055</v>
      </c>
      <c r="C33" s="24">
        <v>0.16441717791411</v>
      </c>
    </row>
    <row r="34" s="21" customFormat="1" spans="1:3">
      <c r="A34" s="21" t="s">
        <v>51</v>
      </c>
      <c r="B34" s="24">
        <v>0.825153374233129</v>
      </c>
      <c r="C34" s="24">
        <v>0.307975460122699</v>
      </c>
    </row>
    <row r="35" s="21" customFormat="1" spans="1:3">
      <c r="A35" s="21" t="s">
        <v>52</v>
      </c>
      <c r="B35" s="24">
        <v>0.679754601226993</v>
      </c>
      <c r="C35" s="24">
        <v>0.453374233128834</v>
      </c>
    </row>
    <row r="36" s="21" customFormat="1" spans="2:3">
      <c r="B36" s="24">
        <v>0.574846625766871</v>
      </c>
      <c r="C36" s="24">
        <v>0.552760736196319</v>
      </c>
    </row>
    <row r="37" s="21" customFormat="1" spans="2:3">
      <c r="B37" s="24">
        <v>0.539877300613496</v>
      </c>
      <c r="C37" s="24">
        <v>0.670552147239263</v>
      </c>
    </row>
    <row r="38" s="21" customFormat="1" spans="2:3">
      <c r="B38" s="24">
        <v>0.46441717791411</v>
      </c>
      <c r="C38" s="24">
        <v>0.747852760736196</v>
      </c>
    </row>
    <row r="39" s="21" customFormat="1" spans="2:3">
      <c r="B39" s="24">
        <v>0.414723926380368</v>
      </c>
      <c r="C39" s="24">
        <v>0.821472392638036</v>
      </c>
    </row>
    <row r="40" s="21" customFormat="1" spans="2:3">
      <c r="B40" s="24">
        <v>0.377914110429447</v>
      </c>
      <c r="C40" s="24">
        <v>0.882208588957055</v>
      </c>
    </row>
    <row r="41" s="21" customFormat="1" spans="2:3">
      <c r="B41" s="24">
        <v>0.339263803680981</v>
      </c>
      <c r="C41" s="24">
        <v>0.928220858895705</v>
      </c>
    </row>
    <row r="42" s="21" customFormat="1" spans="1:3">
      <c r="A42" s="21" t="s">
        <v>53</v>
      </c>
      <c r="B42" s="24">
        <v>0.335582822085889</v>
      </c>
      <c r="C42" s="24">
        <v>0.987116564417178</v>
      </c>
    </row>
    <row r="43" s="21" customFormat="1" spans="2:3">
      <c r="B43" s="27"/>
      <c r="C43" s="27"/>
    </row>
    <row r="44" s="21" customFormat="1" spans="1:2">
      <c r="A44" s="21" t="s">
        <v>54</v>
      </c>
      <c r="B44" s="21" t="s">
        <v>55</v>
      </c>
    </row>
    <row r="45" s="21" customFormat="1" spans="1:1">
      <c r="A45" s="22" t="s">
        <v>56</v>
      </c>
    </row>
    <row r="46" s="21" customFormat="1" spans="1:9">
      <c r="A46" s="21" t="s">
        <v>57</v>
      </c>
      <c r="B46" s="21" t="s">
        <v>58</v>
      </c>
      <c r="C46" s="21" t="s">
        <v>59</v>
      </c>
      <c r="G46" s="21" t="s">
        <v>60</v>
      </c>
      <c r="H46" s="21" t="s">
        <v>58</v>
      </c>
      <c r="I46" s="21" t="s">
        <v>59</v>
      </c>
    </row>
    <row r="47" s="21" customFormat="1" spans="1:9">
      <c r="A47" s="21" t="s">
        <v>61</v>
      </c>
      <c r="B47" s="21">
        <v>1</v>
      </c>
      <c r="C47" s="21">
        <v>1</v>
      </c>
      <c r="G47" s="21" t="s">
        <v>61</v>
      </c>
      <c r="H47" s="21">
        <v>1</v>
      </c>
      <c r="I47" s="21">
        <v>1</v>
      </c>
    </row>
    <row r="48" s="21" customFormat="1" spans="1:9">
      <c r="A48" s="21" t="s">
        <v>62</v>
      </c>
      <c r="B48" s="21">
        <v>1.12227074235807</v>
      </c>
      <c r="C48" s="21">
        <v>3.47598253275108</v>
      </c>
      <c r="G48" s="21" t="s">
        <v>62</v>
      </c>
      <c r="H48" s="21">
        <v>0.971462998293</v>
      </c>
      <c r="I48" s="21">
        <v>4.20471934933226</v>
      </c>
    </row>
    <row r="49" s="21" customFormat="1" spans="1:9">
      <c r="A49" s="21" t="s">
        <v>52</v>
      </c>
      <c r="B49" s="21">
        <v>1.21397379912663</v>
      </c>
      <c r="C49" s="21">
        <v>4.57641921397379</v>
      </c>
      <c r="G49" s="21" t="s">
        <v>52</v>
      </c>
      <c r="H49" s="21">
        <v>1.14125112963148</v>
      </c>
      <c r="I49" s="21">
        <v>3.097314991465</v>
      </c>
    </row>
    <row r="50" s="21" customFormat="1" spans="2:9">
      <c r="B50" s="21">
        <v>1.24454148471615</v>
      </c>
      <c r="C50" s="21">
        <v>8.18340611353711</v>
      </c>
      <c r="H50" s="21">
        <v>1.05232252234159</v>
      </c>
      <c r="I50" s="21">
        <v>4.05925092880811</v>
      </c>
    </row>
    <row r="51" s="21" customFormat="1" spans="2:9">
      <c r="B51" s="21">
        <v>1.03056768558951</v>
      </c>
      <c r="C51" s="21">
        <v>9.28384279475982</v>
      </c>
      <c r="H51" s="21">
        <v>1.15738929611406</v>
      </c>
      <c r="I51" s="21">
        <v>5.60311677879305</v>
      </c>
    </row>
    <row r="53" s="21" customFormat="1" spans="1:2">
      <c r="A53" s="21" t="s">
        <v>63</v>
      </c>
      <c r="B53" s="21" t="s">
        <v>64</v>
      </c>
    </row>
    <row r="54" s="21" customFormat="1" spans="1:1">
      <c r="A54" s="22" t="s">
        <v>65</v>
      </c>
    </row>
    <row r="55" s="21" customFormat="1" spans="1:7">
      <c r="A55" s="21" t="s">
        <v>60</v>
      </c>
      <c r="B55" s="24" t="s">
        <v>66</v>
      </c>
      <c r="C55" s="21" t="s">
        <v>67</v>
      </c>
      <c r="D55" s="21" t="s">
        <v>68</v>
      </c>
      <c r="E55" s="24" t="s">
        <v>69</v>
      </c>
      <c r="G55" s="21" t="s">
        <v>70</v>
      </c>
    </row>
    <row r="56" s="21" customFormat="1" spans="1:7">
      <c r="A56" s="21" t="s">
        <v>71</v>
      </c>
      <c r="B56" s="24">
        <v>0.64</v>
      </c>
      <c r="C56" s="21">
        <v>0.72</v>
      </c>
      <c r="D56" s="21">
        <v>0.73</v>
      </c>
      <c r="E56" s="24">
        <v>0.85</v>
      </c>
      <c r="G56" s="21">
        <v>0.85</v>
      </c>
    </row>
    <row r="57" s="21" customFormat="1" spans="1:7">
      <c r="A57" s="21" t="s">
        <v>72</v>
      </c>
      <c r="B57" s="24">
        <v>0.35</v>
      </c>
      <c r="C57" s="21">
        <v>0.39</v>
      </c>
      <c r="D57" s="21">
        <v>0.41</v>
      </c>
      <c r="E57" s="24">
        <v>0.91</v>
      </c>
      <c r="G57" s="21">
        <v>0.91</v>
      </c>
    </row>
    <row r="58" s="21" customFormat="1" spans="1:7">
      <c r="A58" s="21" t="s">
        <v>73</v>
      </c>
      <c r="B58" s="21">
        <v>0.56</v>
      </c>
      <c r="C58" s="21">
        <v>0.54</v>
      </c>
      <c r="D58" s="21">
        <v>0.57</v>
      </c>
      <c r="E58" s="21">
        <v>1.12</v>
      </c>
      <c r="G58" s="21">
        <v>1.11</v>
      </c>
    </row>
    <row r="63" s="21" customFormat="1" spans="1:1">
      <c r="A63" s="21" t="s">
        <v>74</v>
      </c>
    </row>
    <row r="64" s="21" customFormat="1" spans="1:1">
      <c r="A64" s="22" t="s">
        <v>75</v>
      </c>
    </row>
    <row r="66" s="21" customFormat="1" spans="1:9">
      <c r="A66" s="21" t="s">
        <v>57</v>
      </c>
      <c r="B66" s="24" t="s">
        <v>76</v>
      </c>
      <c r="C66" s="24" t="s">
        <v>77</v>
      </c>
      <c r="D66" s="24" t="s">
        <v>78</v>
      </c>
      <c r="E66" s="24" t="s">
        <v>79</v>
      </c>
      <c r="F66" s="24"/>
      <c r="G66" s="24" t="s">
        <v>80</v>
      </c>
      <c r="H66" s="24" t="s">
        <v>81</v>
      </c>
      <c r="I66" s="24" t="s">
        <v>82</v>
      </c>
    </row>
    <row r="67" s="21" customFormat="1" spans="1:9">
      <c r="A67" s="21" t="s">
        <v>50</v>
      </c>
      <c r="B67" s="24">
        <v>0.609504132231404</v>
      </c>
      <c r="C67" s="24">
        <v>0.34090909090909</v>
      </c>
      <c r="D67" s="24">
        <v>0.289256198347107</v>
      </c>
      <c r="E67" s="24">
        <v>0.464757709251101</v>
      </c>
      <c r="F67" s="24"/>
      <c r="G67" s="24">
        <v>0.162995594713656</v>
      </c>
      <c r="H67" s="24">
        <v>0.100896860986547</v>
      </c>
      <c r="I67" s="24">
        <v>0.334080717488789</v>
      </c>
    </row>
    <row r="68" s="21" customFormat="1" spans="1:9">
      <c r="A68" s="21" t="s">
        <v>51</v>
      </c>
      <c r="B68" s="24">
        <v>0.836776859504132</v>
      </c>
      <c r="C68" s="24">
        <v>0.700413223140495</v>
      </c>
      <c r="D68" s="24">
        <v>0.683884297520661</v>
      </c>
      <c r="E68" s="24">
        <v>0.702643171806167</v>
      </c>
      <c r="F68" s="24"/>
      <c r="G68" s="24">
        <v>0.337004405286343</v>
      </c>
      <c r="H68" s="24">
        <v>0.208520179372197</v>
      </c>
      <c r="I68" s="24">
        <v>0.551569506726457</v>
      </c>
    </row>
    <row r="69" s="21" customFormat="1" spans="1:9">
      <c r="A69" s="21" t="s">
        <v>52</v>
      </c>
      <c r="B69" s="24">
        <v>0.81198347107438</v>
      </c>
      <c r="C69" s="24">
        <v>0.832644628099173</v>
      </c>
      <c r="D69" s="24">
        <v>0.969008264462809</v>
      </c>
      <c r="E69" s="24">
        <v>0.74669603524229</v>
      </c>
      <c r="F69" s="24"/>
      <c r="G69" s="24">
        <v>0.522026431718061</v>
      </c>
      <c r="H69" s="24">
        <v>0.340807174887892</v>
      </c>
      <c r="I69" s="24">
        <v>0.679372197309417</v>
      </c>
    </row>
    <row r="70" s="21" customFormat="1" spans="2:9">
      <c r="B70" s="24">
        <v>0.789256198347107</v>
      </c>
      <c r="C70" s="24">
        <v>0.909090909090909</v>
      </c>
      <c r="D70" s="24">
        <v>0.942148760330578</v>
      </c>
      <c r="E70" s="24">
        <v>0.788546255506608</v>
      </c>
      <c r="F70" s="24"/>
      <c r="G70" s="24">
        <v>0.685022026431718</v>
      </c>
      <c r="H70" s="24">
        <v>0.470852017937219</v>
      </c>
      <c r="I70" s="24">
        <v>0.692825112107623</v>
      </c>
    </row>
    <row r="71" s="21" customFormat="1" spans="2:9">
      <c r="B71" s="24">
        <v>0.84090909090909</v>
      </c>
      <c r="C71" s="24">
        <v>0.890495867768595</v>
      </c>
      <c r="D71" s="24">
        <v>0.84297520661157</v>
      </c>
      <c r="E71" s="24">
        <v>0.874449339207048</v>
      </c>
      <c r="F71" s="24"/>
      <c r="G71" s="24">
        <v>0.865638766519823</v>
      </c>
      <c r="H71" s="24">
        <v>0.612107623318385</v>
      </c>
      <c r="I71" s="24">
        <v>0.798206278026905</v>
      </c>
    </row>
    <row r="72" s="21" customFormat="1" spans="2:9">
      <c r="B72" s="24">
        <v>0.909090909090909</v>
      </c>
      <c r="C72" s="24">
        <v>0.869834710743801</v>
      </c>
      <c r="D72" s="24">
        <v>0.743801652892562</v>
      </c>
      <c r="E72" s="24">
        <v>0.854625550660792</v>
      </c>
      <c r="F72" s="24"/>
      <c r="G72" s="24">
        <v>0.929515418502202</v>
      </c>
      <c r="H72" s="24">
        <v>0.724215246636771</v>
      </c>
      <c r="I72" s="24">
        <v>0.789237668161435</v>
      </c>
    </row>
    <row r="73" s="21" customFormat="1" spans="2:9">
      <c r="B73" s="24">
        <v>0.902892561983471</v>
      </c>
      <c r="C73" s="24">
        <v>0.838842975206611</v>
      </c>
      <c r="D73" s="24">
        <v>0.683884297520661</v>
      </c>
      <c r="E73" s="24">
        <v>0.839207048458149</v>
      </c>
      <c r="F73" s="24"/>
      <c r="G73" s="24">
        <v>0.929515418502202</v>
      </c>
      <c r="H73" s="24">
        <v>0.820627802690583</v>
      </c>
      <c r="I73" s="24">
        <v>0.827354260089686</v>
      </c>
    </row>
    <row r="74" s="21" customFormat="1" spans="2:9">
      <c r="B74" s="24">
        <v>0.754132231404958</v>
      </c>
      <c r="C74" s="24">
        <v>0.900826446280991</v>
      </c>
      <c r="D74" s="24">
        <v>0.646694214876033</v>
      </c>
      <c r="E74" s="24">
        <v>0.68942731277533</v>
      </c>
      <c r="F74" s="24"/>
      <c r="G74" s="24">
        <v>0.940528634361233</v>
      </c>
      <c r="H74" s="24">
        <v>0.914798206278027</v>
      </c>
      <c r="I74" s="24">
        <v>0.874439461883408</v>
      </c>
    </row>
    <row r="75" s="21" customFormat="1" spans="2:9">
      <c r="B75" s="24">
        <v>0.789256198347107</v>
      </c>
      <c r="C75" s="24">
        <v>0.87190082644628</v>
      </c>
      <c r="D75" s="24">
        <v>0.597107438016528</v>
      </c>
      <c r="E75" s="24">
        <v>0.667400881057268</v>
      </c>
      <c r="F75" s="24"/>
      <c r="G75" s="24">
        <v>0.881057268722466</v>
      </c>
      <c r="H75" s="24">
        <v>0.970852017937219</v>
      </c>
      <c r="I75" s="24">
        <v>0.970852017937219</v>
      </c>
    </row>
    <row r="76" s="21" customFormat="1" spans="1:9">
      <c r="A76" s="21" t="s">
        <v>53</v>
      </c>
      <c r="B76" s="24">
        <v>0.706611570247933</v>
      </c>
      <c r="C76" s="24">
        <v>0.849173553719008</v>
      </c>
      <c r="D76" s="24">
        <v>0.700413223140495</v>
      </c>
      <c r="E76" s="24">
        <v>0.605726872246696</v>
      </c>
      <c r="F76" s="24"/>
      <c r="G76" s="24">
        <v>0.748898678414097</v>
      </c>
      <c r="H76" s="24">
        <v>0.977578475336323</v>
      </c>
      <c r="I76" s="24">
        <v>0.977578475336323</v>
      </c>
    </row>
    <row r="77" s="21" customFormat="1" spans="1:9">
      <c r="A77" s="21" t="s">
        <v>83</v>
      </c>
      <c r="B77" s="21">
        <v>0.390495867768595</v>
      </c>
      <c r="C77" s="21">
        <v>0.328512396694214</v>
      </c>
      <c r="D77" s="21">
        <v>0.225206611570247</v>
      </c>
      <c r="E77" s="21">
        <v>0.45374449339207</v>
      </c>
      <c r="G77" s="21">
        <v>0.178414096916299</v>
      </c>
      <c r="H77" s="21">
        <v>0.179372197309417</v>
      </c>
      <c r="I77" s="21">
        <v>0.376681614349775</v>
      </c>
    </row>
    <row r="81" s="21" customFormat="1" spans="2:5">
      <c r="B81" s="21" t="s">
        <v>84</v>
      </c>
      <c r="C81" s="21" t="s">
        <v>85</v>
      </c>
      <c r="D81" s="21" t="s">
        <v>86</v>
      </c>
      <c r="E81" s="21" t="s">
        <v>87</v>
      </c>
    </row>
  </sheetData>
  <hyperlinks>
    <hyperlink ref="A1" r:id="rId1" display="Layer-Dependent Short-Term Synaptic Plasticity Between Excitatory Neurons in the C2 Barrel Column of Mouse Primary Somatosensory Cortex "/>
    <hyperlink ref="A31" r:id="rId2" display="Supralinear increase of recurrent inhibition during sparse activity in the somatosensory cortex"/>
    <hyperlink ref="A45" r:id="rId3" display="In Vivo Measurement of Cell-Type-Specific Synaptic Connectivity and Synaptic Transmission in Layer 2/3 Mouse Barrel Cortex"/>
    <hyperlink ref="A64" r:id="rId4" display="Cooperative Subnetworks of Molecularly Similar Interneurons in Mouse Neocortex"/>
    <hyperlink ref="A54" r:id="rId5" display="Short-Term Plasticity of Unitary Inhibitory-to-Inhibitory&#10;Synapses Depends on the Presynaptic Interneuron Subtype&#10;"/>
    <hyperlink ref="B1" r:id="rId6" display="https://doi.org/10.1093/cercor/bhx094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topLeftCell="A11" workbookViewId="0">
      <selection activeCell="D12" sqref="D12"/>
    </sheetView>
  </sheetViews>
  <sheetFormatPr defaultColWidth="8.25" defaultRowHeight="13.8"/>
  <cols>
    <col min="1" max="1" width="23.9333333333333" style="13" customWidth="1"/>
    <col min="2" max="2" width="13.55" style="12" customWidth="1"/>
    <col min="3" max="3" width="15.3833333333333" style="12" customWidth="1"/>
    <col min="4" max="4" width="16.9083333333333" style="12" customWidth="1"/>
    <col min="5" max="5" width="14.4666666666667" style="12" customWidth="1"/>
    <col min="6" max="6" width="25" style="12" customWidth="1"/>
    <col min="7" max="7" width="21.4916666666667" style="12" customWidth="1"/>
    <col min="8" max="8" width="18.2416666666667" style="12" customWidth="1"/>
    <col min="9" max="16384" width="7.79166666666667" style="12" customWidth="1"/>
  </cols>
  <sheetData>
    <row r="1" s="11" customFormat="1" spans="1:7">
      <c r="A1" s="14" t="s">
        <v>88</v>
      </c>
      <c r="B1" s="11" t="s">
        <v>89</v>
      </c>
      <c r="C1" s="11" t="s">
        <v>90</v>
      </c>
      <c r="D1" s="11" t="s">
        <v>91</v>
      </c>
      <c r="E1" s="11" t="s">
        <v>92</v>
      </c>
      <c r="F1" s="11" t="s">
        <v>93</v>
      </c>
      <c r="G1" s="11" t="s">
        <v>94</v>
      </c>
    </row>
    <row r="2" s="12" customFormat="1" ht="69" spans="1:7">
      <c r="A2" s="13" t="s">
        <v>95</v>
      </c>
      <c r="B2" s="12" t="s">
        <v>96</v>
      </c>
      <c r="C2" s="13" t="s">
        <v>97</v>
      </c>
      <c r="G2" s="12" t="s">
        <v>98</v>
      </c>
    </row>
    <row r="3" s="12" customFormat="1" ht="69" spans="1:7">
      <c r="A3" s="13" t="s">
        <v>99</v>
      </c>
      <c r="B3" s="12" t="s">
        <v>100</v>
      </c>
      <c r="D3" s="12" t="s">
        <v>101</v>
      </c>
      <c r="G3" s="13" t="s">
        <v>102</v>
      </c>
    </row>
    <row r="4" s="12" customFormat="1" ht="124.2" spans="1:8">
      <c r="A4" s="15" t="s">
        <v>103</v>
      </c>
      <c r="B4" s="12">
        <v>36</v>
      </c>
      <c r="C4" s="14" t="s">
        <v>104</v>
      </c>
      <c r="G4" s="12" t="s">
        <v>105</v>
      </c>
      <c r="H4" s="12" t="s">
        <v>106</v>
      </c>
    </row>
    <row r="5" s="12" customFormat="1" ht="82.8" spans="1:7">
      <c r="A5" s="13" t="s">
        <v>107</v>
      </c>
      <c r="B5" s="12">
        <v>35</v>
      </c>
      <c r="C5" s="12" t="s">
        <v>108</v>
      </c>
      <c r="G5" s="13" t="s">
        <v>109</v>
      </c>
    </row>
    <row r="6" s="12" customFormat="1" ht="55.2" spans="1:7">
      <c r="A6" s="13" t="s">
        <v>110</v>
      </c>
      <c r="B6" s="12" t="s">
        <v>111</v>
      </c>
      <c r="C6" s="13" t="s">
        <v>112</v>
      </c>
      <c r="G6" s="13" t="s">
        <v>113</v>
      </c>
    </row>
    <row r="7" s="12" customFormat="1" ht="69" spans="1:7">
      <c r="A7" s="13" t="s">
        <v>114</v>
      </c>
      <c r="B7" s="12" t="s">
        <v>115</v>
      </c>
      <c r="C7" s="12">
        <v>4.6</v>
      </c>
      <c r="D7" s="12">
        <v>2.5</v>
      </c>
      <c r="G7" s="12" t="s">
        <v>116</v>
      </c>
    </row>
    <row r="8" s="12" customFormat="1" ht="55.2" spans="1:7">
      <c r="A8" s="13" t="s">
        <v>117</v>
      </c>
      <c r="B8" s="12" t="s">
        <v>118</v>
      </c>
      <c r="D8" s="13" t="s">
        <v>119</v>
      </c>
      <c r="G8" s="12" t="s">
        <v>120</v>
      </c>
    </row>
    <row r="9" s="12" customFormat="1" ht="55.2" spans="1:7">
      <c r="A9" s="13" t="s">
        <v>121</v>
      </c>
      <c r="B9" s="12" t="s">
        <v>118</v>
      </c>
      <c r="D9" s="13" t="s">
        <v>122</v>
      </c>
      <c r="G9" s="12" t="s">
        <v>123</v>
      </c>
    </row>
    <row r="10" s="12" customFormat="1" ht="69" spans="1:9">
      <c r="A10" s="13" t="s">
        <v>124</v>
      </c>
      <c r="B10" s="12" t="s">
        <v>125</v>
      </c>
      <c r="E10" s="13" t="s">
        <v>126</v>
      </c>
      <c r="G10" s="13" t="s">
        <v>127</v>
      </c>
      <c r="H10" s="13"/>
      <c r="I10" s="11"/>
    </row>
    <row r="11" s="12" customFormat="1" ht="69" spans="1:7">
      <c r="A11" s="15" t="s">
        <v>128</v>
      </c>
      <c r="B11" s="12">
        <v>32</v>
      </c>
      <c r="E11" s="12" t="s">
        <v>129</v>
      </c>
      <c r="G11" s="12" t="s">
        <v>130</v>
      </c>
    </row>
    <row r="12" s="12" customFormat="1" ht="69" spans="1:7">
      <c r="A12" s="13" t="s">
        <v>131</v>
      </c>
      <c r="B12" s="12" t="s">
        <v>132</v>
      </c>
      <c r="E12" s="13" t="s">
        <v>133</v>
      </c>
      <c r="G12" s="12" t="s">
        <v>134</v>
      </c>
    </row>
    <row r="13" s="12" customFormat="1" ht="55.2" spans="1:7">
      <c r="A13" s="13" t="s">
        <v>135</v>
      </c>
      <c r="B13" s="12" t="s">
        <v>136</v>
      </c>
      <c r="E13" s="13" t="s">
        <v>137</v>
      </c>
      <c r="F13" s="13" t="s">
        <v>138</v>
      </c>
      <c r="G13" s="13" t="s">
        <v>139</v>
      </c>
    </row>
    <row r="14" s="12" customFormat="1" ht="82.8" spans="1:7">
      <c r="A14" s="16" t="s">
        <v>140</v>
      </c>
      <c r="B14" s="17">
        <v>32</v>
      </c>
      <c r="C14" s="17"/>
      <c r="D14" s="17"/>
      <c r="E14" s="17"/>
      <c r="F14" s="19" t="s">
        <v>141</v>
      </c>
      <c r="G14" s="20" t="s">
        <v>142</v>
      </c>
    </row>
    <row r="15" s="12" customFormat="1" spans="1:3">
      <c r="A15" s="13"/>
      <c r="C15" s="14"/>
    </row>
    <row r="16" s="12" customFormat="1" spans="1:3">
      <c r="A16" s="13"/>
      <c r="C16" s="14"/>
    </row>
    <row r="17" s="12" customFormat="1" spans="1:3">
      <c r="A17" s="13"/>
      <c r="C17" s="14"/>
    </row>
    <row r="18" s="12" customFormat="1" spans="1:3">
      <c r="A18" s="13"/>
      <c r="C18" s="14"/>
    </row>
    <row r="19" s="12" customFormat="1" spans="1:1">
      <c r="A19" s="13"/>
    </row>
    <row r="20" s="12" customFormat="1" spans="1:3">
      <c r="A20" s="13"/>
      <c r="C20" s="18"/>
    </row>
    <row r="21" s="12" customFormat="1" spans="1:7">
      <c r="A21" s="13"/>
      <c r="G21" s="18"/>
    </row>
    <row r="22" s="12" customFormat="1" spans="1:1">
      <c r="A22" s="13"/>
    </row>
    <row r="23" s="12" customFormat="1" spans="1:1">
      <c r="A23" s="13"/>
    </row>
    <row r="24" s="12" customFormat="1" spans="1:1">
      <c r="A24" s="13"/>
    </row>
    <row r="25" s="12" customFormat="1" spans="1:1">
      <c r="A25" s="13"/>
    </row>
    <row r="26" s="12" customFormat="1" spans="1:1">
      <c r="A26" s="13"/>
    </row>
    <row r="27" s="12" customFormat="1" spans="1:1">
      <c r="A27" s="13"/>
    </row>
    <row r="28" s="12" customFormat="1" spans="1:1">
      <c r="A28" s="13"/>
    </row>
    <row r="29" s="12" customFormat="1" spans="1:8">
      <c r="A29" s="13"/>
      <c r="D29" s="11"/>
      <c r="H29" s="11"/>
    </row>
  </sheetData>
  <hyperlinks>
    <hyperlink ref="A11" r:id="rId1" display="Spontaneous GABAA receptor-mediated inhibitory currents in adult rat somatosensory cortex&#10;"/>
    <hyperlink ref="A4" r:id="rId2" display="Synaptic connections between layer 4 spiny neurone–&#10;layer 2/3 pyramidal cell pairs in juvenile rat barrel cortex physiology and anatomy of interlaminar signalling within a&#10;cortical column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workbookViewId="0">
      <selection activeCell="B4" sqref="B4"/>
    </sheetView>
  </sheetViews>
  <sheetFormatPr defaultColWidth="8.15833333333333" defaultRowHeight="12.6" outlineLevelRow="7" outlineLevelCol="6"/>
  <cols>
    <col min="1" max="7" width="16.3166666666667" style="1" customWidth="1"/>
    <col min="8" max="16384" width="8.15833333333333" style="1"/>
  </cols>
  <sheetData>
    <row r="1" s="1" customFormat="1" ht="36" customHeight="1" spans="1:7">
      <c r="A1" s="2" t="s">
        <v>143</v>
      </c>
      <c r="B1" s="3" t="s">
        <v>144</v>
      </c>
      <c r="C1" s="4" t="s">
        <v>145</v>
      </c>
      <c r="D1" s="3" t="s">
        <v>146</v>
      </c>
      <c r="E1" s="3" t="s">
        <v>147</v>
      </c>
      <c r="F1" s="3" t="s">
        <v>148</v>
      </c>
      <c r="G1" s="3" t="s">
        <v>88</v>
      </c>
    </row>
    <row r="2" s="1" customFormat="1" ht="27" customHeight="1" spans="1:7">
      <c r="A2" s="5" t="s">
        <v>149</v>
      </c>
      <c r="B2" s="6" t="s">
        <v>4</v>
      </c>
      <c r="C2" s="6" t="s">
        <v>150</v>
      </c>
      <c r="D2" s="6" t="s">
        <v>151</v>
      </c>
      <c r="E2" s="6">
        <v>50</v>
      </c>
      <c r="F2" s="6" t="s">
        <v>152</v>
      </c>
      <c r="G2" s="9" t="s">
        <v>153</v>
      </c>
    </row>
    <row r="3" s="1" customFormat="1" ht="27" customHeight="1" spans="2:7">
      <c r="B3" s="6"/>
      <c r="C3" s="6" t="s">
        <v>154</v>
      </c>
      <c r="D3" s="6"/>
      <c r="E3" s="6">
        <v>100</v>
      </c>
      <c r="F3" s="6" t="s">
        <v>152</v>
      </c>
      <c r="G3" s="10" t="s">
        <v>155</v>
      </c>
    </row>
    <row r="4" s="1" customFormat="1" ht="27" customHeight="1" spans="2:7">
      <c r="B4" s="7" t="s">
        <v>156</v>
      </c>
      <c r="C4" s="8" t="s">
        <v>157</v>
      </c>
      <c r="D4" s="7" t="s">
        <v>158</v>
      </c>
      <c r="E4" s="7" t="s">
        <v>159</v>
      </c>
      <c r="F4" s="7" t="s">
        <v>160</v>
      </c>
      <c r="G4" s="10" t="s">
        <v>161</v>
      </c>
    </row>
    <row r="5" s="1" customFormat="1" ht="27" customHeight="1" spans="1:7">
      <c r="A5" s="5" t="s">
        <v>162</v>
      </c>
      <c r="B5" s="6" t="s">
        <v>4</v>
      </c>
      <c r="C5" s="6" t="s">
        <v>163</v>
      </c>
      <c r="D5" s="6"/>
      <c r="E5" s="6">
        <v>50</v>
      </c>
      <c r="F5" s="6" t="s">
        <v>152</v>
      </c>
      <c r="G5" s="9" t="s">
        <v>153</v>
      </c>
    </row>
    <row r="6" s="1" customFormat="1" ht="27" customHeight="1" spans="2:7">
      <c r="B6" s="6"/>
      <c r="C6" s="6" t="s">
        <v>164</v>
      </c>
      <c r="D6" s="6"/>
      <c r="E6" s="6">
        <v>100</v>
      </c>
      <c r="F6" s="6" t="s">
        <v>165</v>
      </c>
      <c r="G6" s="9" t="s">
        <v>155</v>
      </c>
    </row>
    <row r="7" s="1" customFormat="1" ht="27" customHeight="1" spans="1:7">
      <c r="A7" s="5" t="s">
        <v>166</v>
      </c>
      <c r="B7" s="7" t="s">
        <v>4</v>
      </c>
      <c r="C7" s="8" t="s">
        <v>167</v>
      </c>
      <c r="D7" s="7"/>
      <c r="E7" s="7">
        <v>200</v>
      </c>
      <c r="F7" s="7" t="s">
        <v>168</v>
      </c>
      <c r="G7" s="9" t="s">
        <v>169</v>
      </c>
    </row>
    <row r="8" s="1" customFormat="1" ht="27" customHeight="1" spans="2:7">
      <c r="B8" s="7" t="s">
        <v>170</v>
      </c>
      <c r="C8" s="8" t="s">
        <v>171</v>
      </c>
      <c r="D8" s="7"/>
      <c r="E8" s="7">
        <v>200</v>
      </c>
      <c r="F8" s="7" t="s">
        <v>168</v>
      </c>
      <c r="G8" s="9" t="s">
        <v>169</v>
      </c>
    </row>
  </sheetData>
  <hyperlinks>
    <hyperlink ref="G2" r:id="rId1" display="Two networks of electrically coupled inhibitory neurons in neocortex, Gibson, 1999"/>
    <hyperlink ref="G3" r:id="rId2" display="A network of electrically coupled interneurons drives synchronized inhibition in neocortex, Beierlein, 2000"/>
    <hyperlink ref="G6" r:id="rId2" display="A network of electrically coupled interneurons drives synchronized inhibition in neocortex, Beierlein, 2000"/>
    <hyperlink ref="G4" r:id="rId3" display="Electrical and chemical synapses among parvalbumin fast-spiking GABAergic interneurons in adult mouse neocortex"/>
    <hyperlink ref="G5" r:id="rId1" display="Two networks of electrically coupled inhibitory neurons in neocortex, Gibson, 1999"/>
    <hyperlink ref="G7" r:id="rId4" display="Neocortical layer 4 in adult mouse differs in major cell types and circuit organization between primary sensory areas, Scala, 2018"/>
    <hyperlink ref="G8" r:id="rId4" display="Neocortical layer 4 in adult mouse differs in major cell types and circuit organization between primary sensory areas, Scala, 2018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epsp</vt:lpstr>
      <vt:lpstr>psp</vt:lpstr>
      <vt:lpstr>stp</vt:lpstr>
      <vt:lpstr>tau_syn</vt:lpstr>
      <vt:lpstr>gap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hanjia</dc:creator>
  <cp:lastModifiedBy>hanjia</cp:lastModifiedBy>
  <dcterms:created xsi:type="dcterms:W3CDTF">2020-12-16T18:24:00Z</dcterms:created>
  <dcterms:modified xsi:type="dcterms:W3CDTF">2021-01-20T11:26:42Z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1033-11.1.0.8392</vt:lpwstr>
  </property>
</Properties>
</file>